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585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Dupont" sheetId="9" r:id="rId9"/>
  </sheets>
  <calcPr calcId="145621"/>
</workbook>
</file>

<file path=xl/calcChain.xml><?xml version="1.0" encoding="utf-8"?>
<calcChain xmlns="http://schemas.openxmlformats.org/spreadsheetml/2006/main">
  <c r="A2" i="1" l="1"/>
  <c r="B2" i="1"/>
  <c r="N19" i="7" l="1"/>
  <c r="N20" i="7"/>
  <c r="N21" i="7"/>
  <c r="N22" i="7"/>
  <c r="N23" i="7"/>
  <c r="N24" i="7"/>
  <c r="N25" i="7"/>
  <c r="N26" i="7"/>
  <c r="N27" i="7"/>
  <c r="R18" i="7"/>
  <c r="V18" i="7"/>
  <c r="Z18" i="7"/>
  <c r="R19" i="7"/>
  <c r="V19" i="7"/>
  <c r="Z19" i="7"/>
  <c r="R20" i="7"/>
  <c r="V20" i="7"/>
  <c r="Z20" i="7"/>
  <c r="R21" i="7"/>
  <c r="V21" i="7"/>
  <c r="Z21" i="7"/>
  <c r="R22" i="7"/>
  <c r="V22" i="7"/>
  <c r="Z22" i="7"/>
  <c r="R23" i="7"/>
  <c r="V23" i="7"/>
  <c r="Z23" i="7"/>
  <c r="R24" i="7"/>
  <c r="V24" i="7"/>
  <c r="Z24" i="7"/>
  <c r="R25" i="7"/>
  <c r="V25" i="7"/>
  <c r="Z25" i="7"/>
  <c r="R26" i="7"/>
  <c r="V26" i="7"/>
  <c r="Z26" i="7"/>
  <c r="R27" i="7"/>
  <c r="V27" i="7"/>
  <c r="Z27" i="7"/>
  <c r="N18" i="7"/>
  <c r="M17" i="7"/>
  <c r="J18" i="7"/>
  <c r="J19" i="7"/>
  <c r="J20" i="7"/>
  <c r="J21" i="7"/>
  <c r="J22" i="7"/>
  <c r="J23" i="7"/>
  <c r="J24" i="7"/>
  <c r="J25" i="7"/>
  <c r="J26" i="7"/>
  <c r="J27" i="7"/>
  <c r="J17" i="7"/>
  <c r="J5" i="7"/>
  <c r="J6" i="7"/>
  <c r="J7" i="7"/>
  <c r="J4" i="7"/>
  <c r="N4" i="7"/>
  <c r="R4" i="7"/>
  <c r="V4" i="7"/>
  <c r="Z4" i="7"/>
  <c r="N5" i="7"/>
  <c r="R5" i="7"/>
  <c r="V5" i="7"/>
  <c r="Z5" i="7"/>
  <c r="N6" i="7"/>
  <c r="R6" i="7"/>
  <c r="V6" i="7"/>
  <c r="Z6" i="7"/>
  <c r="N7" i="7"/>
  <c r="R7" i="7"/>
  <c r="V7" i="7"/>
  <c r="Z7" i="7"/>
  <c r="Z3" i="7"/>
  <c r="V3" i="7"/>
  <c r="R3" i="7"/>
  <c r="N3" i="7"/>
  <c r="B32" i="1"/>
  <c r="B33" i="1"/>
  <c r="B34" i="1"/>
  <c r="B31" i="1"/>
  <c r="K50" i="1" s="1"/>
  <c r="AB109" i="6"/>
  <c r="L47" i="6"/>
  <c r="K47" i="6"/>
  <c r="J47" i="6"/>
  <c r="AB76" i="6"/>
  <c r="AB77" i="6"/>
  <c r="AB78" i="6"/>
  <c r="AB79" i="6"/>
  <c r="AB80" i="6"/>
  <c r="AB81" i="6"/>
  <c r="AB82" i="6"/>
  <c r="AB83" i="6"/>
  <c r="AB67" i="6"/>
  <c r="AB68" i="6"/>
  <c r="AB69" i="6"/>
  <c r="AB70" i="6"/>
  <c r="AB71" i="6"/>
  <c r="AB72" i="6"/>
  <c r="AB73" i="6"/>
  <c r="AB74" i="6"/>
  <c r="AB58" i="6"/>
  <c r="AB59" i="6"/>
  <c r="AB60" i="6"/>
  <c r="AB61" i="6"/>
  <c r="AB62" i="6"/>
  <c r="AB63" i="6"/>
  <c r="AB64" i="6"/>
  <c r="AB65" i="6"/>
  <c r="AB49" i="6"/>
  <c r="AB50" i="6"/>
  <c r="AB51" i="6"/>
  <c r="AB52" i="6"/>
  <c r="AB53" i="6"/>
  <c r="AB54" i="6"/>
  <c r="AB55" i="6"/>
  <c r="AB56" i="6"/>
  <c r="AB44" i="6"/>
  <c r="AB45" i="6"/>
  <c r="AB46" i="6"/>
  <c r="AB47" i="6"/>
  <c r="AB48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57" i="6"/>
  <c r="AB66" i="6"/>
  <c r="AB75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2" i="6"/>
  <c r="F37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8" i="6"/>
  <c r="F39" i="6"/>
  <c r="F5" i="6"/>
  <c r="F4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5" i="6"/>
  <c r="E4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7" i="6"/>
  <c r="D8" i="6"/>
  <c r="D9" i="6"/>
  <c r="D10" i="6"/>
  <c r="D11" i="6"/>
  <c r="D6" i="6"/>
  <c r="D5" i="6"/>
  <c r="D4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6" i="6"/>
  <c r="C5" i="6"/>
  <c r="C4" i="6"/>
  <c r="F34" i="1"/>
  <c r="A31" i="1"/>
  <c r="A32" i="1"/>
  <c r="A33" i="1"/>
  <c r="A34" i="1"/>
  <c r="J17" i="4"/>
  <c r="G18" i="4"/>
  <c r="H18" i="4"/>
  <c r="G19" i="4"/>
  <c r="H19" i="4"/>
  <c r="G20" i="4"/>
  <c r="H20" i="4"/>
  <c r="G21" i="4"/>
  <c r="H21" i="4"/>
  <c r="G22" i="4"/>
  <c r="H22" i="4"/>
  <c r="H17" i="4"/>
  <c r="G17" i="4"/>
  <c r="M7" i="4"/>
  <c r="M11" i="4"/>
  <c r="K11" i="4"/>
  <c r="F2" i="4"/>
  <c r="H2" i="4"/>
  <c r="F3" i="4"/>
  <c r="K3" i="4" s="1"/>
  <c r="H3" i="4"/>
  <c r="M3" i="4" s="1"/>
  <c r="F6" i="4"/>
  <c r="H6" i="4"/>
  <c r="F7" i="4"/>
  <c r="K7" i="4" s="1"/>
  <c r="H7" i="4"/>
  <c r="F11" i="4"/>
  <c r="H11" i="4"/>
  <c r="H1" i="4"/>
  <c r="M1" i="4" s="1"/>
  <c r="F1" i="4"/>
  <c r="K1" i="4" s="1"/>
  <c r="U50" i="1"/>
  <c r="V51" i="1"/>
  <c r="V52" i="1"/>
  <c r="V53" i="1"/>
  <c r="V54" i="1"/>
  <c r="V50" i="1"/>
  <c r="U51" i="1"/>
  <c r="U52" i="1"/>
  <c r="U53" i="1"/>
  <c r="U54" i="1"/>
  <c r="T51" i="1"/>
  <c r="T52" i="1"/>
  <c r="T53" i="1"/>
  <c r="T54" i="1"/>
  <c r="T50" i="1"/>
  <c r="W15" i="1"/>
  <c r="V34" i="1"/>
  <c r="V33" i="1"/>
  <c r="T2" i="1"/>
  <c r="S33" i="1"/>
  <c r="X4" i="1" s="1"/>
  <c r="X5" i="1"/>
  <c r="J57" i="1"/>
  <c r="I57" i="1"/>
  <c r="J56" i="1"/>
  <c r="I56" i="1"/>
  <c r="J55" i="1"/>
  <c r="I55" i="1"/>
  <c r="O51" i="1"/>
  <c r="N51" i="1"/>
  <c r="O55" i="1"/>
  <c r="N55" i="1"/>
  <c r="O52" i="1"/>
  <c r="N52" i="1"/>
  <c r="O54" i="1"/>
  <c r="N54" i="1"/>
  <c r="O53" i="1"/>
  <c r="N53" i="1"/>
  <c r="AG39" i="1"/>
  <c r="AG41" i="1"/>
  <c r="AC1" i="1"/>
  <c r="AD1" i="1"/>
  <c r="AE1" i="1"/>
  <c r="AF1" i="1"/>
  <c r="AB1" i="1"/>
  <c r="E29" i="3"/>
  <c r="J29" i="3" s="1"/>
  <c r="E30" i="3"/>
  <c r="M3" i="3" s="1"/>
  <c r="E31" i="3"/>
  <c r="N14" i="3" s="1"/>
  <c r="E28" i="3"/>
  <c r="J28" i="3" s="1"/>
  <c r="H28" i="3"/>
  <c r="M15" i="3"/>
  <c r="N12" i="3"/>
  <c r="B28" i="3"/>
  <c r="M6" i="3"/>
  <c r="N21" i="3"/>
  <c r="D28" i="3"/>
  <c r="I28" i="3" s="1"/>
  <c r="B31" i="3"/>
  <c r="B29" i="3"/>
  <c r="B30" i="3"/>
  <c r="M11" i="3" s="1"/>
  <c r="G37" i="3"/>
  <c r="J41" i="3"/>
  <c r="J40" i="3"/>
  <c r="I40" i="3"/>
  <c r="H40" i="3"/>
  <c r="G40" i="3"/>
  <c r="J39" i="3"/>
  <c r="I39" i="3"/>
  <c r="H39" i="3"/>
  <c r="G39" i="3"/>
  <c r="J38" i="3"/>
  <c r="I38" i="3"/>
  <c r="H38" i="3"/>
  <c r="G38" i="3"/>
  <c r="J37" i="3"/>
  <c r="I37" i="3"/>
  <c r="I41" i="3" s="1"/>
  <c r="H37" i="3"/>
  <c r="H41" i="3" s="1"/>
  <c r="G41" i="3"/>
  <c r="N15" i="3"/>
  <c r="M14" i="3"/>
  <c r="M17" i="3"/>
  <c r="M18" i="3"/>
  <c r="M22" i="3"/>
  <c r="J31" i="3"/>
  <c r="H30" i="3"/>
  <c r="I30" i="3"/>
  <c r="J30" i="3"/>
  <c r="H31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X3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" i="1"/>
  <c r="W2" i="1"/>
  <c r="V2" i="1"/>
  <c r="N2" i="1"/>
  <c r="O2" i="1"/>
  <c r="P2" i="1"/>
  <c r="Q2" i="1"/>
  <c r="U2" i="1"/>
  <c r="W34" i="1"/>
  <c r="J31" i="1"/>
  <c r="X41" i="1" s="1"/>
  <c r="S36" i="1"/>
  <c r="K51" i="1"/>
  <c r="K52" i="1"/>
  <c r="G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H3" i="2"/>
  <c r="I3" i="2"/>
  <c r="W41" i="1"/>
  <c r="T43" i="1"/>
  <c r="T44" i="1" s="1"/>
  <c r="S43" i="1"/>
  <c r="S44" i="1"/>
  <c r="T41" i="1"/>
  <c r="U41" i="1"/>
  <c r="V41" i="1"/>
  <c r="S41" i="1"/>
  <c r="P44" i="1"/>
  <c r="P40" i="1"/>
  <c r="O31" i="1"/>
  <c r="O32" i="1"/>
  <c r="O33" i="1"/>
  <c r="M3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AB2" i="1" s="1"/>
  <c r="D33" i="1"/>
  <c r="D32" i="1"/>
  <c r="V27" i="6" l="1"/>
  <c r="U39" i="6"/>
  <c r="U31" i="6"/>
  <c r="U15" i="6"/>
  <c r="T5" i="6"/>
  <c r="V5" i="6"/>
  <c r="S24" i="6"/>
  <c r="K50" i="6" s="1"/>
  <c r="S16" i="6"/>
  <c r="J51" i="6" s="1"/>
  <c r="T17" i="6"/>
  <c r="S19" i="6"/>
  <c r="J54" i="6" s="1"/>
  <c r="U34" i="6"/>
  <c r="U26" i="6"/>
  <c r="U18" i="6"/>
  <c r="U10" i="6"/>
  <c r="V38" i="6"/>
  <c r="T33" i="6"/>
  <c r="S32" i="6"/>
  <c r="L49" i="6" s="1"/>
  <c r="V33" i="6"/>
  <c r="V25" i="6"/>
  <c r="V17" i="6"/>
  <c r="U23" i="6"/>
  <c r="U7" i="6"/>
  <c r="T39" i="6"/>
  <c r="T31" i="6"/>
  <c r="T23" i="6"/>
  <c r="T15" i="6"/>
  <c r="U37" i="6"/>
  <c r="U29" i="6"/>
  <c r="U21" i="6"/>
  <c r="U13" i="6"/>
  <c r="V34" i="6"/>
  <c r="V26" i="6"/>
  <c r="V18" i="6"/>
  <c r="V10" i="6"/>
  <c r="T38" i="6"/>
  <c r="T30" i="6"/>
  <c r="T22" i="6"/>
  <c r="T14" i="6"/>
  <c r="T29" i="6"/>
  <c r="V30" i="6"/>
  <c r="V22" i="6"/>
  <c r="V14" i="6"/>
  <c r="V6" i="6"/>
  <c r="T8" i="6"/>
  <c r="S4" i="6"/>
  <c r="S34" i="6"/>
  <c r="L51" i="6" s="1"/>
  <c r="S26" i="6"/>
  <c r="K52" i="6" s="1"/>
  <c r="S18" i="6"/>
  <c r="J53" i="6" s="1"/>
  <c r="S10" i="6"/>
  <c r="I54" i="6" s="1"/>
  <c r="T35" i="6"/>
  <c r="T27" i="6"/>
  <c r="T19" i="6"/>
  <c r="U4" i="6"/>
  <c r="T25" i="6"/>
  <c r="S8" i="6"/>
  <c r="I52" i="6" s="1"/>
  <c r="S28" i="6"/>
  <c r="K54" i="6" s="1"/>
  <c r="S39" i="6"/>
  <c r="L56" i="6" s="1"/>
  <c r="U38" i="6"/>
  <c r="U30" i="6"/>
  <c r="U22" i="6"/>
  <c r="U14" i="6"/>
  <c r="U6" i="6"/>
  <c r="S36" i="6"/>
  <c r="L53" i="6" s="1"/>
  <c r="T4" i="6"/>
  <c r="T37" i="6"/>
  <c r="T21" i="6"/>
  <c r="S30" i="6"/>
  <c r="K56" i="6" s="1"/>
  <c r="T32" i="6"/>
  <c r="T24" i="6"/>
  <c r="U36" i="6"/>
  <c r="V29" i="6"/>
  <c r="V21" i="6"/>
  <c r="V13" i="6"/>
  <c r="V37" i="6"/>
  <c r="T10" i="6"/>
  <c r="T9" i="6"/>
  <c r="T34" i="6"/>
  <c r="T26" i="6"/>
  <c r="T18" i="6"/>
  <c r="U5" i="6"/>
  <c r="S22" i="6"/>
  <c r="K48" i="6" s="1"/>
  <c r="S38" i="6"/>
  <c r="L55" i="6" s="1"/>
  <c r="S14" i="6"/>
  <c r="J49" i="6" s="1"/>
  <c r="T16" i="6"/>
  <c r="U35" i="6"/>
  <c r="U27" i="6"/>
  <c r="V39" i="6"/>
  <c r="V36" i="6"/>
  <c r="V28" i="6"/>
  <c r="V20" i="6"/>
  <c r="V35" i="6"/>
  <c r="V19" i="6"/>
  <c r="V11" i="6"/>
  <c r="V12" i="6"/>
  <c r="V32" i="6"/>
  <c r="V24" i="6"/>
  <c r="V16" i="6"/>
  <c r="V31" i="6"/>
  <c r="V23" i="6"/>
  <c r="V15" i="6"/>
  <c r="V7" i="6"/>
  <c r="V8" i="6"/>
  <c r="V4" i="6"/>
  <c r="U33" i="6"/>
  <c r="U25" i="6"/>
  <c r="U17" i="6"/>
  <c r="U9" i="6"/>
  <c r="U32" i="6"/>
  <c r="U24" i="6"/>
  <c r="U16" i="6"/>
  <c r="U8" i="6"/>
  <c r="U28" i="6"/>
  <c r="U20" i="6"/>
  <c r="U12" i="6"/>
  <c r="U19" i="6"/>
  <c r="U11" i="6"/>
  <c r="S5" i="6"/>
  <c r="I49" i="6" s="1"/>
  <c r="S25" i="6"/>
  <c r="K51" i="6" s="1"/>
  <c r="S9" i="6"/>
  <c r="I53" i="6" s="1"/>
  <c r="S6" i="6"/>
  <c r="I50" i="6" s="1"/>
  <c r="S33" i="6"/>
  <c r="L50" i="6" s="1"/>
  <c r="S17" i="6"/>
  <c r="J52" i="6" s="1"/>
  <c r="S31" i="6"/>
  <c r="L48" i="6" s="1"/>
  <c r="S23" i="6"/>
  <c r="K49" i="6" s="1"/>
  <c r="S15" i="6"/>
  <c r="J50" i="6" s="1"/>
  <c r="S7" i="6"/>
  <c r="I51" i="6" s="1"/>
  <c r="T7" i="6"/>
  <c r="V9" i="6"/>
  <c r="S29" i="6"/>
  <c r="K55" i="6" s="1"/>
  <c r="S13" i="6"/>
  <c r="J48" i="6" s="1"/>
  <c r="S20" i="6"/>
  <c r="J55" i="6" s="1"/>
  <c r="S12" i="6"/>
  <c r="I56" i="6" s="1"/>
  <c r="T6" i="6"/>
  <c r="T13" i="6"/>
  <c r="S37" i="6"/>
  <c r="L54" i="6" s="1"/>
  <c r="S21" i="6"/>
  <c r="J56" i="6" s="1"/>
  <c r="S35" i="6"/>
  <c r="L52" i="6" s="1"/>
  <c r="S27" i="6"/>
  <c r="K53" i="6" s="1"/>
  <c r="S11" i="6"/>
  <c r="I55" i="6" s="1"/>
  <c r="T11" i="6"/>
  <c r="T36" i="6"/>
  <c r="T28" i="6"/>
  <c r="T20" i="6"/>
  <c r="T12" i="6"/>
  <c r="AD15" i="1"/>
  <c r="AF13" i="1"/>
  <c r="AF21" i="1"/>
  <c r="AB9" i="1"/>
  <c r="AE10" i="1"/>
  <c r="AC20" i="1"/>
  <c r="AC12" i="1"/>
  <c r="AE2" i="1"/>
  <c r="AE18" i="1"/>
  <c r="AD4" i="1"/>
  <c r="AB17" i="1"/>
  <c r="AC4" i="1"/>
  <c r="AB20" i="1"/>
  <c r="AC15" i="1"/>
  <c r="AD10" i="1"/>
  <c r="AC7" i="1"/>
  <c r="AF19" i="1"/>
  <c r="AB15" i="1"/>
  <c r="AC10" i="1"/>
  <c r="AB7" i="1"/>
  <c r="AF22" i="1"/>
  <c r="AC21" i="1"/>
  <c r="AE19" i="1"/>
  <c r="AB18" i="1"/>
  <c r="AD16" i="1"/>
  <c r="AF14" i="1"/>
  <c r="AC13" i="1"/>
  <c r="AE11" i="1"/>
  <c r="AB10" i="1"/>
  <c r="AD8" i="1"/>
  <c r="AF6" i="1"/>
  <c r="AC5" i="1"/>
  <c r="AD3" i="1"/>
  <c r="AE21" i="1"/>
  <c r="AF16" i="1"/>
  <c r="AB12" i="1"/>
  <c r="AB4" i="1"/>
  <c r="AC2" i="1"/>
  <c r="AC18" i="1"/>
  <c r="AF11" i="1"/>
  <c r="AD5" i="1"/>
  <c r="AE22" i="1"/>
  <c r="AB21" i="1"/>
  <c r="AD19" i="1"/>
  <c r="AF17" i="1"/>
  <c r="AC16" i="1"/>
  <c r="AE14" i="1"/>
  <c r="AB13" i="1"/>
  <c r="AD11" i="1"/>
  <c r="AF9" i="1"/>
  <c r="AC8" i="1"/>
  <c r="AE6" i="1"/>
  <c r="AB5" i="1"/>
  <c r="AC3" i="1"/>
  <c r="AD7" i="1"/>
  <c r="AD2" i="1"/>
  <c r="AD18" i="1"/>
  <c r="AE13" i="1"/>
  <c r="AF8" i="1"/>
  <c r="AE5" i="1"/>
  <c r="AD21" i="1"/>
  <c r="AE16" i="1"/>
  <c r="AD13" i="1"/>
  <c r="AE8" i="1"/>
  <c r="AE3" i="1"/>
  <c r="AD22" i="1"/>
  <c r="AF20" i="1"/>
  <c r="AC19" i="1"/>
  <c r="AE17" i="1"/>
  <c r="AB16" i="1"/>
  <c r="AD14" i="1"/>
  <c r="AF12" i="1"/>
  <c r="AC11" i="1"/>
  <c r="AE9" i="1"/>
  <c r="AB8" i="1"/>
  <c r="AD6" i="1"/>
  <c r="AF4" i="1"/>
  <c r="AB3" i="1"/>
  <c r="AF5" i="1"/>
  <c r="AC22" i="1"/>
  <c r="AE20" i="1"/>
  <c r="AB19" i="1"/>
  <c r="AD17" i="1"/>
  <c r="AF15" i="1"/>
  <c r="AC14" i="1"/>
  <c r="AE12" i="1"/>
  <c r="AB11" i="1"/>
  <c r="AD9" i="1"/>
  <c r="AF7" i="1"/>
  <c r="AC6" i="1"/>
  <c r="AE4" i="1"/>
  <c r="AF3" i="1"/>
  <c r="AF2" i="1"/>
  <c r="AB22" i="1"/>
  <c r="AD20" i="1"/>
  <c r="AF18" i="1"/>
  <c r="AC17" i="1"/>
  <c r="AE15" i="1"/>
  <c r="AB14" i="1"/>
  <c r="AD12" i="1"/>
  <c r="AF10" i="1"/>
  <c r="AC9" i="1"/>
  <c r="AE7" i="1"/>
  <c r="AB6" i="1"/>
  <c r="K4" i="3"/>
  <c r="M10" i="3"/>
  <c r="J32" i="3"/>
  <c r="H29" i="3"/>
  <c r="H32" i="3" s="1"/>
  <c r="M16" i="3"/>
  <c r="N11" i="3"/>
  <c r="K3" i="3"/>
  <c r="N5" i="3"/>
  <c r="I29" i="3"/>
  <c r="I31" i="3"/>
  <c r="M9" i="3"/>
  <c r="N4" i="3"/>
  <c r="K19" i="3"/>
  <c r="K11" i="3"/>
  <c r="M19" i="3"/>
  <c r="I32" i="3"/>
  <c r="N9" i="3"/>
  <c r="M8" i="3"/>
  <c r="N19" i="3"/>
  <c r="N7" i="3"/>
  <c r="M4" i="3"/>
  <c r="N20" i="3"/>
  <c r="N8" i="3"/>
  <c r="M7" i="3"/>
  <c r="N16" i="3"/>
  <c r="N6" i="3"/>
  <c r="N2" i="3"/>
  <c r="N13" i="3"/>
  <c r="N3" i="3"/>
  <c r="M2" i="3"/>
  <c r="N22" i="3"/>
  <c r="K18" i="3"/>
  <c r="K10" i="3"/>
  <c r="K17" i="3"/>
  <c r="K9" i="3"/>
  <c r="G31" i="3"/>
  <c r="K16" i="3"/>
  <c r="K8" i="3"/>
  <c r="M21" i="3"/>
  <c r="M13" i="3"/>
  <c r="M5" i="3"/>
  <c r="N18" i="3"/>
  <c r="N10" i="3"/>
  <c r="G30" i="3"/>
  <c r="G32" i="3" s="1"/>
  <c r="K2" i="3"/>
  <c r="K15" i="3"/>
  <c r="K7" i="3"/>
  <c r="M20" i="3"/>
  <c r="M12" i="3"/>
  <c r="N17" i="3"/>
  <c r="K21" i="3"/>
  <c r="K13" i="3"/>
  <c r="K5" i="3"/>
  <c r="G29" i="3"/>
  <c r="K22" i="3"/>
  <c r="K14" i="3"/>
  <c r="K6" i="3"/>
  <c r="K20" i="3"/>
  <c r="K12" i="3"/>
  <c r="V20" i="1"/>
  <c r="V22" i="1"/>
  <c r="W4" i="1"/>
  <c r="V14" i="1"/>
  <c r="V4" i="1"/>
  <c r="U22" i="1"/>
  <c r="U12" i="1"/>
  <c r="U8" i="1"/>
  <c r="T10" i="1"/>
  <c r="W21" i="1"/>
  <c r="W17" i="1"/>
  <c r="W11" i="1"/>
  <c r="W9" i="1"/>
  <c r="W7" i="1"/>
  <c r="W5" i="1"/>
  <c r="W3" i="1"/>
  <c r="V16" i="1"/>
  <c r="V10" i="1"/>
  <c r="V6" i="1"/>
  <c r="U18" i="1"/>
  <c r="U14" i="1"/>
  <c r="U6" i="1"/>
  <c r="T20" i="1"/>
  <c r="T16" i="1"/>
  <c r="T12" i="1"/>
  <c r="T4" i="1"/>
  <c r="V19" i="1"/>
  <c r="V17" i="1"/>
  <c r="V15" i="1"/>
  <c r="V13" i="1"/>
  <c r="V11" i="1"/>
  <c r="V9" i="1"/>
  <c r="V7" i="1"/>
  <c r="V5" i="1"/>
  <c r="V3" i="1"/>
  <c r="U20" i="1"/>
  <c r="U16" i="1"/>
  <c r="U10" i="1"/>
  <c r="U4" i="1"/>
  <c r="T22" i="1"/>
  <c r="T18" i="1"/>
  <c r="T14" i="1"/>
  <c r="T8" i="1"/>
  <c r="T6" i="1"/>
  <c r="W19" i="1"/>
  <c r="W13" i="1"/>
  <c r="V21" i="1"/>
  <c r="U21" i="1"/>
  <c r="U19" i="1"/>
  <c r="U17" i="1"/>
  <c r="U15" i="1"/>
  <c r="U13" i="1"/>
  <c r="U11" i="1"/>
  <c r="U9" i="1"/>
  <c r="U7" i="1"/>
  <c r="U5" i="1"/>
  <c r="U3" i="1"/>
  <c r="V18" i="1"/>
  <c r="V12" i="1"/>
  <c r="V8" i="1"/>
  <c r="T21" i="1"/>
  <c r="T19" i="1"/>
  <c r="T17" i="1"/>
  <c r="T15" i="1"/>
  <c r="T13" i="1"/>
  <c r="T11" i="1"/>
  <c r="T9" i="1"/>
  <c r="T7" i="1"/>
  <c r="T5" i="1"/>
  <c r="T3" i="1"/>
  <c r="W22" i="1"/>
  <c r="W20" i="1"/>
  <c r="W18" i="1"/>
  <c r="W16" i="1"/>
  <c r="W14" i="1"/>
  <c r="W12" i="1"/>
  <c r="W10" i="1"/>
  <c r="W8" i="1"/>
  <c r="W6" i="1"/>
  <c r="L10" i="1"/>
  <c r="M33" i="1"/>
  <c r="L9" i="1"/>
  <c r="L22" i="1"/>
  <c r="L2" i="1"/>
  <c r="L13" i="1"/>
  <c r="N39" i="1"/>
  <c r="N40" i="1" s="1"/>
  <c r="L21" i="1"/>
  <c r="L5" i="1"/>
  <c r="K6" i="1"/>
  <c r="K11" i="1"/>
  <c r="L6" i="1"/>
  <c r="K10" i="1"/>
  <c r="K9" i="1"/>
  <c r="K17" i="1"/>
  <c r="M32" i="1"/>
  <c r="K12" i="1"/>
  <c r="J4" i="1"/>
  <c r="M31" i="1"/>
  <c r="J3" i="1"/>
  <c r="K3" i="1"/>
  <c r="K20" i="1"/>
  <c r="K19" i="1"/>
  <c r="L18" i="1"/>
  <c r="J16" i="1"/>
  <c r="L8" i="1"/>
  <c r="K18" i="1"/>
  <c r="L17" i="1"/>
  <c r="K2" i="1"/>
  <c r="L15" i="1"/>
  <c r="K7" i="1"/>
  <c r="K15" i="1"/>
  <c r="K5" i="1"/>
  <c r="L16" i="1"/>
  <c r="J15" i="1"/>
  <c r="K13" i="1"/>
  <c r="K4" i="1"/>
  <c r="K8" i="1"/>
  <c r="L7" i="1"/>
  <c r="K16" i="1"/>
  <c r="J12" i="1"/>
  <c r="K21" i="1"/>
  <c r="J2" i="1"/>
  <c r="J22" i="1"/>
  <c r="J14" i="1"/>
  <c r="J6" i="1"/>
  <c r="L20" i="1"/>
  <c r="L12" i="1"/>
  <c r="L4" i="1"/>
  <c r="K22" i="1"/>
  <c r="K14" i="1"/>
  <c r="L19" i="1"/>
  <c r="L11" i="1"/>
  <c r="L3" i="1"/>
  <c r="L14" i="1"/>
  <c r="J11" i="1"/>
  <c r="J21" i="1"/>
  <c r="J13" i="1"/>
  <c r="J5" i="1"/>
  <c r="J9" i="1"/>
  <c r="J20" i="1"/>
  <c r="J8" i="1"/>
  <c r="J19" i="1"/>
  <c r="J7" i="1"/>
  <c r="J18" i="1"/>
  <c r="J10" i="1"/>
  <c r="J17" i="1"/>
  <c r="J4" i="3"/>
  <c r="J16" i="3"/>
  <c r="J7" i="3"/>
  <c r="J12" i="3"/>
  <c r="J9" i="3"/>
  <c r="J15" i="3"/>
  <c r="J20" i="3"/>
  <c r="J22" i="3"/>
  <c r="J10" i="3"/>
  <c r="J6" i="3"/>
  <c r="J5" i="3"/>
  <c r="J14" i="3"/>
  <c r="J3" i="3"/>
  <c r="J13" i="3"/>
  <c r="J2" i="3"/>
  <c r="J11" i="3"/>
  <c r="J21" i="3"/>
  <c r="J17" i="3"/>
  <c r="J19" i="3"/>
  <c r="J8" i="3"/>
  <c r="J18" i="3"/>
  <c r="G28" i="3"/>
  <c r="C49" i="6" l="1"/>
  <c r="D49" i="6"/>
  <c r="C48" i="6"/>
  <c r="C51" i="6"/>
  <c r="E48" i="6"/>
  <c r="D48" i="6"/>
  <c r="C50" i="6"/>
  <c r="E51" i="6"/>
  <c r="D50" i="6"/>
  <c r="D51" i="6"/>
  <c r="E49" i="6"/>
  <c r="E50" i="6"/>
  <c r="B48" i="6"/>
  <c r="I48" i="6"/>
  <c r="B51" i="6"/>
  <c r="B49" i="6"/>
  <c r="B50" i="6"/>
  <c r="R2" i="3"/>
</calcChain>
</file>

<file path=xl/sharedStrings.xml><?xml version="1.0" encoding="utf-8"?>
<sst xmlns="http://schemas.openxmlformats.org/spreadsheetml/2006/main" count="343" uniqueCount="72">
  <si>
    <t>Wave Number</t>
  </si>
  <si>
    <t>log()</t>
  </si>
  <si>
    <t>[D, mean(area_xstar_wave(20:end-1)), mean(area_xstarplus_wave(20:end-1)), dt, T1, T2, dT, myfit(1), myfit(2)];</t>
  </si>
  <si>
    <t>D</t>
  </si>
  <si>
    <t>area1</t>
  </si>
  <si>
    <t>area2</t>
  </si>
  <si>
    <t>dt</t>
  </si>
  <si>
    <t>Period1</t>
  </si>
  <si>
    <t>Period2</t>
  </si>
  <si>
    <t>dT</t>
  </si>
  <si>
    <t>x^2</t>
  </si>
  <si>
    <t>trend 6</t>
  </si>
  <si>
    <t>trend 12</t>
  </si>
  <si>
    <t>trend 3</t>
  </si>
  <si>
    <t>x</t>
  </si>
  <si>
    <t>a</t>
  </si>
  <si>
    <t>b</t>
  </si>
  <si>
    <t>Orgional:</t>
  </si>
  <si>
    <t>Fixed nought</t>
  </si>
  <si>
    <t>made b</t>
  </si>
  <si>
    <t>Diffusion Rates</t>
  </si>
  <si>
    <t>Trend6</t>
  </si>
  <si>
    <t>Trend8</t>
  </si>
  <si>
    <t>Trend12</t>
  </si>
  <si>
    <t>Trend24</t>
  </si>
  <si>
    <t>Trend3</t>
  </si>
  <si>
    <t>alpha</t>
  </si>
  <si>
    <t>beta</t>
  </si>
  <si>
    <t>gamma</t>
  </si>
  <si>
    <t>x^3</t>
  </si>
  <si>
    <t>cst</t>
  </si>
  <si>
    <t>trend6</t>
  </si>
  <si>
    <t>trend8</t>
  </si>
  <si>
    <t>trend12</t>
  </si>
  <si>
    <t>trend24</t>
  </si>
  <si>
    <t>trend3</t>
  </si>
  <si>
    <t>Orgional</t>
  </si>
  <si>
    <t>a1</t>
  </si>
  <si>
    <t>a2</t>
  </si>
  <si>
    <t>b1</t>
  </si>
  <si>
    <t>b2</t>
  </si>
  <si>
    <t>b3</t>
  </si>
  <si>
    <t>Actual</t>
  </si>
  <si>
    <t>T1/T2</t>
  </si>
  <si>
    <t>A1/A2</t>
  </si>
  <si>
    <t>A1-A2</t>
  </si>
  <si>
    <t>First points</t>
  </si>
  <si>
    <t>a1= D*T….</t>
  </si>
  <si>
    <t>Percentage Difference Between Predicted Depth and actual penetration Depth</t>
  </si>
  <si>
    <t>Diffusion</t>
  </si>
  <si>
    <t>Wave Front Number</t>
  </si>
  <si>
    <t>Equation Type</t>
  </si>
  <si>
    <t>2x10^{-6}</t>
  </si>
  <si>
    <t>4x10^{-6}</t>
  </si>
  <si>
    <t>6x10^{-6}</t>
  </si>
  <si>
    <t>8x10^{-6}</t>
  </si>
  <si>
    <t>Actual penetration Depth</t>
  </si>
  <si>
    <t>Predicted Depth</t>
  </si>
  <si>
    <t>acutal</t>
  </si>
  <si>
    <t>Percentage Difference Between Predicted Depth and actual penetration Depth For wave front 1</t>
  </si>
  <si>
    <t>Rate needed</t>
  </si>
  <si>
    <t>&amp;</t>
  </si>
  <si>
    <t>\\</t>
  </si>
  <si>
    <t>$</t>
  </si>
  <si>
    <t>2\times 10^{-6}</t>
  </si>
  <si>
    <t>4\times 10^{-6}</t>
  </si>
  <si>
    <t>6\times 10^{-6}</t>
  </si>
  <si>
    <t>8\times 10^{-6}</t>
  </si>
  <si>
    <t>Equation</t>
  </si>
  <si>
    <t>Wave</t>
  </si>
  <si>
    <t>Predicted</t>
  </si>
  <si>
    <t>Percentage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</si>
</sst>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3" borderId="0" xfId="0" applyFill="1"/>
    <xf numFmtId="0" fontId="0" fillId="4" borderId="0" xfId="0" applyFill="1"/>
    <xf numFmtId="11" fontId="0" fillId="5" borderId="0" xfId="0" applyNumberFormat="1" applyFill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/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10" fontId="0" fillId="0" borderId="18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0" xfId="0" applyNumberFormat="1"/>
    <xf numFmtId="0" fontId="0" fillId="0" borderId="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0" xfId="1"/>
    <xf numFmtId="10" fontId="1" fillId="2" borderId="0" xfId="1" applyNumberFormat="1"/>
    <xf numFmtId="0" fontId="2" fillId="0" borderId="0" xfId="2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7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log(wave Number) vs. Rate neded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Sheet1!$H$2:$H$22</c:f>
              <c:numCache>
                <c:formatCode>General</c:formatCode>
                <c:ptCount val="21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0.18640000000000001</c:v>
                </c:pt>
                <c:pt idx="1">
                  <c:v>0.1512</c:v>
                </c:pt>
                <c:pt idx="2">
                  <c:v>0.13170000000000001</c:v>
                </c:pt>
                <c:pt idx="3">
                  <c:v>0.1183</c:v>
                </c:pt>
                <c:pt idx="4">
                  <c:v>0.11</c:v>
                </c:pt>
                <c:pt idx="5">
                  <c:v>0.1028</c:v>
                </c:pt>
                <c:pt idx="6">
                  <c:v>9.7000000000000003E-2</c:v>
                </c:pt>
                <c:pt idx="7">
                  <c:v>9.1499999999999998E-2</c:v>
                </c:pt>
                <c:pt idx="8">
                  <c:v>8.6199999999999999E-2</c:v>
                </c:pt>
                <c:pt idx="9">
                  <c:v>8.1699999999999995E-2</c:v>
                </c:pt>
                <c:pt idx="10">
                  <c:v>7.6799999999999993E-2</c:v>
                </c:pt>
                <c:pt idx="11">
                  <c:v>7.2099999999999997E-2</c:v>
                </c:pt>
                <c:pt idx="12">
                  <c:v>6.8099999999999994E-2</c:v>
                </c:pt>
                <c:pt idx="13">
                  <c:v>6.4399999999999999E-2</c:v>
                </c:pt>
                <c:pt idx="14">
                  <c:v>6.1400000000000003E-2</c:v>
                </c:pt>
                <c:pt idx="15">
                  <c:v>5.7599999999999998E-2</c:v>
                </c:pt>
                <c:pt idx="16">
                  <c:v>5.3699999999999998E-2</c:v>
                </c:pt>
                <c:pt idx="17">
                  <c:v>5.1200000000000002E-2</c:v>
                </c:pt>
                <c:pt idx="18">
                  <c:v>4.8399999999999999E-2</c:v>
                </c:pt>
                <c:pt idx="19">
                  <c:v>4.4900000000000002E-2</c:v>
                </c:pt>
                <c:pt idx="20">
                  <c:v>4.36E-2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Sheet1!$H$2:$H$22</c:f>
              <c:numCache>
                <c:formatCode>General</c:formatCode>
                <c:ptCount val="21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0.24629999999999999</c:v>
                </c:pt>
                <c:pt idx="1">
                  <c:v>0.1812</c:v>
                </c:pt>
                <c:pt idx="2">
                  <c:v>0.15310000000000001</c:v>
                </c:pt>
                <c:pt idx="3">
                  <c:v>0.13719999999999999</c:v>
                </c:pt>
                <c:pt idx="4">
                  <c:v>0.1265</c:v>
                </c:pt>
                <c:pt idx="5">
                  <c:v>0.11550000000000001</c:v>
                </c:pt>
                <c:pt idx="6">
                  <c:v>0.1065</c:v>
                </c:pt>
                <c:pt idx="7">
                  <c:v>9.7799999999999998E-2</c:v>
                </c:pt>
                <c:pt idx="8">
                  <c:v>9.0899999999999995E-2</c:v>
                </c:pt>
                <c:pt idx="9">
                  <c:v>8.3099999999999993E-2</c:v>
                </c:pt>
                <c:pt idx="10">
                  <c:v>7.7399999999999997E-2</c:v>
                </c:pt>
                <c:pt idx="11">
                  <c:v>7.1599999999999997E-2</c:v>
                </c:pt>
                <c:pt idx="12">
                  <c:v>6.6699999999999995E-2</c:v>
                </c:pt>
                <c:pt idx="13">
                  <c:v>6.2300000000000001E-2</c:v>
                </c:pt>
                <c:pt idx="14">
                  <c:v>5.7599999999999998E-2</c:v>
                </c:pt>
                <c:pt idx="15">
                  <c:v>5.3400000000000003E-2</c:v>
                </c:pt>
                <c:pt idx="16">
                  <c:v>4.9200000000000001E-2</c:v>
                </c:pt>
                <c:pt idx="17">
                  <c:v>4.6199999999999998E-2</c:v>
                </c:pt>
                <c:pt idx="18">
                  <c:v>4.36E-2</c:v>
                </c:pt>
                <c:pt idx="19">
                  <c:v>3.9699999999999999E-2</c:v>
                </c:pt>
                <c:pt idx="20">
                  <c:v>3.6700000000000003E-2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Sheet1!$F$1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Sheet1!$H$2:$H$22</c:f>
              <c:numCache>
                <c:formatCode>General</c:formatCode>
                <c:ptCount val="21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0.12720000000000001</c:v>
                </c:pt>
                <c:pt idx="1">
                  <c:v>0.11</c:v>
                </c:pt>
                <c:pt idx="2">
                  <c:v>9.8699999999999996E-2</c:v>
                </c:pt>
                <c:pt idx="3">
                  <c:v>9.0899999999999995E-2</c:v>
                </c:pt>
                <c:pt idx="4">
                  <c:v>8.3099999999999993E-2</c:v>
                </c:pt>
                <c:pt idx="5">
                  <c:v>7.8100000000000003E-2</c:v>
                </c:pt>
                <c:pt idx="6">
                  <c:v>7.5200000000000003E-2</c:v>
                </c:pt>
                <c:pt idx="7">
                  <c:v>7.1599999999999997E-2</c:v>
                </c:pt>
                <c:pt idx="8">
                  <c:v>6.8099999999999994E-2</c:v>
                </c:pt>
                <c:pt idx="9">
                  <c:v>6.6400000000000001E-2</c:v>
                </c:pt>
                <c:pt idx="10">
                  <c:v>6.2600000000000003E-2</c:v>
                </c:pt>
                <c:pt idx="11">
                  <c:v>6.0299999999999999E-2</c:v>
                </c:pt>
                <c:pt idx="12">
                  <c:v>5.7599999999999998E-2</c:v>
                </c:pt>
                <c:pt idx="13">
                  <c:v>5.4800000000000001E-2</c:v>
                </c:pt>
                <c:pt idx="14">
                  <c:v>5.28E-2</c:v>
                </c:pt>
                <c:pt idx="15">
                  <c:v>4.9700000000000001E-2</c:v>
                </c:pt>
                <c:pt idx="16">
                  <c:v>4.8399999999999999E-2</c:v>
                </c:pt>
                <c:pt idx="17">
                  <c:v>4.5400000000000003E-2</c:v>
                </c:pt>
                <c:pt idx="18">
                  <c:v>4.3799999999999999E-2</c:v>
                </c:pt>
                <c:pt idx="19">
                  <c:v>4.0800000000000003E-2</c:v>
                </c:pt>
                <c:pt idx="20">
                  <c:v>3.95E-2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Sheet1!$J$1</c:f>
              <c:strCache>
                <c:ptCount val="1"/>
                <c:pt idx="0">
                  <c:v>trend 6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Sheet1!$H$2:$H$22</c:f>
              <c:numCache>
                <c:formatCode>General</c:formatCode>
                <c:ptCount val="21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</c:numCache>
            </c:numRef>
          </c:xVal>
          <c:yVal>
            <c:numRef>
              <c:f>Sheet1!$J$2:$J$22</c:f>
              <c:numCache>
                <c:formatCode>General</c:formatCode>
                <c:ptCount val="21"/>
                <c:pt idx="0">
                  <c:v>0.18635740165219999</c:v>
                </c:pt>
                <c:pt idx="1">
                  <c:v>0.15412500167776849</c:v>
                </c:pt>
                <c:pt idx="2">
                  <c:v>0.13527025638448048</c:v>
                </c:pt>
                <c:pt idx="3">
                  <c:v>0.12189260170333696</c:v>
                </c:pt>
                <c:pt idx="4">
                  <c:v>0.11151608658592076</c:v>
                </c:pt>
                <c:pt idx="5">
                  <c:v>0.10303785641004898</c:v>
                </c:pt>
                <c:pt idx="6">
                  <c:v>9.586961493425028E-2</c:v>
                </c:pt>
                <c:pt idx="7">
                  <c:v>8.9660201728905459E-2</c:v>
                </c:pt>
                <c:pt idx="8">
                  <c:v>8.4183111116760967E-2</c:v>
                </c:pt>
                <c:pt idx="9">
                  <c:v>7.9283686611489226E-2</c:v>
                </c:pt>
                <c:pt idx="10">
                  <c:v>7.4851618036087586E-2</c:v>
                </c:pt>
                <c:pt idx="11">
                  <c:v>7.0805456435617448E-2</c:v>
                </c:pt>
                <c:pt idx="12">
                  <c:v>6.7083348575803683E-2</c:v>
                </c:pt>
                <c:pt idx="13">
                  <c:v>6.3637214959818778E-2</c:v>
                </c:pt>
                <c:pt idx="14">
                  <c:v>6.0428941318201257E-2</c:v>
                </c:pt>
                <c:pt idx="15">
                  <c:v>5.7427801754473928E-2</c:v>
                </c:pt>
                <c:pt idx="16">
                  <c:v>5.4608664472392765E-2</c:v>
                </c:pt>
                <c:pt idx="17">
                  <c:v>5.1950711142329464E-2</c:v>
                </c:pt>
                <c:pt idx="18">
                  <c:v>4.9436502976494046E-2</c:v>
                </c:pt>
                <c:pt idx="19">
                  <c:v>4.7051286637057738E-2</c:v>
                </c:pt>
                <c:pt idx="20">
                  <c:v>4.4782469666530766E-2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Sheet1!$K$1</c:f>
              <c:strCache>
                <c:ptCount val="1"/>
                <c:pt idx="0">
                  <c:v>trend 12</c:v>
                </c:pt>
              </c:strCache>
            </c:strRef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Sheet1!$H$2:$H$22</c:f>
              <c:numCache>
                <c:formatCode>General</c:formatCode>
                <c:ptCount val="21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</c:numCache>
            </c:numRef>
          </c:xVal>
          <c:yVal>
            <c:numRef>
              <c:f>Sheet1!$K$2:$K$22</c:f>
              <c:numCache>
                <c:formatCode>General</c:formatCode>
                <c:ptCount val="21"/>
                <c:pt idx="0">
                  <c:v>0.24596196813061999</c:v>
                </c:pt>
                <c:pt idx="1">
                  <c:v>0.19725396918825844</c:v>
                </c:pt>
                <c:pt idx="2">
                  <c:v>0.16876161632181119</c:v>
                </c:pt>
                <c:pt idx="3">
                  <c:v>0.14854597024589689</c:v>
                </c:pt>
                <c:pt idx="4">
                  <c:v>0.13286549694060676</c:v>
                </c:pt>
                <c:pt idx="5">
                  <c:v>0.12005361737944961</c:v>
                </c:pt>
                <c:pt idx="6">
                  <c:v>0.1092213275562047</c:v>
                </c:pt>
                <c:pt idx="7">
                  <c:v>9.9837971303535306E-2</c:v>
                </c:pt>
                <c:pt idx="8">
                  <c:v>9.1561264513002366E-2</c:v>
                </c:pt>
                <c:pt idx="9">
                  <c:v>8.4157497998245179E-2</c:v>
                </c:pt>
                <c:pt idx="10">
                  <c:v>7.7459976508862355E-2</c:v>
                </c:pt>
                <c:pt idx="11">
                  <c:v>7.134561843708806E-2</c:v>
                </c:pt>
                <c:pt idx="12">
                  <c:v>6.5720954253130959E-2</c:v>
                </c:pt>
                <c:pt idx="13">
                  <c:v>6.0513328613843148E-2</c:v>
                </c:pt>
                <c:pt idx="14">
                  <c:v>5.5665145131797933E-2</c:v>
                </c:pt>
                <c:pt idx="15">
                  <c:v>5.1129972361173753E-2</c:v>
                </c:pt>
                <c:pt idx="16">
                  <c:v>4.6869832382056276E-2</c:v>
                </c:pt>
                <c:pt idx="17">
                  <c:v>4.2853265570640814E-2</c:v>
                </c:pt>
                <c:pt idx="18">
                  <c:v>3.9053919298581263E-2</c:v>
                </c:pt>
                <c:pt idx="19">
                  <c:v>3.5449499055883626E-2</c:v>
                </c:pt>
                <c:pt idx="20">
                  <c:v>3.2020975747395874E-2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Sheet1!$L$1</c:f>
              <c:strCache>
                <c:ptCount val="1"/>
                <c:pt idx="0">
                  <c:v>trend 3</c:v>
                </c:pt>
              </c:strCache>
            </c:strRef>
          </c:tx>
          <c:spPr>
            <a:ln w="28575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Sheet1!$H$2:$H$22</c:f>
              <c:numCache>
                <c:formatCode>General</c:formatCode>
                <c:ptCount val="21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</c:numCache>
            </c:numRef>
          </c:xVal>
          <c:yVal>
            <c:numRef>
              <c:f>Sheet1!$L$2:$L$22</c:f>
              <c:numCache>
                <c:formatCode>General</c:formatCode>
                <c:ptCount val="21"/>
                <c:pt idx="0">
                  <c:v>0.12726839476646901</c:v>
                </c:pt>
                <c:pt idx="1">
                  <c:v>0.10810722950992793</c:v>
                </c:pt>
                <c:pt idx="2">
                  <c:v>9.6898666364730338E-2</c:v>
                </c:pt>
                <c:pt idx="3">
                  <c:v>8.8946064253386872E-2</c:v>
                </c:pt>
                <c:pt idx="4">
                  <c:v>8.2777546826526688E-2</c:v>
                </c:pt>
                <c:pt idx="5">
                  <c:v>7.7737501108189277E-2</c:v>
                </c:pt>
                <c:pt idx="6">
                  <c:v>7.3476203171159299E-2</c:v>
                </c:pt>
                <c:pt idx="7">
                  <c:v>6.9784898996845812E-2</c:v>
                </c:pt>
                <c:pt idx="8">
                  <c:v>6.6528937962991669E-2</c:v>
                </c:pt>
                <c:pt idx="9">
                  <c:v>6.3616381569985614E-2</c:v>
                </c:pt>
                <c:pt idx="10">
                  <c:v>6.0981653828056398E-2</c:v>
                </c:pt>
                <c:pt idx="11">
                  <c:v>5.8576335851648217E-2</c:v>
                </c:pt>
                <c:pt idx="12">
                  <c:v>5.6363657805299297E-2</c:v>
                </c:pt>
                <c:pt idx="13">
                  <c:v>5.4315037914618225E-2</c:v>
                </c:pt>
                <c:pt idx="14">
                  <c:v>5.2407818424788033E-2</c:v>
                </c:pt>
                <c:pt idx="15">
                  <c:v>5.0623733740304738E-2</c:v>
                </c:pt>
                <c:pt idx="16">
                  <c:v>4.8947843785300371E-2</c:v>
                </c:pt>
                <c:pt idx="17">
                  <c:v>4.7367772706450623E-2</c:v>
                </c:pt>
                <c:pt idx="18">
                  <c:v>4.5873153683568896E-2</c:v>
                </c:pt>
                <c:pt idx="19">
                  <c:v>4.4455216313444568E-2</c:v>
                </c:pt>
                <c:pt idx="20">
                  <c:v>4.310647476942063E-2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34336"/>
        <c:axId val="103135872"/>
      </c:scatterChart>
      <c:valAx>
        <c:axId val="103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135872"/>
        <c:crosses val="autoZero"/>
        <c:crossBetween val="midCat"/>
      </c:valAx>
      <c:valAx>
        <c:axId val="103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134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017344706911637"/>
                  <c:y val="-3.2766477107028291E-2"/>
                </c:manualLayout>
              </c:layout>
              <c:numFmt formatCode="General" sourceLinked="0"/>
            </c:trendlineLbl>
          </c:trendline>
          <c:xVal>
            <c:numRef>
              <c:f>Sheet1!$B$31:$B$34</c:f>
              <c:numCache>
                <c:formatCode>General</c:formatCode>
                <c:ptCount val="4"/>
                <c:pt idx="0">
                  <c:v>-12.023751088736219</c:v>
                </c:pt>
                <c:pt idx="1">
                  <c:v>-11.330603908176274</c:v>
                </c:pt>
                <c:pt idx="2">
                  <c:v>-12.716898269296165</c:v>
                </c:pt>
                <c:pt idx="3">
                  <c:v>-11.736069016284437</c:v>
                </c:pt>
              </c:numCache>
            </c:numRef>
          </c:xVal>
          <c:yVal>
            <c:numRef>
              <c:f>Sheet1!$L$31:$L$34</c:f>
              <c:numCache>
                <c:formatCode>General</c:formatCode>
                <c:ptCount val="4"/>
                <c:pt idx="0">
                  <c:v>0.18635740165219999</c:v>
                </c:pt>
                <c:pt idx="1">
                  <c:v>0.24596196813061999</c:v>
                </c:pt>
                <c:pt idx="2">
                  <c:v>0.12726839476646901</c:v>
                </c:pt>
                <c:pt idx="3">
                  <c:v>0.21216055825897501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Sheet1!$K$30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593484360411704"/>
                  <c:y val="1.2106663750364538E-2"/>
                </c:manualLayout>
              </c:layout>
              <c:numFmt formatCode="General" sourceLinked="0"/>
            </c:trendlineLbl>
          </c:trendline>
          <c:xVal>
            <c:numRef>
              <c:f>Sheet1!$B$31:$B$34</c:f>
              <c:numCache>
                <c:formatCode>General</c:formatCode>
                <c:ptCount val="4"/>
                <c:pt idx="0">
                  <c:v>-12.023751088736219</c:v>
                </c:pt>
                <c:pt idx="1">
                  <c:v>-11.330603908176274</c:v>
                </c:pt>
                <c:pt idx="2">
                  <c:v>-12.716898269296165</c:v>
                </c:pt>
                <c:pt idx="3">
                  <c:v>-11.736069016284437</c:v>
                </c:pt>
              </c:numCache>
            </c:numRef>
          </c:xVal>
          <c:yVal>
            <c:numRef>
              <c:f>Sheet1!$K$31:$K$34</c:f>
              <c:numCache>
                <c:formatCode>General</c:formatCode>
                <c:ptCount val="4"/>
                <c:pt idx="0">
                  <c:v>-4.65015235990619E-2</c:v>
                </c:pt>
                <c:pt idx="1">
                  <c:v>-7.0270788525769901E-2</c:v>
                </c:pt>
                <c:pt idx="2">
                  <c:v>-2.7643718093265698E-2</c:v>
                </c:pt>
                <c:pt idx="3">
                  <c:v>-5.5996469182716002E-2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3424"/>
        <c:axId val="103385344"/>
      </c:scatterChart>
      <c:valAx>
        <c:axId val="10338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ln(D/dx^2*T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385344"/>
        <c:crosses val="autoZero"/>
        <c:crossBetween val="midCat"/>
      </c:valAx>
      <c:valAx>
        <c:axId val="10338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 and b parameters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383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0.18640000000000001</c:v>
                </c:pt>
                <c:pt idx="1">
                  <c:v>0.1512</c:v>
                </c:pt>
                <c:pt idx="2">
                  <c:v>0.13170000000000001</c:v>
                </c:pt>
                <c:pt idx="3">
                  <c:v>0.1183</c:v>
                </c:pt>
                <c:pt idx="4">
                  <c:v>0.11</c:v>
                </c:pt>
                <c:pt idx="5">
                  <c:v>0.1028</c:v>
                </c:pt>
                <c:pt idx="6">
                  <c:v>9.7000000000000003E-2</c:v>
                </c:pt>
                <c:pt idx="7">
                  <c:v>9.1499999999999998E-2</c:v>
                </c:pt>
                <c:pt idx="8">
                  <c:v>8.6199999999999999E-2</c:v>
                </c:pt>
                <c:pt idx="9">
                  <c:v>8.1699999999999995E-2</c:v>
                </c:pt>
                <c:pt idx="10">
                  <c:v>7.6799999999999993E-2</c:v>
                </c:pt>
                <c:pt idx="11">
                  <c:v>7.2099999999999997E-2</c:v>
                </c:pt>
                <c:pt idx="12">
                  <c:v>6.8099999999999994E-2</c:v>
                </c:pt>
                <c:pt idx="13">
                  <c:v>6.4399999999999999E-2</c:v>
                </c:pt>
                <c:pt idx="14">
                  <c:v>6.1400000000000003E-2</c:v>
                </c:pt>
                <c:pt idx="15">
                  <c:v>5.7599999999999998E-2</c:v>
                </c:pt>
                <c:pt idx="16">
                  <c:v>5.3699999999999998E-2</c:v>
                </c:pt>
                <c:pt idx="17">
                  <c:v>5.1200000000000002E-2</c:v>
                </c:pt>
                <c:pt idx="18">
                  <c:v>4.8399999999999999E-2</c:v>
                </c:pt>
                <c:pt idx="19">
                  <c:v>4.4900000000000002E-2</c:v>
                </c:pt>
                <c:pt idx="20">
                  <c:v>4.36E-2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0.24629999999999999</c:v>
                </c:pt>
                <c:pt idx="1">
                  <c:v>0.1812</c:v>
                </c:pt>
                <c:pt idx="2">
                  <c:v>0.15310000000000001</c:v>
                </c:pt>
                <c:pt idx="3">
                  <c:v>0.13719999999999999</c:v>
                </c:pt>
                <c:pt idx="4">
                  <c:v>0.1265</c:v>
                </c:pt>
                <c:pt idx="5">
                  <c:v>0.11550000000000001</c:v>
                </c:pt>
                <c:pt idx="6">
                  <c:v>0.1065</c:v>
                </c:pt>
                <c:pt idx="7">
                  <c:v>9.7799999999999998E-2</c:v>
                </c:pt>
                <c:pt idx="8">
                  <c:v>9.0899999999999995E-2</c:v>
                </c:pt>
                <c:pt idx="9">
                  <c:v>8.3099999999999993E-2</c:v>
                </c:pt>
                <c:pt idx="10">
                  <c:v>7.7399999999999997E-2</c:v>
                </c:pt>
                <c:pt idx="11">
                  <c:v>7.1599999999999997E-2</c:v>
                </c:pt>
                <c:pt idx="12">
                  <c:v>6.6699999999999995E-2</c:v>
                </c:pt>
                <c:pt idx="13">
                  <c:v>6.2300000000000001E-2</c:v>
                </c:pt>
                <c:pt idx="14">
                  <c:v>5.7599999999999998E-2</c:v>
                </c:pt>
                <c:pt idx="15">
                  <c:v>5.3400000000000003E-2</c:v>
                </c:pt>
                <c:pt idx="16">
                  <c:v>4.9200000000000001E-2</c:v>
                </c:pt>
                <c:pt idx="17">
                  <c:v>4.6199999999999998E-2</c:v>
                </c:pt>
                <c:pt idx="18">
                  <c:v>4.36E-2</c:v>
                </c:pt>
                <c:pt idx="19">
                  <c:v>3.9699999999999999E-2</c:v>
                </c:pt>
                <c:pt idx="20">
                  <c:v>3.6700000000000003E-2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Sheet1!$F$1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0.12720000000000001</c:v>
                </c:pt>
                <c:pt idx="1">
                  <c:v>0.11</c:v>
                </c:pt>
                <c:pt idx="2">
                  <c:v>9.8699999999999996E-2</c:v>
                </c:pt>
                <c:pt idx="3">
                  <c:v>9.0899999999999995E-2</c:v>
                </c:pt>
                <c:pt idx="4">
                  <c:v>8.3099999999999993E-2</c:v>
                </c:pt>
                <c:pt idx="5">
                  <c:v>7.8100000000000003E-2</c:v>
                </c:pt>
                <c:pt idx="6">
                  <c:v>7.5200000000000003E-2</c:v>
                </c:pt>
                <c:pt idx="7">
                  <c:v>7.1599999999999997E-2</c:v>
                </c:pt>
                <c:pt idx="8">
                  <c:v>6.8099999999999994E-2</c:v>
                </c:pt>
                <c:pt idx="9">
                  <c:v>6.6400000000000001E-2</c:v>
                </c:pt>
                <c:pt idx="10">
                  <c:v>6.2600000000000003E-2</c:v>
                </c:pt>
                <c:pt idx="11">
                  <c:v>6.0299999999999999E-2</c:v>
                </c:pt>
                <c:pt idx="12">
                  <c:v>5.7599999999999998E-2</c:v>
                </c:pt>
                <c:pt idx="13">
                  <c:v>5.4800000000000001E-2</c:v>
                </c:pt>
                <c:pt idx="14">
                  <c:v>5.28E-2</c:v>
                </c:pt>
                <c:pt idx="15">
                  <c:v>4.9700000000000001E-2</c:v>
                </c:pt>
                <c:pt idx="16">
                  <c:v>4.8399999999999999E-2</c:v>
                </c:pt>
                <c:pt idx="17">
                  <c:v>4.5400000000000003E-2</c:v>
                </c:pt>
                <c:pt idx="18">
                  <c:v>4.3799999999999999E-2</c:v>
                </c:pt>
                <c:pt idx="19">
                  <c:v>4.0800000000000003E-2</c:v>
                </c:pt>
                <c:pt idx="20">
                  <c:v>3.95E-2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Sheet1!$T$1</c:f>
              <c:strCache>
                <c:ptCount val="1"/>
                <c:pt idx="0">
                  <c:v>Trend6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Sheet1!$T$2:$T$22</c:f>
              <c:numCache>
                <c:formatCode>General</c:formatCode>
                <c:ptCount val="21"/>
                <c:pt idx="0">
                  <c:v>0.18529955488438463</c:v>
                </c:pt>
                <c:pt idx="1">
                  <c:v>0.15301498601674413</c:v>
                </c:pt>
                <c:pt idx="2">
                  <c:v>0.13412972387722466</c:v>
                </c:pt>
                <c:pt idx="3">
                  <c:v>0.12073041714910356</c:v>
                </c:pt>
                <c:pt idx="4">
                  <c:v>0.11033710739928404</c:v>
                </c:pt>
                <c:pt idx="5">
                  <c:v>0.10184515500958405</c:v>
                </c:pt>
                <c:pt idx="6">
                  <c:v>9.4665311567306204E-2</c:v>
                </c:pt>
                <c:pt idx="7">
                  <c:v>8.844584828146293E-2</c:v>
                </c:pt>
                <c:pt idx="8">
                  <c:v>8.2959892870064597E-2</c:v>
                </c:pt>
                <c:pt idx="9">
                  <c:v>7.8052538531643498E-2</c:v>
                </c:pt>
                <c:pt idx="10">
                  <c:v>7.3613296549595433E-2</c:v>
                </c:pt>
                <c:pt idx="11">
                  <c:v>6.9560586141943562E-2</c:v>
                </c:pt>
                <c:pt idx="12">
                  <c:v>6.5832453963506121E-2</c:v>
                </c:pt>
                <c:pt idx="13">
                  <c:v>6.2380742699665578E-2</c:v>
                </c:pt>
                <c:pt idx="14">
                  <c:v>5.9167276392124012E-2</c:v>
                </c:pt>
                <c:pt idx="15">
                  <c:v>5.6161279413822401E-2</c:v>
                </c:pt>
                <c:pt idx="16">
                  <c:v>5.333757929211623E-2</c:v>
                </c:pt>
                <c:pt idx="17">
                  <c:v>5.067532400242411E-2</c:v>
                </c:pt>
                <c:pt idx="18">
                  <c:v>4.8157046531870126E-2</c:v>
                </c:pt>
                <c:pt idx="19">
                  <c:v>4.5767969664002962E-2</c:v>
                </c:pt>
                <c:pt idx="20">
                  <c:v>4.3495480560146099E-2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Sheet1!$U$1</c:f>
              <c:strCache>
                <c:ptCount val="1"/>
                <c:pt idx="0">
                  <c:v>Trend12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Sheet1!$U$2:$U$22</c:f>
              <c:numCache>
                <c:formatCode>General</c:formatCode>
                <c:ptCount val="21"/>
                <c:pt idx="0">
                  <c:v>0.24421706523198011</c:v>
                </c:pt>
                <c:pt idx="1">
                  <c:v>0.19944312026753577</c:v>
                </c:pt>
                <c:pt idx="2">
                  <c:v>0.17325204145398301</c:v>
                </c:pt>
                <c:pt idx="3">
                  <c:v>0.15466917530309163</c:v>
                </c:pt>
                <c:pt idx="4">
                  <c:v>0.14025518450009639</c:v>
                </c:pt>
                <c:pt idx="5">
                  <c:v>0.1284780964895389</c:v>
                </c:pt>
                <c:pt idx="6">
                  <c:v>0.11852071045611129</c:v>
                </c:pt>
                <c:pt idx="7">
                  <c:v>0.10989523033864726</c:v>
                </c:pt>
                <c:pt idx="8">
                  <c:v>0.10228701767598614</c:v>
                </c:pt>
                <c:pt idx="9">
                  <c:v>9.5481239535652115E-2</c:v>
                </c:pt>
                <c:pt idx="10">
                  <c:v>8.9324664330855424E-2</c:v>
                </c:pt>
                <c:pt idx="11">
                  <c:v>8.3704151525094611E-2</c:v>
                </c:pt>
                <c:pt idx="12">
                  <c:v>7.8533780947687259E-2</c:v>
                </c:pt>
                <c:pt idx="13">
                  <c:v>7.3746765491666977E-2</c:v>
                </c:pt>
                <c:pt idx="14">
                  <c:v>6.9290160722099411E-2</c:v>
                </c:pt>
                <c:pt idx="15">
                  <c:v>6.5121285374203197E-2</c:v>
                </c:pt>
                <c:pt idx="16">
                  <c:v>6.1205228933626517E-2</c:v>
                </c:pt>
                <c:pt idx="17">
                  <c:v>5.7513072711541852E-2</c:v>
                </c:pt>
                <c:pt idx="18">
                  <c:v>5.4020592532108488E-2</c:v>
                </c:pt>
                <c:pt idx="19">
                  <c:v>5.0707294571207942E-2</c:v>
                </c:pt>
                <c:pt idx="20">
                  <c:v>4.7555686678114266E-2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Sheet1!$W$1</c:f>
              <c:strCache>
                <c:ptCount val="1"/>
                <c:pt idx="0">
                  <c:v>Trend3</c:v>
                </c:pt>
              </c:strCache>
            </c:strRef>
          </c:tx>
          <c:spPr>
            <a:ln w="28575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Sheet1!$W$2:$W$22</c:f>
              <c:numCache>
                <c:formatCode>General</c:formatCode>
                <c:ptCount val="21"/>
                <c:pt idx="0">
                  <c:v>0.12638204453678933</c:v>
                </c:pt>
                <c:pt idx="1">
                  <c:v>0.10658685176595237</c:v>
                </c:pt>
                <c:pt idx="2">
                  <c:v>9.5007406300466168E-2</c:v>
                </c:pt>
                <c:pt idx="3">
                  <c:v>8.6791658995115442E-2</c:v>
                </c:pt>
                <c:pt idx="4">
                  <c:v>8.0419030298471833E-2</c:v>
                </c:pt>
                <c:pt idx="5">
                  <c:v>7.5212213529629424E-2</c:v>
                </c:pt>
                <c:pt idx="6">
                  <c:v>7.080991267850123E-2</c:v>
                </c:pt>
                <c:pt idx="7">
                  <c:v>6.6996466224278628E-2</c:v>
                </c:pt>
                <c:pt idx="8">
                  <c:v>6.3632768064143128E-2</c:v>
                </c:pt>
                <c:pt idx="9">
                  <c:v>6.0623837527634783E-2</c:v>
                </c:pt>
                <c:pt idx="10">
                  <c:v>5.7901928768335678E-2</c:v>
                </c:pt>
                <c:pt idx="11">
                  <c:v>5.5417020758792485E-2</c:v>
                </c:pt>
                <c:pt idx="12">
                  <c:v>5.3131126979324803E-2</c:v>
                </c:pt>
                <c:pt idx="13">
                  <c:v>5.1014719907664152E-2</c:v>
                </c:pt>
                <c:pt idx="14">
                  <c:v>4.9044392062148855E-2</c:v>
                </c:pt>
                <c:pt idx="15">
                  <c:v>4.7201273453441508E-2</c:v>
                </c:pt>
                <c:pt idx="16">
                  <c:v>4.546992965060595E-2</c:v>
                </c:pt>
                <c:pt idx="17">
                  <c:v>4.3837575293306279E-2</c:v>
                </c:pt>
                <c:pt idx="18">
                  <c:v>4.2293500531631639E-2</c:v>
                </c:pt>
                <c:pt idx="19">
                  <c:v>4.0828644756797955E-2</c:v>
                </c:pt>
                <c:pt idx="20">
                  <c:v>3.9435274442178175E-2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  <c:pt idx="0">
                  <c:v>0.21229999999999999</c:v>
                </c:pt>
                <c:pt idx="1">
                  <c:v>0.1653</c:v>
                </c:pt>
                <c:pt idx="2">
                  <c:v>0.1429</c:v>
                </c:pt>
                <c:pt idx="3">
                  <c:v>0.12790000000000001</c:v>
                </c:pt>
                <c:pt idx="4">
                  <c:v>0.1193</c:v>
                </c:pt>
                <c:pt idx="5">
                  <c:v>0.1106</c:v>
                </c:pt>
                <c:pt idx="6">
                  <c:v>0.1038</c:v>
                </c:pt>
                <c:pt idx="7">
                  <c:v>9.7000000000000003E-2</c:v>
                </c:pt>
                <c:pt idx="8">
                  <c:v>9.0899999999999995E-2</c:v>
                </c:pt>
                <c:pt idx="9">
                  <c:v>8.4900000000000003E-2</c:v>
                </c:pt>
                <c:pt idx="10">
                  <c:v>7.9000000000000001E-2</c:v>
                </c:pt>
                <c:pt idx="11">
                  <c:v>7.4200000000000002E-2</c:v>
                </c:pt>
                <c:pt idx="12">
                  <c:v>6.9599999999999995E-2</c:v>
                </c:pt>
                <c:pt idx="13">
                  <c:v>6.54E-2</c:v>
                </c:pt>
                <c:pt idx="14">
                  <c:v>6.1400000000000003E-2</c:v>
                </c:pt>
                <c:pt idx="15">
                  <c:v>5.7599999999999998E-2</c:v>
                </c:pt>
                <c:pt idx="16">
                  <c:v>5.3699999999999998E-2</c:v>
                </c:pt>
                <c:pt idx="17">
                  <c:v>5.0299999999999997E-2</c:v>
                </c:pt>
                <c:pt idx="18">
                  <c:v>4.82E-2</c:v>
                </c:pt>
                <c:pt idx="19">
                  <c:v>4.4499999999999998E-2</c:v>
                </c:pt>
                <c:pt idx="20">
                  <c:v>4.1500000000000002E-2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Sheet1!$X$1</c:f>
              <c:strCache>
                <c:ptCount val="1"/>
                <c:pt idx="0">
                  <c:v>Trend8</c:v>
                </c:pt>
              </c:strCache>
            </c:strRef>
          </c:tx>
          <c:spPr>
            <a:ln w="2857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Sheet1!$X$2:$X$23</c:f>
              <c:numCache>
                <c:formatCode>General</c:formatCode>
                <c:ptCount val="22"/>
                <c:pt idx="0">
                  <c:v>0.20975253104278613</c:v>
                </c:pt>
                <c:pt idx="1">
                  <c:v>0.17228440275237519</c:v>
                </c:pt>
                <c:pt idx="2">
                  <c:v>0.15036695273027523</c:v>
                </c:pt>
                <c:pt idx="3">
                  <c:v>0.13481627446196418</c:v>
                </c:pt>
                <c:pt idx="4">
                  <c:v>0.12275423130243694</c:v>
                </c:pt>
                <c:pt idx="5">
                  <c:v>0.11289882443986428</c:v>
                </c:pt>
                <c:pt idx="6">
                  <c:v>0.10456619666641508</c:v>
                </c:pt>
                <c:pt idx="7">
                  <c:v>9.7348146171553185E-2</c:v>
                </c:pt>
                <c:pt idx="8">
                  <c:v>9.0981374417764438E-2</c:v>
                </c:pt>
                <c:pt idx="9">
                  <c:v>8.5286103012026007E-2</c:v>
                </c:pt>
                <c:pt idx="10">
                  <c:v>8.0134103343779906E-2</c:v>
                </c:pt>
                <c:pt idx="11">
                  <c:v>7.5430696149453372E-2</c:v>
                </c:pt>
                <c:pt idx="12">
                  <c:v>7.11039809525435E-2</c:v>
                </c:pt>
                <c:pt idx="13">
                  <c:v>6.7098068376004127E-2</c:v>
                </c:pt>
                <c:pt idx="14">
                  <c:v>6.3368652989926041E-2</c:v>
                </c:pt>
                <c:pt idx="15">
                  <c:v>5.9880017881142306E-2</c:v>
                </c:pt>
                <c:pt idx="16">
                  <c:v>5.660294892453073E-2</c:v>
                </c:pt>
                <c:pt idx="17">
                  <c:v>5.35132461273536E-2</c:v>
                </c:pt>
                <c:pt idx="18">
                  <c:v>5.0590638000715532E-2</c:v>
                </c:pt>
                <c:pt idx="19">
                  <c:v>4.7817974721614934E-2</c:v>
                </c:pt>
                <c:pt idx="20">
                  <c:v>4.5180618353904287E-2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74272"/>
        <c:axId val="104375808"/>
      </c:scatterChart>
      <c:valAx>
        <c:axId val="10437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75808"/>
        <c:crosses val="autoZero"/>
        <c:crossBetween val="midCat"/>
      </c:valAx>
      <c:valAx>
        <c:axId val="10437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7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0.18640000000000001</c:v>
                </c:pt>
                <c:pt idx="1">
                  <c:v>0.1512</c:v>
                </c:pt>
                <c:pt idx="2">
                  <c:v>0.13170000000000001</c:v>
                </c:pt>
                <c:pt idx="3">
                  <c:v>0.1183</c:v>
                </c:pt>
                <c:pt idx="4">
                  <c:v>0.11</c:v>
                </c:pt>
                <c:pt idx="5">
                  <c:v>0.1028</c:v>
                </c:pt>
                <c:pt idx="6">
                  <c:v>9.7000000000000003E-2</c:v>
                </c:pt>
                <c:pt idx="7">
                  <c:v>9.1499999999999998E-2</c:v>
                </c:pt>
                <c:pt idx="8">
                  <c:v>8.6199999999999999E-2</c:v>
                </c:pt>
                <c:pt idx="9">
                  <c:v>8.1699999999999995E-2</c:v>
                </c:pt>
                <c:pt idx="10">
                  <c:v>7.6799999999999993E-2</c:v>
                </c:pt>
                <c:pt idx="11">
                  <c:v>7.2099999999999997E-2</c:v>
                </c:pt>
                <c:pt idx="12">
                  <c:v>6.8099999999999994E-2</c:v>
                </c:pt>
                <c:pt idx="13">
                  <c:v>6.4399999999999999E-2</c:v>
                </c:pt>
                <c:pt idx="14">
                  <c:v>6.1400000000000003E-2</c:v>
                </c:pt>
                <c:pt idx="15">
                  <c:v>5.7599999999999998E-2</c:v>
                </c:pt>
                <c:pt idx="16">
                  <c:v>5.3699999999999998E-2</c:v>
                </c:pt>
                <c:pt idx="17">
                  <c:v>5.1200000000000002E-2</c:v>
                </c:pt>
                <c:pt idx="18">
                  <c:v>4.8399999999999999E-2</c:v>
                </c:pt>
                <c:pt idx="19">
                  <c:v>4.4900000000000002E-2</c:v>
                </c:pt>
                <c:pt idx="20">
                  <c:v>4.36E-2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0.24629999999999999</c:v>
                </c:pt>
                <c:pt idx="1">
                  <c:v>0.1812</c:v>
                </c:pt>
                <c:pt idx="2">
                  <c:v>0.15310000000000001</c:v>
                </c:pt>
                <c:pt idx="3">
                  <c:v>0.13719999999999999</c:v>
                </c:pt>
                <c:pt idx="4">
                  <c:v>0.1265</c:v>
                </c:pt>
                <c:pt idx="5">
                  <c:v>0.11550000000000001</c:v>
                </c:pt>
                <c:pt idx="6">
                  <c:v>0.1065</c:v>
                </c:pt>
                <c:pt idx="7">
                  <c:v>9.7799999999999998E-2</c:v>
                </c:pt>
                <c:pt idx="8">
                  <c:v>9.0899999999999995E-2</c:v>
                </c:pt>
                <c:pt idx="9">
                  <c:v>8.3099999999999993E-2</c:v>
                </c:pt>
                <c:pt idx="10">
                  <c:v>7.7399999999999997E-2</c:v>
                </c:pt>
                <c:pt idx="11">
                  <c:v>7.1599999999999997E-2</c:v>
                </c:pt>
                <c:pt idx="12">
                  <c:v>6.6699999999999995E-2</c:v>
                </c:pt>
                <c:pt idx="13">
                  <c:v>6.2300000000000001E-2</c:v>
                </c:pt>
                <c:pt idx="14">
                  <c:v>5.7599999999999998E-2</c:v>
                </c:pt>
                <c:pt idx="15">
                  <c:v>5.3400000000000003E-2</c:v>
                </c:pt>
                <c:pt idx="16">
                  <c:v>4.9200000000000001E-2</c:v>
                </c:pt>
                <c:pt idx="17">
                  <c:v>4.6199999999999998E-2</c:v>
                </c:pt>
                <c:pt idx="18">
                  <c:v>4.36E-2</c:v>
                </c:pt>
                <c:pt idx="19">
                  <c:v>3.9699999999999999E-2</c:v>
                </c:pt>
                <c:pt idx="20">
                  <c:v>3.6700000000000003E-2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Sheet1!$F$1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0.12720000000000001</c:v>
                </c:pt>
                <c:pt idx="1">
                  <c:v>0.11</c:v>
                </c:pt>
                <c:pt idx="2">
                  <c:v>9.8699999999999996E-2</c:v>
                </c:pt>
                <c:pt idx="3">
                  <c:v>9.0899999999999995E-2</c:v>
                </c:pt>
                <c:pt idx="4">
                  <c:v>8.3099999999999993E-2</c:v>
                </c:pt>
                <c:pt idx="5">
                  <c:v>7.8100000000000003E-2</c:v>
                </c:pt>
                <c:pt idx="6">
                  <c:v>7.5200000000000003E-2</c:v>
                </c:pt>
                <c:pt idx="7">
                  <c:v>7.1599999999999997E-2</c:v>
                </c:pt>
                <c:pt idx="8">
                  <c:v>6.8099999999999994E-2</c:v>
                </c:pt>
                <c:pt idx="9">
                  <c:v>6.6400000000000001E-2</c:v>
                </c:pt>
                <c:pt idx="10">
                  <c:v>6.2600000000000003E-2</c:v>
                </c:pt>
                <c:pt idx="11">
                  <c:v>6.0299999999999999E-2</c:v>
                </c:pt>
                <c:pt idx="12">
                  <c:v>5.7599999999999998E-2</c:v>
                </c:pt>
                <c:pt idx="13">
                  <c:v>5.4800000000000001E-2</c:v>
                </c:pt>
                <c:pt idx="14">
                  <c:v>5.28E-2</c:v>
                </c:pt>
                <c:pt idx="15">
                  <c:v>4.9700000000000001E-2</c:v>
                </c:pt>
                <c:pt idx="16">
                  <c:v>4.8399999999999999E-2</c:v>
                </c:pt>
                <c:pt idx="17">
                  <c:v>4.5400000000000003E-2</c:v>
                </c:pt>
                <c:pt idx="18">
                  <c:v>4.3799999999999999E-2</c:v>
                </c:pt>
                <c:pt idx="19">
                  <c:v>4.0800000000000003E-2</c:v>
                </c:pt>
                <c:pt idx="20">
                  <c:v>3.95E-2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Sheet1!$AB$1</c:f>
              <c:strCache>
                <c:ptCount val="1"/>
                <c:pt idx="0">
                  <c:v>Trend6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Sheet1!$AB$2:$AB$22</c:f>
              <c:numCache>
                <c:formatCode>General</c:formatCode>
                <c:ptCount val="21"/>
                <c:pt idx="0">
                  <c:v>0.18673296245976728</c:v>
                </c:pt>
                <c:pt idx="1">
                  <c:v>0.15356679604529608</c:v>
                </c:pt>
                <c:pt idx="2">
                  <c:v>0.13416583240015301</c:v>
                </c:pt>
                <c:pt idx="3">
                  <c:v>0.12040062963082505</c:v>
                </c:pt>
                <c:pt idx="4">
                  <c:v>0.10972350886229686</c:v>
                </c:pt>
                <c:pt idx="5">
                  <c:v>0.10099966598568173</c:v>
                </c:pt>
                <c:pt idx="6">
                  <c:v>9.362376193031989E-2</c:v>
                </c:pt>
                <c:pt idx="7">
                  <c:v>8.7234463216353864E-2</c:v>
                </c:pt>
                <c:pt idx="8">
                  <c:v>8.1598702340538551E-2</c:v>
                </c:pt>
                <c:pt idx="9">
                  <c:v>7.6557342447825541E-2</c:v>
                </c:pt>
                <c:pt idx="10">
                  <c:v>7.1996877696559131E-2</c:v>
                </c:pt>
                <c:pt idx="11">
                  <c:v>6.783349957121064E-2</c:v>
                </c:pt>
                <c:pt idx="12">
                  <c:v>6.4003562961181051E-2</c:v>
                </c:pt>
                <c:pt idx="13">
                  <c:v>6.0457595515848887E-2</c:v>
                </c:pt>
                <c:pt idx="14">
                  <c:v>5.71563788026829E-2</c:v>
                </c:pt>
                <c:pt idx="15">
                  <c:v>5.4068296801882618E-2</c:v>
                </c:pt>
                <c:pt idx="16">
                  <c:v>5.1167489653891236E-2</c:v>
                </c:pt>
                <c:pt idx="17">
                  <c:v>4.8432535926067395E-2</c:v>
                </c:pt>
                <c:pt idx="18">
                  <c:v>4.5845491632286607E-2</c:v>
                </c:pt>
                <c:pt idx="19">
                  <c:v>4.3391176033354718E-2</c:v>
                </c:pt>
                <c:pt idx="20">
                  <c:v>4.1056631870705802E-2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Sheet1!$AC$1</c:f>
              <c:strCache>
                <c:ptCount val="1"/>
                <c:pt idx="0">
                  <c:v>Trend12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Sheet1!$AC$2:$AC$23</c:f>
              <c:numCache>
                <c:formatCode>General</c:formatCode>
                <c:ptCount val="22"/>
                <c:pt idx="0">
                  <c:v>0.24620499055181053</c:v>
                </c:pt>
                <c:pt idx="1">
                  <c:v>0.19838500721283436</c:v>
                </c:pt>
                <c:pt idx="2">
                  <c:v>0.17041211017442265</c:v>
                </c:pt>
                <c:pt idx="3">
                  <c:v>0.15056502387385784</c:v>
                </c:pt>
                <c:pt idx="4">
                  <c:v>0.13517042773999588</c:v>
                </c:pt>
                <c:pt idx="5">
                  <c:v>0.12259212683544633</c:v>
                </c:pt>
                <c:pt idx="6">
                  <c:v>0.11195732495242278</c:v>
                </c:pt>
                <c:pt idx="7">
                  <c:v>0.10274504053488179</c:v>
                </c:pt>
                <c:pt idx="8">
                  <c:v>9.461922979703441E-2</c:v>
                </c:pt>
                <c:pt idx="9">
                  <c:v>8.7350444401019231E-2</c:v>
                </c:pt>
                <c:pt idx="10">
                  <c:v>8.0775028186247211E-2</c:v>
                </c:pt>
                <c:pt idx="11">
                  <c:v>7.4772143496469906E-2</c:v>
                </c:pt>
                <c:pt idx="12">
                  <c:v>6.9250024883417235E-2</c:v>
                </c:pt>
                <c:pt idx="13">
                  <c:v>6.413734161344653E-2</c:v>
                </c:pt>
                <c:pt idx="14">
                  <c:v>5.9377547362607704E-2</c:v>
                </c:pt>
                <c:pt idx="15">
                  <c:v>5.4925057195905423E-2</c:v>
                </c:pt>
                <c:pt idx="16">
                  <c:v>5.0742585584534303E-2</c:v>
                </c:pt>
                <c:pt idx="17">
                  <c:v>4.6799246458058323E-2</c:v>
                </c:pt>
                <c:pt idx="18">
                  <c:v>4.3069167633759252E-2</c:v>
                </c:pt>
                <c:pt idx="19">
                  <c:v>3.9530461062043103E-2</c:v>
                </c:pt>
                <c:pt idx="20">
                  <c:v>3.6164444575034843E-2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Sheet1!$AE$1</c:f>
              <c:strCache>
                <c:ptCount val="1"/>
                <c:pt idx="0">
                  <c:v>Trend3</c:v>
                </c:pt>
              </c:strCache>
            </c:strRef>
          </c:tx>
          <c:spPr>
            <a:ln w="28575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Sheet1!$AE$2:$AE$22</c:f>
              <c:numCache>
                <c:formatCode>General</c:formatCode>
                <c:ptCount val="21"/>
                <c:pt idx="0">
                  <c:v>0.12726093436772398</c:v>
                </c:pt>
                <c:pt idx="1">
                  <c:v>0.10874858487775775</c:v>
                </c:pt>
                <c:pt idx="2">
                  <c:v>9.7919554625883282E-2</c:v>
                </c:pt>
                <c:pt idx="3">
                  <c:v>9.0236235387791922E-2</c:v>
                </c:pt>
                <c:pt idx="4">
                  <c:v>8.4276589984598291E-2</c:v>
                </c:pt>
                <c:pt idx="5">
                  <c:v>7.940720513591755E-2</c:v>
                </c:pt>
                <c:pt idx="6">
                  <c:v>7.5290198908217282E-2</c:v>
                </c:pt>
                <c:pt idx="7">
                  <c:v>7.1723885897825954E-2</c:v>
                </c:pt>
                <c:pt idx="8">
                  <c:v>6.8578174884042539E-2</c:v>
                </c:pt>
                <c:pt idx="9">
                  <c:v>6.5764240494631893E-2</c:v>
                </c:pt>
                <c:pt idx="10">
                  <c:v>6.3218727206871578E-2</c:v>
                </c:pt>
                <c:pt idx="11">
                  <c:v>6.0894855645951089E-2</c:v>
                </c:pt>
                <c:pt idx="12">
                  <c:v>5.8757101038944319E-2</c:v>
                </c:pt>
                <c:pt idx="13">
                  <c:v>5.6777849418251161E-2</c:v>
                </c:pt>
                <c:pt idx="14">
                  <c:v>5.4935210242757493E-2</c:v>
                </c:pt>
                <c:pt idx="15">
                  <c:v>5.3211536407859757E-2</c:v>
                </c:pt>
                <c:pt idx="16">
                  <c:v>5.1592393723248101E-2</c:v>
                </c:pt>
                <c:pt idx="17">
                  <c:v>5.0065825394076641E-2</c:v>
                </c:pt>
                <c:pt idx="18">
                  <c:v>4.8621815630813969E-2</c:v>
                </c:pt>
                <c:pt idx="19">
                  <c:v>4.7251891004665966E-2</c:v>
                </c:pt>
                <c:pt idx="20">
                  <c:v>4.5948819166376415E-2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  <c:pt idx="0">
                  <c:v>0.21229999999999999</c:v>
                </c:pt>
                <c:pt idx="1">
                  <c:v>0.1653</c:v>
                </c:pt>
                <c:pt idx="2">
                  <c:v>0.1429</c:v>
                </c:pt>
                <c:pt idx="3">
                  <c:v>0.12790000000000001</c:v>
                </c:pt>
                <c:pt idx="4">
                  <c:v>0.1193</c:v>
                </c:pt>
                <c:pt idx="5">
                  <c:v>0.1106</c:v>
                </c:pt>
                <c:pt idx="6">
                  <c:v>0.1038</c:v>
                </c:pt>
                <c:pt idx="7">
                  <c:v>9.7000000000000003E-2</c:v>
                </c:pt>
                <c:pt idx="8">
                  <c:v>9.0899999999999995E-2</c:v>
                </c:pt>
                <c:pt idx="9">
                  <c:v>8.4900000000000003E-2</c:v>
                </c:pt>
                <c:pt idx="10">
                  <c:v>7.9000000000000001E-2</c:v>
                </c:pt>
                <c:pt idx="11">
                  <c:v>7.4200000000000002E-2</c:v>
                </c:pt>
                <c:pt idx="12">
                  <c:v>6.9599999999999995E-2</c:v>
                </c:pt>
                <c:pt idx="13">
                  <c:v>6.54E-2</c:v>
                </c:pt>
                <c:pt idx="14">
                  <c:v>6.1400000000000003E-2</c:v>
                </c:pt>
                <c:pt idx="15">
                  <c:v>5.7599999999999998E-2</c:v>
                </c:pt>
                <c:pt idx="16">
                  <c:v>5.3699999999999998E-2</c:v>
                </c:pt>
                <c:pt idx="17">
                  <c:v>5.0299999999999997E-2</c:v>
                </c:pt>
                <c:pt idx="18">
                  <c:v>4.82E-2</c:v>
                </c:pt>
                <c:pt idx="19">
                  <c:v>4.4499999999999998E-2</c:v>
                </c:pt>
                <c:pt idx="20">
                  <c:v>4.1500000000000002E-2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Sheet1!$AF$1</c:f>
              <c:strCache>
                <c:ptCount val="1"/>
                <c:pt idx="0">
                  <c:v>Trend8</c:v>
                </c:pt>
              </c:strCache>
            </c:strRef>
          </c:tx>
          <c:spPr>
            <a:ln w="2857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Sheet1!$AF$2:$AF$22</c:f>
              <c:numCache>
                <c:formatCode>General</c:formatCode>
                <c:ptCount val="21"/>
                <c:pt idx="0">
                  <c:v>0.21141608427613001</c:v>
                </c:pt>
                <c:pt idx="1">
                  <c:v>0.17216803433042238</c:v>
                </c:pt>
                <c:pt idx="2">
                  <c:v>0.14920939688575222</c:v>
                </c:pt>
                <c:pt idx="3">
                  <c:v>0.13291998438471431</c:v>
                </c:pt>
                <c:pt idx="4">
                  <c:v>0.12028493443764886</c:v>
                </c:pt>
                <c:pt idx="5">
                  <c:v>0.10996134694004452</c:v>
                </c:pt>
                <c:pt idx="6">
                  <c:v>0.1012328780798846</c:v>
                </c:pt>
                <c:pt idx="7">
                  <c:v>9.3671934439006621E-2</c:v>
                </c:pt>
                <c:pt idx="8">
                  <c:v>8.700270949537417E-2</c:v>
                </c:pt>
                <c:pt idx="9">
                  <c:v>8.1036884491940978E-2</c:v>
                </c:pt>
                <c:pt idx="10">
                  <c:v>7.5640139324092581E-2</c:v>
                </c:pt>
                <c:pt idx="11">
                  <c:v>7.071329699433658E-2</c:v>
                </c:pt>
                <c:pt idx="12">
                  <c:v>6.6181041397447793E-2</c:v>
                </c:pt>
                <c:pt idx="13">
                  <c:v>6.1984828134177009E-2</c:v>
                </c:pt>
                <c:pt idx="14">
                  <c:v>5.8078247047270645E-2</c:v>
                </c:pt>
                <c:pt idx="15">
                  <c:v>5.442388449329888E-2</c:v>
                </c:pt>
                <c:pt idx="16">
                  <c:v>5.0991138531511736E-2</c:v>
                </c:pt>
                <c:pt idx="17">
                  <c:v>4.7754659549666748E-2</c:v>
                </c:pt>
                <c:pt idx="18">
                  <c:v>4.4693213062749856E-2</c:v>
                </c:pt>
                <c:pt idx="19">
                  <c:v>4.1788834546232924E-2</c:v>
                </c:pt>
                <c:pt idx="20">
                  <c:v>3.9026190689506413E-2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86144"/>
        <c:axId val="104100608"/>
      </c:scatterChart>
      <c:valAx>
        <c:axId val="10408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Wave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100608"/>
        <c:crosses val="autoZero"/>
        <c:crossBetween val="midCat"/>
      </c:valAx>
      <c:valAx>
        <c:axId val="104100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Rate Required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08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119098916316442"/>
                  <c:y val="6.5284827304699977E-2"/>
                </c:manualLayout>
              </c:layout>
              <c:numFmt formatCode="General" sourceLinked="0"/>
            </c:trendlineLbl>
          </c:trendline>
          <c:xVal>
            <c:numRef>
              <c:f>Sheet2!$G$3:$G$23</c:f>
              <c:numCache>
                <c:formatCode>General</c:formatCode>
                <c:ptCount val="21"/>
                <c:pt idx="0">
                  <c:v>9.4041211909990235E-2</c:v>
                </c:pt>
                <c:pt idx="1">
                  <c:v>0.78718839246993555</c:v>
                </c:pt>
                <c:pt idx="2">
                  <c:v>1.1926535005780998</c:v>
                </c:pt>
                <c:pt idx="3">
                  <c:v>1.4803355730298808</c:v>
                </c:pt>
                <c:pt idx="4">
                  <c:v>1.7034791243440905</c:v>
                </c:pt>
                <c:pt idx="5">
                  <c:v>1.8858006811380452</c:v>
                </c:pt>
                <c:pt idx="6">
                  <c:v>2.0399513609653037</c:v>
                </c:pt>
                <c:pt idx="7">
                  <c:v>2.173482753589826</c:v>
                </c:pt>
                <c:pt idx="8">
                  <c:v>2.2912657892462094</c:v>
                </c:pt>
                <c:pt idx="9">
                  <c:v>2.3966263049040362</c:v>
                </c:pt>
                <c:pt idx="10">
                  <c:v>2.4919364847083609</c:v>
                </c:pt>
                <c:pt idx="11">
                  <c:v>2.5789478616979906</c:v>
                </c:pt>
                <c:pt idx="12">
                  <c:v>2.658990569371527</c:v>
                </c:pt>
                <c:pt idx="13">
                  <c:v>2.7330985415252487</c:v>
                </c:pt>
                <c:pt idx="14">
                  <c:v>2.8020914130122003</c:v>
                </c:pt>
                <c:pt idx="15">
                  <c:v>2.8666299341497714</c:v>
                </c:pt>
                <c:pt idx="16">
                  <c:v>2.9272545559662064</c:v>
                </c:pt>
                <c:pt idx="17">
                  <c:v>2.9844129698061548</c:v>
                </c:pt>
                <c:pt idx="18">
                  <c:v>3.0384801910764305</c:v>
                </c:pt>
                <c:pt idx="19">
                  <c:v>3.0897734854639811</c:v>
                </c:pt>
                <c:pt idx="20">
                  <c:v>3.1385636496334133</c:v>
                </c:pt>
              </c:numCache>
            </c:numRef>
          </c:xVal>
          <c:yVal>
            <c:numRef>
              <c:f>Sheet2!$B$3:$B$23</c:f>
              <c:numCache>
                <c:formatCode>General</c:formatCode>
                <c:ptCount val="21"/>
                <c:pt idx="0">
                  <c:v>0.12720000000000001</c:v>
                </c:pt>
                <c:pt idx="1">
                  <c:v>0.11</c:v>
                </c:pt>
                <c:pt idx="2">
                  <c:v>9.8699999999999996E-2</c:v>
                </c:pt>
                <c:pt idx="3">
                  <c:v>9.0899999999999995E-2</c:v>
                </c:pt>
                <c:pt idx="4">
                  <c:v>8.3099999999999993E-2</c:v>
                </c:pt>
                <c:pt idx="5">
                  <c:v>7.8100000000000003E-2</c:v>
                </c:pt>
                <c:pt idx="6">
                  <c:v>7.5200000000000003E-2</c:v>
                </c:pt>
                <c:pt idx="7">
                  <c:v>7.1599999999999997E-2</c:v>
                </c:pt>
                <c:pt idx="8">
                  <c:v>6.8099999999999994E-2</c:v>
                </c:pt>
                <c:pt idx="9">
                  <c:v>6.6400000000000001E-2</c:v>
                </c:pt>
                <c:pt idx="10">
                  <c:v>6.2600000000000003E-2</c:v>
                </c:pt>
                <c:pt idx="11">
                  <c:v>6.0299999999999999E-2</c:v>
                </c:pt>
                <c:pt idx="12">
                  <c:v>5.7599999999999998E-2</c:v>
                </c:pt>
                <c:pt idx="13">
                  <c:v>5.4800000000000001E-2</c:v>
                </c:pt>
                <c:pt idx="14">
                  <c:v>5.28E-2</c:v>
                </c:pt>
                <c:pt idx="15">
                  <c:v>4.9700000000000001E-2</c:v>
                </c:pt>
                <c:pt idx="16">
                  <c:v>4.8399999999999999E-2</c:v>
                </c:pt>
                <c:pt idx="17">
                  <c:v>4.5400000000000003E-2</c:v>
                </c:pt>
                <c:pt idx="18">
                  <c:v>4.3799999999999999E-2</c:v>
                </c:pt>
                <c:pt idx="19">
                  <c:v>4.0800000000000003E-2</c:v>
                </c:pt>
                <c:pt idx="20">
                  <c:v>3.95E-2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7546334315572516E-2"/>
                  <c:y val="-0.23177826768878931"/>
                </c:manualLayout>
              </c:layout>
              <c:numFmt formatCode="General" sourceLinked="0"/>
            </c:trendlineLbl>
          </c:trendline>
          <c:xVal>
            <c:numRef>
              <c:f>Sheet2!$H$3:$H$23</c:f>
              <c:numCache>
                <c:formatCode>General</c:formatCode>
                <c:ptCount val="21"/>
                <c:pt idx="0">
                  <c:v>0.15337461056592153</c:v>
                </c:pt>
                <c:pt idx="1">
                  <c:v>0.8465217911258669</c:v>
                </c:pt>
                <c:pt idx="2">
                  <c:v>1.2519868992340313</c:v>
                </c:pt>
                <c:pt idx="3">
                  <c:v>1.5396689716858121</c:v>
                </c:pt>
                <c:pt idx="4">
                  <c:v>1.762812523000022</c:v>
                </c:pt>
                <c:pt idx="5">
                  <c:v>1.9451340797939765</c:v>
                </c:pt>
                <c:pt idx="6">
                  <c:v>2.0992847596212347</c:v>
                </c:pt>
                <c:pt idx="7">
                  <c:v>2.2328161522457575</c:v>
                </c:pt>
                <c:pt idx="8">
                  <c:v>2.3505991879021408</c:v>
                </c:pt>
                <c:pt idx="9">
                  <c:v>2.4559597035599672</c:v>
                </c:pt>
                <c:pt idx="10">
                  <c:v>2.5512698833642919</c:v>
                </c:pt>
                <c:pt idx="11">
                  <c:v>2.6382812603539216</c:v>
                </c:pt>
                <c:pt idx="12">
                  <c:v>2.7183239680274585</c:v>
                </c:pt>
                <c:pt idx="13">
                  <c:v>2.7924319401811801</c:v>
                </c:pt>
                <c:pt idx="14">
                  <c:v>2.8614248116681313</c:v>
                </c:pt>
                <c:pt idx="15">
                  <c:v>2.9259633328057029</c:v>
                </c:pt>
                <c:pt idx="16">
                  <c:v>2.9865879546221374</c:v>
                </c:pt>
                <c:pt idx="17">
                  <c:v>3.0437463684620862</c:v>
                </c:pt>
                <c:pt idx="18">
                  <c:v>3.097813589732362</c:v>
                </c:pt>
                <c:pt idx="19">
                  <c:v>3.1491068841199126</c:v>
                </c:pt>
                <c:pt idx="20">
                  <c:v>3.1978970482893447</c:v>
                </c:pt>
              </c:numCache>
            </c:numRef>
          </c:xVal>
          <c:yVal>
            <c:numRef>
              <c:f>Sheet2!$C$3:$C$23</c:f>
              <c:numCache>
                <c:formatCode>General</c:formatCode>
                <c:ptCount val="21"/>
                <c:pt idx="0">
                  <c:v>0.18640000000000001</c:v>
                </c:pt>
                <c:pt idx="1">
                  <c:v>0.1512</c:v>
                </c:pt>
                <c:pt idx="2">
                  <c:v>0.13170000000000001</c:v>
                </c:pt>
                <c:pt idx="3">
                  <c:v>0.1183</c:v>
                </c:pt>
                <c:pt idx="4">
                  <c:v>0.11</c:v>
                </c:pt>
                <c:pt idx="5">
                  <c:v>0.1028</c:v>
                </c:pt>
                <c:pt idx="6">
                  <c:v>9.7000000000000003E-2</c:v>
                </c:pt>
                <c:pt idx="7">
                  <c:v>9.1499999999999998E-2</c:v>
                </c:pt>
                <c:pt idx="8">
                  <c:v>8.6199999999999999E-2</c:v>
                </c:pt>
                <c:pt idx="9">
                  <c:v>8.1699999999999995E-2</c:v>
                </c:pt>
                <c:pt idx="10">
                  <c:v>7.6799999999999993E-2</c:v>
                </c:pt>
                <c:pt idx="11">
                  <c:v>7.2099999999999997E-2</c:v>
                </c:pt>
                <c:pt idx="12">
                  <c:v>6.8099999999999994E-2</c:v>
                </c:pt>
                <c:pt idx="13">
                  <c:v>6.4399999999999999E-2</c:v>
                </c:pt>
                <c:pt idx="14">
                  <c:v>6.1400000000000003E-2</c:v>
                </c:pt>
                <c:pt idx="15">
                  <c:v>5.7599999999999998E-2</c:v>
                </c:pt>
                <c:pt idx="16">
                  <c:v>5.3699999999999998E-2</c:v>
                </c:pt>
                <c:pt idx="17">
                  <c:v>5.1200000000000002E-2</c:v>
                </c:pt>
                <c:pt idx="18">
                  <c:v>4.8399999999999999E-2</c:v>
                </c:pt>
                <c:pt idx="19">
                  <c:v>4.4900000000000002E-2</c:v>
                </c:pt>
                <c:pt idx="20">
                  <c:v>4.36E-2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9595832729497769E-2"/>
                  <c:y val="-0.55354243785314194"/>
                </c:manualLayout>
              </c:layout>
              <c:numFmt formatCode="General" sourceLinked="0"/>
            </c:trendlineLbl>
          </c:trendline>
          <c:xVal>
            <c:numRef>
              <c:f>Sheet2!$I$3:$I$23</c:f>
              <c:numCache>
                <c:formatCode>General</c:formatCode>
                <c:ptCount val="21"/>
                <c:pt idx="0">
                  <c:v>0.21270800922185287</c:v>
                </c:pt>
                <c:pt idx="1">
                  <c:v>0.90585518978179813</c:v>
                </c:pt>
                <c:pt idx="2">
                  <c:v>1.3113202978899625</c:v>
                </c:pt>
                <c:pt idx="3">
                  <c:v>1.5990023703417435</c:v>
                </c:pt>
                <c:pt idx="4">
                  <c:v>1.8221459216559532</c:v>
                </c:pt>
                <c:pt idx="5">
                  <c:v>2.0044674784499077</c:v>
                </c:pt>
                <c:pt idx="6">
                  <c:v>2.1586181582771662</c:v>
                </c:pt>
                <c:pt idx="7">
                  <c:v>2.2921495509016889</c:v>
                </c:pt>
                <c:pt idx="8">
                  <c:v>2.4099325865580723</c:v>
                </c:pt>
                <c:pt idx="9">
                  <c:v>2.5152931022158986</c:v>
                </c:pt>
                <c:pt idx="10">
                  <c:v>2.6106032820202234</c:v>
                </c:pt>
                <c:pt idx="11">
                  <c:v>2.6976146590098531</c:v>
                </c:pt>
                <c:pt idx="12">
                  <c:v>2.7776573666833895</c:v>
                </c:pt>
                <c:pt idx="13">
                  <c:v>2.8517653388371116</c:v>
                </c:pt>
                <c:pt idx="14">
                  <c:v>2.9207582103240628</c:v>
                </c:pt>
                <c:pt idx="15">
                  <c:v>2.9852967314616339</c:v>
                </c:pt>
                <c:pt idx="16">
                  <c:v>3.0459213532780689</c:v>
                </c:pt>
                <c:pt idx="17">
                  <c:v>3.1030797671180177</c:v>
                </c:pt>
                <c:pt idx="18">
                  <c:v>3.1571469883882934</c:v>
                </c:pt>
                <c:pt idx="19">
                  <c:v>3.2084402827758436</c:v>
                </c:pt>
                <c:pt idx="20">
                  <c:v>3.2572304469452757</c:v>
                </c:pt>
              </c:numCache>
            </c:numRef>
          </c:xVal>
          <c:yVal>
            <c:numRef>
              <c:f>Sheet2!$D$3:$D$23</c:f>
              <c:numCache>
                <c:formatCode>General</c:formatCode>
                <c:ptCount val="21"/>
                <c:pt idx="0">
                  <c:v>0.24629999999999999</c:v>
                </c:pt>
                <c:pt idx="1">
                  <c:v>0.1812</c:v>
                </c:pt>
                <c:pt idx="2">
                  <c:v>0.15310000000000001</c:v>
                </c:pt>
                <c:pt idx="3">
                  <c:v>0.13719999999999999</c:v>
                </c:pt>
                <c:pt idx="4">
                  <c:v>0.1265</c:v>
                </c:pt>
                <c:pt idx="5">
                  <c:v>0.11550000000000001</c:v>
                </c:pt>
                <c:pt idx="6">
                  <c:v>0.1065</c:v>
                </c:pt>
                <c:pt idx="7">
                  <c:v>9.7799999999999998E-2</c:v>
                </c:pt>
                <c:pt idx="8">
                  <c:v>9.0899999999999995E-2</c:v>
                </c:pt>
                <c:pt idx="9">
                  <c:v>8.3099999999999993E-2</c:v>
                </c:pt>
                <c:pt idx="10">
                  <c:v>7.7399999999999997E-2</c:v>
                </c:pt>
                <c:pt idx="11">
                  <c:v>7.1599999999999997E-2</c:v>
                </c:pt>
                <c:pt idx="12">
                  <c:v>6.6699999999999995E-2</c:v>
                </c:pt>
                <c:pt idx="13">
                  <c:v>6.2300000000000001E-2</c:v>
                </c:pt>
                <c:pt idx="14">
                  <c:v>5.7599999999999998E-2</c:v>
                </c:pt>
                <c:pt idx="15">
                  <c:v>5.3400000000000003E-2</c:v>
                </c:pt>
                <c:pt idx="16">
                  <c:v>4.9200000000000001E-2</c:v>
                </c:pt>
                <c:pt idx="17">
                  <c:v>4.6199999999999998E-2</c:v>
                </c:pt>
                <c:pt idx="18">
                  <c:v>4.36E-2</c:v>
                </c:pt>
                <c:pt idx="19">
                  <c:v>3.9699999999999999E-2</c:v>
                </c:pt>
                <c:pt idx="20">
                  <c:v>3.6700000000000003E-2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4064"/>
        <c:axId val="104265600"/>
      </c:scatterChart>
      <c:valAx>
        <c:axId val="10426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65600"/>
        <c:crosses val="autoZero"/>
        <c:crossBetween val="midCat"/>
      </c:valAx>
      <c:valAx>
        <c:axId val="10426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64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Trendlines Excel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5.3543408032608819E-2"/>
                  <c:y val="1.0493219597550306E-2"/>
                </c:manualLayout>
              </c:layout>
              <c:numFmt formatCode="General" sourceLinked="0"/>
            </c:trendlineLbl>
          </c:trendline>
          <c:xVal>
            <c:numRef>
              <c:f>Sheet3!$H$2:$H$22</c:f>
              <c:numCache>
                <c:formatCode>General</c:formatCode>
                <c:ptCount val="21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</c:numCache>
            </c:numRef>
          </c:xVal>
          <c:yVal>
            <c:numRef>
              <c:f>Sheet3!$C$2:$C$22</c:f>
              <c:numCache>
                <c:formatCode>General</c:formatCode>
                <c:ptCount val="21"/>
                <c:pt idx="0">
                  <c:v>0.18640000000000001</c:v>
                </c:pt>
                <c:pt idx="1">
                  <c:v>0.1512</c:v>
                </c:pt>
                <c:pt idx="2">
                  <c:v>0.13170000000000001</c:v>
                </c:pt>
                <c:pt idx="3">
                  <c:v>0.1183</c:v>
                </c:pt>
                <c:pt idx="4">
                  <c:v>0.11</c:v>
                </c:pt>
                <c:pt idx="5">
                  <c:v>0.1028</c:v>
                </c:pt>
                <c:pt idx="6">
                  <c:v>9.7000000000000003E-2</c:v>
                </c:pt>
                <c:pt idx="7">
                  <c:v>9.1499999999999998E-2</c:v>
                </c:pt>
                <c:pt idx="8">
                  <c:v>8.6199999999999999E-2</c:v>
                </c:pt>
                <c:pt idx="9">
                  <c:v>8.1699999999999995E-2</c:v>
                </c:pt>
                <c:pt idx="10">
                  <c:v>7.6799999999999993E-2</c:v>
                </c:pt>
                <c:pt idx="11">
                  <c:v>7.2099999999999997E-2</c:v>
                </c:pt>
                <c:pt idx="12">
                  <c:v>6.8099999999999994E-2</c:v>
                </c:pt>
                <c:pt idx="13">
                  <c:v>6.4399999999999999E-2</c:v>
                </c:pt>
                <c:pt idx="14">
                  <c:v>6.1400000000000003E-2</c:v>
                </c:pt>
                <c:pt idx="15">
                  <c:v>5.7599999999999998E-2</c:v>
                </c:pt>
                <c:pt idx="16">
                  <c:v>5.3699999999999998E-2</c:v>
                </c:pt>
                <c:pt idx="17">
                  <c:v>5.1200000000000002E-2</c:v>
                </c:pt>
                <c:pt idx="18">
                  <c:v>4.8399999999999999E-2</c:v>
                </c:pt>
                <c:pt idx="19">
                  <c:v>4.4900000000000002E-2</c:v>
                </c:pt>
                <c:pt idx="20">
                  <c:v>4.36E-2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8.841770479078144E-2"/>
                  <c:y val="-0.65457932341790614"/>
                </c:manualLayout>
              </c:layout>
              <c:numFmt formatCode="General" sourceLinked="0"/>
            </c:trendlineLbl>
          </c:trendline>
          <c:xVal>
            <c:numRef>
              <c:f>Sheet3!$H$2:$H$22</c:f>
              <c:numCache>
                <c:formatCode>General</c:formatCode>
                <c:ptCount val="21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</c:numCache>
            </c:numRef>
          </c:xVal>
          <c:yVal>
            <c:numRef>
              <c:f>Sheet3!$D$2:$D$22</c:f>
              <c:numCache>
                <c:formatCode>General</c:formatCode>
                <c:ptCount val="21"/>
                <c:pt idx="0">
                  <c:v>0.24629999999999999</c:v>
                </c:pt>
                <c:pt idx="1">
                  <c:v>0.1812</c:v>
                </c:pt>
                <c:pt idx="2">
                  <c:v>0.15310000000000001</c:v>
                </c:pt>
                <c:pt idx="3">
                  <c:v>0.13719999999999999</c:v>
                </c:pt>
                <c:pt idx="4">
                  <c:v>0.1265</c:v>
                </c:pt>
                <c:pt idx="5">
                  <c:v>0.11550000000000001</c:v>
                </c:pt>
                <c:pt idx="6">
                  <c:v>0.1065</c:v>
                </c:pt>
                <c:pt idx="7">
                  <c:v>9.7799999999999998E-2</c:v>
                </c:pt>
                <c:pt idx="8">
                  <c:v>9.0899999999999995E-2</c:v>
                </c:pt>
                <c:pt idx="9">
                  <c:v>8.3099999999999993E-2</c:v>
                </c:pt>
                <c:pt idx="10">
                  <c:v>7.7399999999999997E-2</c:v>
                </c:pt>
                <c:pt idx="11">
                  <c:v>7.1599999999999997E-2</c:v>
                </c:pt>
                <c:pt idx="12">
                  <c:v>6.6699999999999995E-2</c:v>
                </c:pt>
                <c:pt idx="13">
                  <c:v>6.2300000000000001E-2</c:v>
                </c:pt>
                <c:pt idx="14">
                  <c:v>5.7599999999999998E-2</c:v>
                </c:pt>
                <c:pt idx="15">
                  <c:v>5.3400000000000003E-2</c:v>
                </c:pt>
                <c:pt idx="16">
                  <c:v>4.9200000000000001E-2</c:v>
                </c:pt>
                <c:pt idx="17">
                  <c:v>4.6199999999999998E-2</c:v>
                </c:pt>
                <c:pt idx="18">
                  <c:v>4.36E-2</c:v>
                </c:pt>
                <c:pt idx="19">
                  <c:v>3.9699999999999999E-2</c:v>
                </c:pt>
                <c:pt idx="20">
                  <c:v>3.6700000000000003E-2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Sheet3!$F$1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34234431211599947"/>
                  <c:y val="0.16081073199183435"/>
                </c:manualLayout>
              </c:layout>
              <c:numFmt formatCode="General" sourceLinked="0"/>
            </c:trendlineLbl>
          </c:trendline>
          <c:xVal>
            <c:numRef>
              <c:f>Sheet3!$H$2:$H$22</c:f>
              <c:numCache>
                <c:formatCode>General</c:formatCode>
                <c:ptCount val="21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</c:numCache>
            </c:numRef>
          </c:xVal>
          <c:yVal>
            <c:numRef>
              <c:f>Sheet3!$F$2:$F$22</c:f>
              <c:numCache>
                <c:formatCode>General</c:formatCode>
                <c:ptCount val="21"/>
                <c:pt idx="0">
                  <c:v>0.12720000000000001</c:v>
                </c:pt>
                <c:pt idx="1">
                  <c:v>0.11</c:v>
                </c:pt>
                <c:pt idx="2">
                  <c:v>9.8699999999999996E-2</c:v>
                </c:pt>
                <c:pt idx="3">
                  <c:v>9.0899999999999995E-2</c:v>
                </c:pt>
                <c:pt idx="4">
                  <c:v>8.3099999999999993E-2</c:v>
                </c:pt>
                <c:pt idx="5">
                  <c:v>7.8100000000000003E-2</c:v>
                </c:pt>
                <c:pt idx="6">
                  <c:v>7.5200000000000003E-2</c:v>
                </c:pt>
                <c:pt idx="7">
                  <c:v>7.1599999999999997E-2</c:v>
                </c:pt>
                <c:pt idx="8">
                  <c:v>6.8099999999999994E-2</c:v>
                </c:pt>
                <c:pt idx="9">
                  <c:v>6.6400000000000001E-2</c:v>
                </c:pt>
                <c:pt idx="10">
                  <c:v>6.2600000000000003E-2</c:v>
                </c:pt>
                <c:pt idx="11">
                  <c:v>6.0299999999999999E-2</c:v>
                </c:pt>
                <c:pt idx="12">
                  <c:v>5.7599999999999998E-2</c:v>
                </c:pt>
                <c:pt idx="13">
                  <c:v>5.4800000000000001E-2</c:v>
                </c:pt>
                <c:pt idx="14">
                  <c:v>5.28E-2</c:v>
                </c:pt>
                <c:pt idx="15">
                  <c:v>4.9700000000000001E-2</c:v>
                </c:pt>
                <c:pt idx="16">
                  <c:v>4.8399999999999999E-2</c:v>
                </c:pt>
                <c:pt idx="17">
                  <c:v>4.5400000000000003E-2</c:v>
                </c:pt>
                <c:pt idx="18">
                  <c:v>4.3799999999999999E-2</c:v>
                </c:pt>
                <c:pt idx="19">
                  <c:v>4.0800000000000003E-2</c:v>
                </c:pt>
                <c:pt idx="20">
                  <c:v>3.95E-2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Sheet3!$G$1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19179546079188081"/>
                  <c:y val="-0.36091426071741034"/>
                </c:manualLayout>
              </c:layout>
              <c:numFmt formatCode="General" sourceLinked="0"/>
            </c:trendlineLbl>
          </c:trendline>
          <c:xVal>
            <c:numRef>
              <c:f>Sheet3!$H$2:$H$22</c:f>
              <c:numCache>
                <c:formatCode>General</c:formatCode>
                <c:ptCount val="21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</c:numCache>
            </c:numRef>
          </c:xVal>
          <c:yVal>
            <c:numRef>
              <c:f>Sheet3!$G$2:$G$22</c:f>
              <c:numCache>
                <c:formatCode>General</c:formatCode>
                <c:ptCount val="21"/>
                <c:pt idx="0">
                  <c:v>0.21229999999999999</c:v>
                </c:pt>
                <c:pt idx="1">
                  <c:v>0.1653</c:v>
                </c:pt>
                <c:pt idx="2">
                  <c:v>0.1429</c:v>
                </c:pt>
                <c:pt idx="3">
                  <c:v>0.12790000000000001</c:v>
                </c:pt>
                <c:pt idx="4">
                  <c:v>0.1193</c:v>
                </c:pt>
                <c:pt idx="5">
                  <c:v>0.1106</c:v>
                </c:pt>
                <c:pt idx="6">
                  <c:v>0.1038</c:v>
                </c:pt>
                <c:pt idx="7">
                  <c:v>9.7000000000000003E-2</c:v>
                </c:pt>
                <c:pt idx="8">
                  <c:v>9.0899999999999995E-2</c:v>
                </c:pt>
                <c:pt idx="9">
                  <c:v>8.4900000000000003E-2</c:v>
                </c:pt>
                <c:pt idx="10">
                  <c:v>7.9000000000000001E-2</c:v>
                </c:pt>
                <c:pt idx="11">
                  <c:v>7.4200000000000002E-2</c:v>
                </c:pt>
                <c:pt idx="12">
                  <c:v>6.9599999999999995E-2</c:v>
                </c:pt>
                <c:pt idx="13">
                  <c:v>6.54E-2</c:v>
                </c:pt>
                <c:pt idx="14">
                  <c:v>6.1400000000000003E-2</c:v>
                </c:pt>
                <c:pt idx="15">
                  <c:v>5.7599999999999998E-2</c:v>
                </c:pt>
                <c:pt idx="16">
                  <c:v>5.3699999999999998E-2</c:v>
                </c:pt>
                <c:pt idx="17">
                  <c:v>5.0299999999999997E-2</c:v>
                </c:pt>
                <c:pt idx="18">
                  <c:v>4.82E-2</c:v>
                </c:pt>
                <c:pt idx="19">
                  <c:v>4.4499999999999998E-2</c:v>
                </c:pt>
                <c:pt idx="20">
                  <c:v>4.1500000000000002E-2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86400"/>
        <c:axId val="102487936"/>
      </c:scatterChart>
      <c:valAx>
        <c:axId val="10248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487936"/>
        <c:crosses val="autoZero"/>
        <c:crossBetween val="midCat"/>
      </c:valAx>
      <c:valAx>
        <c:axId val="10248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486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Trendlines Excel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Sheet3!$H$2:$H$22</c:f>
              <c:numCache>
                <c:formatCode>General</c:formatCode>
                <c:ptCount val="21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</c:numCache>
            </c:numRef>
          </c:xVal>
          <c:yVal>
            <c:numRef>
              <c:f>Sheet3!$C$2:$C$22</c:f>
              <c:numCache>
                <c:formatCode>General</c:formatCode>
                <c:ptCount val="21"/>
                <c:pt idx="0">
                  <c:v>0.18640000000000001</c:v>
                </c:pt>
                <c:pt idx="1">
                  <c:v>0.1512</c:v>
                </c:pt>
                <c:pt idx="2">
                  <c:v>0.13170000000000001</c:v>
                </c:pt>
                <c:pt idx="3">
                  <c:v>0.1183</c:v>
                </c:pt>
                <c:pt idx="4">
                  <c:v>0.11</c:v>
                </c:pt>
                <c:pt idx="5">
                  <c:v>0.1028</c:v>
                </c:pt>
                <c:pt idx="6">
                  <c:v>9.7000000000000003E-2</c:v>
                </c:pt>
                <c:pt idx="7">
                  <c:v>9.1499999999999998E-2</c:v>
                </c:pt>
                <c:pt idx="8">
                  <c:v>8.6199999999999999E-2</c:v>
                </c:pt>
                <c:pt idx="9">
                  <c:v>8.1699999999999995E-2</c:v>
                </c:pt>
                <c:pt idx="10">
                  <c:v>7.6799999999999993E-2</c:v>
                </c:pt>
                <c:pt idx="11">
                  <c:v>7.2099999999999997E-2</c:v>
                </c:pt>
                <c:pt idx="12">
                  <c:v>6.8099999999999994E-2</c:v>
                </c:pt>
                <c:pt idx="13">
                  <c:v>6.4399999999999999E-2</c:v>
                </c:pt>
                <c:pt idx="14">
                  <c:v>6.1400000000000003E-2</c:v>
                </c:pt>
                <c:pt idx="15">
                  <c:v>5.7599999999999998E-2</c:v>
                </c:pt>
                <c:pt idx="16">
                  <c:v>5.3699999999999998E-2</c:v>
                </c:pt>
                <c:pt idx="17">
                  <c:v>5.1200000000000002E-2</c:v>
                </c:pt>
                <c:pt idx="18">
                  <c:v>4.8399999999999999E-2</c:v>
                </c:pt>
                <c:pt idx="19">
                  <c:v>4.4900000000000002E-2</c:v>
                </c:pt>
                <c:pt idx="20">
                  <c:v>4.36E-2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Sheet3!$H$2:$H$22</c:f>
              <c:numCache>
                <c:formatCode>General</c:formatCode>
                <c:ptCount val="21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</c:numCache>
            </c:numRef>
          </c:xVal>
          <c:yVal>
            <c:numRef>
              <c:f>Sheet3!$D$2:$D$22</c:f>
              <c:numCache>
                <c:formatCode>General</c:formatCode>
                <c:ptCount val="21"/>
                <c:pt idx="0">
                  <c:v>0.24629999999999999</c:v>
                </c:pt>
                <c:pt idx="1">
                  <c:v>0.1812</c:v>
                </c:pt>
                <c:pt idx="2">
                  <c:v>0.15310000000000001</c:v>
                </c:pt>
                <c:pt idx="3">
                  <c:v>0.13719999999999999</c:v>
                </c:pt>
                <c:pt idx="4">
                  <c:v>0.1265</c:v>
                </c:pt>
                <c:pt idx="5">
                  <c:v>0.11550000000000001</c:v>
                </c:pt>
                <c:pt idx="6">
                  <c:v>0.1065</c:v>
                </c:pt>
                <c:pt idx="7">
                  <c:v>9.7799999999999998E-2</c:v>
                </c:pt>
                <c:pt idx="8">
                  <c:v>9.0899999999999995E-2</c:v>
                </c:pt>
                <c:pt idx="9">
                  <c:v>8.3099999999999993E-2</c:v>
                </c:pt>
                <c:pt idx="10">
                  <c:v>7.7399999999999997E-2</c:v>
                </c:pt>
                <c:pt idx="11">
                  <c:v>7.1599999999999997E-2</c:v>
                </c:pt>
                <c:pt idx="12">
                  <c:v>6.6699999999999995E-2</c:v>
                </c:pt>
                <c:pt idx="13">
                  <c:v>6.2300000000000001E-2</c:v>
                </c:pt>
                <c:pt idx="14">
                  <c:v>5.7599999999999998E-2</c:v>
                </c:pt>
                <c:pt idx="15">
                  <c:v>5.3400000000000003E-2</c:v>
                </c:pt>
                <c:pt idx="16">
                  <c:v>4.9200000000000001E-2</c:v>
                </c:pt>
                <c:pt idx="17">
                  <c:v>4.6199999999999998E-2</c:v>
                </c:pt>
                <c:pt idx="18">
                  <c:v>4.36E-2</c:v>
                </c:pt>
                <c:pt idx="19">
                  <c:v>3.9699999999999999E-2</c:v>
                </c:pt>
                <c:pt idx="20">
                  <c:v>3.6700000000000003E-2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Sheet3!$F$1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Sheet3!$H$2:$H$22</c:f>
              <c:numCache>
                <c:formatCode>General</c:formatCode>
                <c:ptCount val="21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</c:numCache>
            </c:numRef>
          </c:xVal>
          <c:yVal>
            <c:numRef>
              <c:f>Sheet3!$F$2:$F$22</c:f>
              <c:numCache>
                <c:formatCode>General</c:formatCode>
                <c:ptCount val="21"/>
                <c:pt idx="0">
                  <c:v>0.12720000000000001</c:v>
                </c:pt>
                <c:pt idx="1">
                  <c:v>0.11</c:v>
                </c:pt>
                <c:pt idx="2">
                  <c:v>9.8699999999999996E-2</c:v>
                </c:pt>
                <c:pt idx="3">
                  <c:v>9.0899999999999995E-2</c:v>
                </c:pt>
                <c:pt idx="4">
                  <c:v>8.3099999999999993E-2</c:v>
                </c:pt>
                <c:pt idx="5">
                  <c:v>7.8100000000000003E-2</c:v>
                </c:pt>
                <c:pt idx="6">
                  <c:v>7.5200000000000003E-2</c:v>
                </c:pt>
                <c:pt idx="7">
                  <c:v>7.1599999999999997E-2</c:v>
                </c:pt>
                <c:pt idx="8">
                  <c:v>6.8099999999999994E-2</c:v>
                </c:pt>
                <c:pt idx="9">
                  <c:v>6.6400000000000001E-2</c:v>
                </c:pt>
                <c:pt idx="10">
                  <c:v>6.2600000000000003E-2</c:v>
                </c:pt>
                <c:pt idx="11">
                  <c:v>6.0299999999999999E-2</c:v>
                </c:pt>
                <c:pt idx="12">
                  <c:v>5.7599999999999998E-2</c:v>
                </c:pt>
                <c:pt idx="13">
                  <c:v>5.4800000000000001E-2</c:v>
                </c:pt>
                <c:pt idx="14">
                  <c:v>5.28E-2</c:v>
                </c:pt>
                <c:pt idx="15">
                  <c:v>4.9700000000000001E-2</c:v>
                </c:pt>
                <c:pt idx="16">
                  <c:v>4.8399999999999999E-2</c:v>
                </c:pt>
                <c:pt idx="17">
                  <c:v>4.5400000000000003E-2</c:v>
                </c:pt>
                <c:pt idx="18">
                  <c:v>4.3799999999999999E-2</c:v>
                </c:pt>
                <c:pt idx="19">
                  <c:v>4.0800000000000003E-2</c:v>
                </c:pt>
                <c:pt idx="20">
                  <c:v>3.95E-2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Sheet3!$G$1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Sheet3!$H$2:$H$22</c:f>
              <c:numCache>
                <c:formatCode>General</c:formatCode>
                <c:ptCount val="21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</c:numCache>
            </c:numRef>
          </c:xVal>
          <c:yVal>
            <c:numRef>
              <c:f>Sheet3!$G$2:$G$22</c:f>
              <c:numCache>
                <c:formatCode>General</c:formatCode>
                <c:ptCount val="21"/>
                <c:pt idx="0">
                  <c:v>0.21229999999999999</c:v>
                </c:pt>
                <c:pt idx="1">
                  <c:v>0.1653</c:v>
                </c:pt>
                <c:pt idx="2">
                  <c:v>0.1429</c:v>
                </c:pt>
                <c:pt idx="3">
                  <c:v>0.12790000000000001</c:v>
                </c:pt>
                <c:pt idx="4">
                  <c:v>0.1193</c:v>
                </c:pt>
                <c:pt idx="5">
                  <c:v>0.1106</c:v>
                </c:pt>
                <c:pt idx="6">
                  <c:v>0.1038</c:v>
                </c:pt>
                <c:pt idx="7">
                  <c:v>9.7000000000000003E-2</c:v>
                </c:pt>
                <c:pt idx="8">
                  <c:v>9.0899999999999995E-2</c:v>
                </c:pt>
                <c:pt idx="9">
                  <c:v>8.4900000000000003E-2</c:v>
                </c:pt>
                <c:pt idx="10">
                  <c:v>7.9000000000000001E-2</c:v>
                </c:pt>
                <c:pt idx="11">
                  <c:v>7.4200000000000002E-2</c:v>
                </c:pt>
                <c:pt idx="12">
                  <c:v>6.9599999999999995E-2</c:v>
                </c:pt>
                <c:pt idx="13">
                  <c:v>6.54E-2</c:v>
                </c:pt>
                <c:pt idx="14">
                  <c:v>6.1400000000000003E-2</c:v>
                </c:pt>
                <c:pt idx="15">
                  <c:v>5.7599999999999998E-2</c:v>
                </c:pt>
                <c:pt idx="16">
                  <c:v>5.3699999999999998E-2</c:v>
                </c:pt>
                <c:pt idx="17">
                  <c:v>5.0299999999999997E-2</c:v>
                </c:pt>
                <c:pt idx="18">
                  <c:v>4.82E-2</c:v>
                </c:pt>
                <c:pt idx="19">
                  <c:v>4.4499999999999998E-2</c:v>
                </c:pt>
                <c:pt idx="20">
                  <c:v>4.1500000000000002E-2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Sheet3!$J$1</c:f>
              <c:strCache>
                <c:ptCount val="1"/>
                <c:pt idx="0">
                  <c:v>trend6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Sheet3!$H$2:$H$22</c:f>
              <c:numCache>
                <c:formatCode>General</c:formatCode>
                <c:ptCount val="21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</c:numCache>
            </c:numRef>
          </c:xVal>
          <c:yVal>
            <c:numRef>
              <c:f>Sheet3!$J$2:$J$22</c:f>
              <c:numCache>
                <c:formatCode>General</c:formatCode>
                <c:ptCount val="21"/>
                <c:pt idx="0">
                  <c:v>0.18869124168479895</c:v>
                </c:pt>
                <c:pt idx="1">
                  <c:v>0.15010420264195151</c:v>
                </c:pt>
                <c:pt idx="2">
                  <c:v>0.13086111940951142</c:v>
                </c:pt>
                <c:pt idx="3">
                  <c:v>0.11793798832778264</c:v>
                </c:pt>
                <c:pt idx="4">
                  <c:v>0.10804415378569732</c:v>
                </c:pt>
                <c:pt idx="5">
                  <c:v>9.9903793167196692E-2</c:v>
                </c:pt>
                <c:pt idx="6">
                  <c:v>9.2901754429471725E-2</c:v>
                </c:pt>
                <c:pt idx="7">
                  <c:v>8.6698188725799569E-2</c:v>
                </c:pt>
                <c:pt idx="8">
                  <c:v>8.1086821342284635E-2</c:v>
                </c:pt>
                <c:pt idx="9">
                  <c:v>7.5933476628762125E-2</c:v>
                </c:pt>
                <c:pt idx="10">
                  <c:v>7.114610960577393E-2</c:v>
                </c:pt>
                <c:pt idx="11">
                  <c:v>6.6658857813832711E-2</c:v>
                </c:pt>
                <c:pt idx="12">
                  <c:v>6.2422952065030846E-2</c:v>
                </c:pt>
                <c:pt idx="13">
                  <c:v>5.8401242238991569E-2</c:v>
                </c:pt>
                <c:pt idx="14">
                  <c:v>5.456474688556931E-2</c:v>
                </c:pt>
                <c:pt idx="15">
                  <c:v>5.0890393819509466E-2</c:v>
                </c:pt>
                <c:pt idx="16">
                  <c:v>4.7359491718507063E-2</c:v>
                </c:pt>
                <c:pt idx="17">
                  <c:v>4.3956666824522872E-2</c:v>
                </c:pt>
                <c:pt idx="18">
                  <c:v>4.066910492249004E-2</c:v>
                </c:pt>
                <c:pt idx="19">
                  <c:v>3.7485999218380361E-2</c:v>
                </c:pt>
                <c:pt idx="20">
                  <c:v>3.4398140461785881E-2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Sheet3!$K$1</c:f>
              <c:strCache>
                <c:ptCount val="1"/>
                <c:pt idx="0">
                  <c:v>trend12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Sheet3!$H$2:$H$22</c:f>
              <c:numCache>
                <c:formatCode>General</c:formatCode>
                <c:ptCount val="21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</c:numCache>
            </c:numRef>
          </c:xVal>
          <c:yVal>
            <c:numRef>
              <c:f>Sheet3!$K$2:$K$22</c:f>
              <c:numCache>
                <c:formatCode>General</c:formatCode>
                <c:ptCount val="21"/>
                <c:pt idx="0">
                  <c:v>0.26168697823113479</c:v>
                </c:pt>
                <c:pt idx="1">
                  <c:v>0.20007476120551337</c:v>
                </c:pt>
                <c:pt idx="2">
                  <c:v>0.17239372055320928</c:v>
                </c:pt>
                <c:pt idx="3">
                  <c:v>0.15544180053703324</c:v>
                </c:pt>
                <c:pt idx="4">
                  <c:v>0.14343117297973657</c:v>
                </c:pt>
                <c:pt idx="5">
                  <c:v>0.13416059968331323</c:v>
                </c:pt>
                <c:pt idx="6">
                  <c:v>0.1265926088404663</c:v>
                </c:pt>
                <c:pt idx="7">
                  <c:v>0.12016815827022378</c:v>
                </c:pt>
                <c:pt idx="8">
                  <c:v>0.11455675033502979</c:v>
                </c:pt>
                <c:pt idx="9">
                  <c:v>0.10954916578547652</c:v>
                </c:pt>
                <c:pt idx="10">
                  <c:v>0.10500578220539802</c:v>
                </c:pt>
                <c:pt idx="11">
                  <c:v>0.10082941925331568</c:v>
                </c:pt>
                <c:pt idx="12">
                  <c:v>9.6950070888214668E-2</c:v>
                </c:pt>
                <c:pt idx="13">
                  <c:v>9.331583965993212E-2</c:v>
                </c:pt>
                <c:pt idx="14">
                  <c:v>8.9887306013215457E-2</c:v>
                </c:pt>
                <c:pt idx="15">
                  <c:v>8.6633896449614334E-2</c:v>
                </c:pt>
                <c:pt idx="16">
                  <c:v>8.3531464297882552E-2</c:v>
                </c:pt>
                <c:pt idx="17">
                  <c:v>8.0560632782666564E-2</c:v>
                </c:pt>
                <c:pt idx="18">
                  <c:v>7.7705632310533568E-2</c:v>
                </c:pt>
                <c:pt idx="19">
                  <c:v>7.4953466928251944E-2</c:v>
                </c:pt>
                <c:pt idx="20">
                  <c:v>7.2293305307010447E-2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Sheet3!$M$1</c:f>
              <c:strCache>
                <c:ptCount val="1"/>
                <c:pt idx="0">
                  <c:v>trend3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Sheet3!$H$2:$H$22</c:f>
              <c:numCache>
                <c:formatCode>General</c:formatCode>
                <c:ptCount val="21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</c:numCache>
            </c:numRef>
          </c:xVal>
          <c:yVal>
            <c:numRef>
              <c:f>Sheet3!$M$2:$M$22</c:f>
              <c:numCache>
                <c:formatCode>General</c:formatCode>
                <c:ptCount val="21"/>
                <c:pt idx="0">
                  <c:v>0.11569550513846313</c:v>
                </c:pt>
                <c:pt idx="1">
                  <c:v>9.6277184379685785E-2</c:v>
                </c:pt>
                <c:pt idx="2">
                  <c:v>8.5176149639558163E-2</c:v>
                </c:pt>
                <c:pt idx="3">
                  <c:v>7.6949243243604512E-2</c:v>
                </c:pt>
                <c:pt idx="4">
                  <c:v>7.0191449858273872E-2</c:v>
                </c:pt>
                <c:pt idx="5">
                  <c:v>6.4339358417806386E-2</c:v>
                </c:pt>
                <c:pt idx="6">
                  <c:v>5.9110611270529599E-2</c:v>
                </c:pt>
                <c:pt idx="7">
                  <c:v>5.4342799652704325E-2</c:v>
                </c:pt>
                <c:pt idx="8">
                  <c:v>4.9933305952179388E-2</c:v>
                </c:pt>
                <c:pt idx="9">
                  <c:v>4.5812723731311497E-2</c:v>
                </c:pt>
                <c:pt idx="10">
                  <c:v>4.1931630911891754E-2</c:v>
                </c:pt>
                <c:pt idx="11">
                  <c:v>3.8253395056537839E-2</c:v>
                </c:pt>
                <c:pt idx="12">
                  <c:v>3.4749978881483817E-2</c:v>
                </c:pt>
                <c:pt idx="13">
                  <c:v>3.1399355145677557E-2</c:v>
                </c:pt>
                <c:pt idx="14">
                  <c:v>2.8183839160629942E-2</c:v>
                </c:pt>
                <c:pt idx="15">
                  <c:v>2.5088971529470261E-2</c:v>
                </c:pt>
                <c:pt idx="16">
                  <c:v>2.2102745072855631E-2</c:v>
                </c:pt>
                <c:pt idx="17">
                  <c:v>1.9215054953686278E-2</c:v>
                </c:pt>
                <c:pt idx="18">
                  <c:v>1.6417298107132661E-2</c:v>
                </c:pt>
                <c:pt idx="19">
                  <c:v>1.3702075282900683E-2</c:v>
                </c:pt>
                <c:pt idx="20">
                  <c:v>1.1062965303444527E-2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Sheet3!$N$1</c:f>
              <c:strCache>
                <c:ptCount val="1"/>
                <c:pt idx="0">
                  <c:v>trend8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Sheet3!$H$2:$H$22</c:f>
              <c:numCache>
                <c:formatCode>General</c:formatCode>
                <c:ptCount val="21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</c:numCache>
            </c:numRef>
          </c:xVal>
          <c:yVal>
            <c:numRef>
              <c:f>Sheet3!$N$2:$N$22</c:f>
              <c:numCache>
                <c:formatCode>General</c:formatCode>
                <c:ptCount val="21"/>
                <c:pt idx="0">
                  <c:v>0.21898720963900747</c:v>
                </c:pt>
                <c:pt idx="1">
                  <c:v>0.17253940218916158</c:v>
                </c:pt>
                <c:pt idx="2">
                  <c:v>0.15106292855444381</c:v>
                </c:pt>
                <c:pt idx="3">
                  <c:v>0.13749177243735566</c:v>
                </c:pt>
                <c:pt idx="4">
                  <c:v>0.12758456626159198</c:v>
                </c:pt>
                <c:pt idx="5">
                  <c:v>0.11972797073050215</c:v>
                </c:pt>
                <c:pt idx="6">
                  <c:v>0.11315979850610622</c:v>
                </c:pt>
                <c:pt idx="7">
                  <c:v>0.10746773656665623</c:v>
                </c:pt>
                <c:pt idx="8">
                  <c:v>0.10240679107864498</c:v>
                </c:pt>
                <c:pt idx="9">
                  <c:v>9.7820938423656217E-2</c:v>
                </c:pt>
                <c:pt idx="10">
                  <c:v>9.3605354340906194E-2</c:v>
                </c:pt>
                <c:pt idx="11">
                  <c:v>8.9686544372055477E-2</c:v>
                </c:pt>
                <c:pt idx="12">
                  <c:v>8.6011152946935954E-2</c:v>
                </c:pt>
                <c:pt idx="13">
                  <c:v>8.2539304003223651E-2</c:v>
                </c:pt>
                <c:pt idx="14">
                  <c:v>7.9240454257238246E-2</c:v>
                </c:pt>
                <c:pt idx="15">
                  <c:v>7.6090710760129854E-2</c:v>
                </c:pt>
                <c:pt idx="16">
                  <c:v>7.3071038338267447E-2</c:v>
                </c:pt>
                <c:pt idx="17">
                  <c:v>7.016602759396906E-2</c:v>
                </c:pt>
                <c:pt idx="18">
                  <c:v>6.7363027159965283E-2</c:v>
                </c:pt>
                <c:pt idx="19">
                  <c:v>6.4651519169818539E-2</c:v>
                </c:pt>
                <c:pt idx="20">
                  <c:v>6.2022661071028551E-2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53856"/>
        <c:axId val="102567936"/>
      </c:scatterChart>
      <c:valAx>
        <c:axId val="10255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567936"/>
        <c:crosses val="autoZero"/>
        <c:crossBetween val="midCat"/>
      </c:valAx>
      <c:valAx>
        <c:axId val="1025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553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309145</xdr:colOff>
      <xdr:row>3</xdr:row>
      <xdr:rowOff>180560</xdr:rowOff>
    </xdr:from>
    <xdr:to>
      <xdr:col>40</xdr:col>
      <xdr:colOff>266285</xdr:colOff>
      <xdr:row>35</xdr:row>
      <xdr:rowOff>9110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256760</xdr:colOff>
      <xdr:row>34</xdr:row>
      <xdr:rowOff>131692</xdr:rowOff>
    </xdr:from>
    <xdr:to>
      <xdr:col>7</xdr:col>
      <xdr:colOff>538369</xdr:colOff>
      <xdr:row>49</xdr:row>
      <xdr:rowOff>17392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157369</xdr:colOff>
      <xdr:row>3</xdr:row>
      <xdr:rowOff>169380</xdr:rowOff>
    </xdr:from>
    <xdr:to>
      <xdr:col>21</xdr:col>
      <xdr:colOff>467967</xdr:colOff>
      <xdr:row>28</xdr:row>
      <xdr:rowOff>115957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</xdr:row>
      <xdr:rowOff>0</xdr:rowOff>
    </xdr:from>
    <xdr:to>
      <xdr:col>39</xdr:col>
      <xdr:colOff>128382</xdr:colOff>
      <xdr:row>27</xdr:row>
      <xdr:rowOff>137077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371474</xdr:colOff>
      <xdr:row>7</xdr:row>
      <xdr:rowOff>38100</xdr:rowOff>
    </xdr:from>
    <xdr:to>
      <xdr:col>23</xdr:col>
      <xdr:colOff>209549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149469</xdr:colOff>
      <xdr:row>2</xdr:row>
      <xdr:rowOff>84260</xdr:rowOff>
    </xdr:from>
    <xdr:to>
      <xdr:col>22</xdr:col>
      <xdr:colOff>454268</xdr:colOff>
      <xdr:row>16</xdr:row>
      <xdr:rowOff>160460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22</xdr:col>
      <xdr:colOff>304799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9"/>
  <sheetViews>
    <sheetView zoomScale="115" zoomScaleNormal="115" workbookViewId="0">
      <selection activeCell="X28" sqref="X28"/>
    </sheetView>
  </sheetViews>
  <sheetFormatPr defaultRowHeight="15" x14ac:dyDescent="0.25"/>
  <cols>
    <col min="13" max="13" width="11.7109375" customWidth="1"/>
    <col min="19" max="19" width="13.140625" bestFit="1" customWidth="1"/>
  </cols>
  <sheetData>
    <row r="1" spans="1:32" x14ac:dyDescent="0.25">
      <c r="A1" t="s">
        <v>0</v>
      </c>
      <c r="C1">
        <v>6</v>
      </c>
      <c r="D1">
        <v>12</v>
      </c>
      <c r="E1">
        <v>24</v>
      </c>
      <c r="F1">
        <v>3</v>
      </c>
      <c r="G1">
        <v>8</v>
      </c>
      <c r="H1" t="s">
        <v>1</v>
      </c>
      <c r="J1" t="s">
        <v>11</v>
      </c>
      <c r="K1" t="s">
        <v>12</v>
      </c>
      <c r="L1" t="s">
        <v>13</v>
      </c>
      <c r="T1" t="s">
        <v>21</v>
      </c>
      <c r="U1" t="s">
        <v>23</v>
      </c>
      <c r="V1" t="s">
        <v>24</v>
      </c>
      <c r="W1" t="s">
        <v>25</v>
      </c>
      <c r="X1" t="s">
        <v>22</v>
      </c>
      <c r="AB1" t="str">
        <f>T1</f>
        <v>Trend6</v>
      </c>
      <c r="AC1" t="str">
        <f t="shared" ref="AC1:AF1" si="0">U1</f>
        <v>Trend12</v>
      </c>
      <c r="AD1" t="str">
        <f t="shared" si="0"/>
        <v>Trend24</v>
      </c>
      <c r="AE1" t="str">
        <f t="shared" si="0"/>
        <v>Trend3</v>
      </c>
      <c r="AF1" t="str">
        <f t="shared" si="0"/>
        <v>Trend8</v>
      </c>
    </row>
    <row r="2" spans="1:32" x14ac:dyDescent="0.25">
      <c r="A2">
        <f>B2^2</f>
        <v>1</v>
      </c>
      <c r="B2">
        <f>1^2</f>
        <v>1</v>
      </c>
      <c r="C2">
        <v>0.18640000000000001</v>
      </c>
      <c r="D2">
        <v>0.24629999999999999</v>
      </c>
      <c r="E2">
        <v>0.29210000000000003</v>
      </c>
      <c r="F2">
        <v>0.12720000000000001</v>
      </c>
      <c r="G2">
        <v>0.21229999999999999</v>
      </c>
      <c r="H2">
        <f>LN(A2)</f>
        <v>0</v>
      </c>
      <c r="J2">
        <f>$K$31*H2 + $L$31</f>
        <v>0.18635740165219999</v>
      </c>
      <c r="K2">
        <f>$K$32*H2 + $L$32</f>
        <v>0.24596196813061999</v>
      </c>
      <c r="L2">
        <f t="shared" ref="L2:L22" si="1">$K$33*H2 + $L$33</f>
        <v>0.12726839476646901</v>
      </c>
      <c r="N2">
        <f>C2-$C2</f>
        <v>0</v>
      </c>
      <c r="O2">
        <f>D2-$C2</f>
        <v>5.9899999999999981E-2</v>
      </c>
      <c r="P2">
        <f>F2-$C2</f>
        <v>-5.9200000000000003E-2</v>
      </c>
      <c r="Q2">
        <f>P2+2*O2</f>
        <v>6.0599999999999959E-2</v>
      </c>
      <c r="T2">
        <f>LN(C$1^(LN($A2)*$S$33+$T$33))+$U$33</f>
        <v>0.18529955488438463</v>
      </c>
      <c r="U2">
        <f>LN(D$1^(LN($A2)*$S$33+$T$33))+$U$33</f>
        <v>0.24421706523198011</v>
      </c>
      <c r="V2">
        <f>LN(E$1^(LN($A2)*$S$33+$T$33))+$U$33</f>
        <v>0.30313457557957535</v>
      </c>
      <c r="W2">
        <f>LN(F$1^(LN($A2)*$S$33+$T$33))+$U$33</f>
        <v>0.12638204453678933</v>
      </c>
      <c r="X2">
        <f>LN(G$1^(LN($A2)*$S$33+$T$33))+$U$33</f>
        <v>0.20975253104278613</v>
      </c>
      <c r="AB2">
        <f>LN(C$1^($H2*$AC$39+$AE$39)*$A2^$AD$39*$AG$39)</f>
        <v>0.18673296245976728</v>
      </c>
      <c r="AC2">
        <f t="shared" ref="AC2:AF2" si="2">LN(D$1^($H2*$AC$39+$AE$39)*$A2^$AD$39*$AG$39)</f>
        <v>0.24620499055181053</v>
      </c>
      <c r="AD2">
        <f t="shared" si="2"/>
        <v>0.30567701864385388</v>
      </c>
      <c r="AE2">
        <f t="shared" si="2"/>
        <v>0.12726093436772398</v>
      </c>
      <c r="AF2">
        <f t="shared" si="2"/>
        <v>0.21141608427613001</v>
      </c>
    </row>
    <row r="3" spans="1:32" x14ac:dyDescent="0.25">
      <c r="A3">
        <v>2</v>
      </c>
      <c r="B3">
        <v>2</v>
      </c>
      <c r="C3">
        <v>0.1512</v>
      </c>
      <c r="D3">
        <v>0.1812</v>
      </c>
      <c r="E3">
        <v>0.19320000000000001</v>
      </c>
      <c r="F3">
        <v>0.11</v>
      </c>
      <c r="G3">
        <v>0.1653</v>
      </c>
      <c r="H3">
        <f t="shared" ref="H3:H22" si="3">LN(A3)</f>
        <v>0.69314718055994529</v>
      </c>
      <c r="J3">
        <f t="shared" ref="J3:J22" si="4">$K$31*H3 + $L$31</f>
        <v>0.15412500167776849</v>
      </c>
      <c r="K3">
        <f t="shared" ref="K3:K22" si="5">$K$32*H3 + $L$32</f>
        <v>0.19725396918825844</v>
      </c>
      <c r="L3">
        <f t="shared" si="1"/>
        <v>0.10810722950992793</v>
      </c>
      <c r="N3">
        <f t="shared" ref="N3:O22" si="6">C3-$C3</f>
        <v>0</v>
      </c>
      <c r="O3">
        <f t="shared" ref="O3:O17" si="7">D3-$C3</f>
        <v>0.03</v>
      </c>
      <c r="P3">
        <f t="shared" ref="P3:P22" si="8">F3-$C3</f>
        <v>-4.1200000000000001E-2</v>
      </c>
      <c r="Q3">
        <f t="shared" ref="Q3:Q22" si="9">P3+2*O3</f>
        <v>1.8799999999999997E-2</v>
      </c>
      <c r="T3">
        <f t="shared" ref="T3:T22" si="10">LN(C$1^(LN($A3)*$S$33+$T$33))+$U$33</f>
        <v>0.15301498601674413</v>
      </c>
      <c r="U3">
        <f t="shared" ref="U3:U22" si="11">LN(D$1^(LN($A3)*$S$33+$T$33))+$U$33</f>
        <v>0.19944312026753577</v>
      </c>
      <c r="V3">
        <f t="shared" ref="V3:V22" si="12">LN(E$1^(LN($A3)*$S$33+$T$33))+$U$33</f>
        <v>0.24587125451832759</v>
      </c>
      <c r="W3">
        <f t="shared" ref="W3:W22" si="13">LN(F$1^(LN($A3)*$S$33+$T$33))+$U$33</f>
        <v>0.10658685176595237</v>
      </c>
      <c r="X3">
        <f t="shared" ref="X3:X22" si="14">LN(G$1^(LN($A3)*$S$33+$T$33))+$U$33</f>
        <v>0.17228440275237519</v>
      </c>
      <c r="AB3">
        <f t="shared" ref="AB3:AB22" si="15">LN(C$1^($H3*$AC$39+$AE$39)*$A3^$AD$39*$AG$39)</f>
        <v>0.15356679604529608</v>
      </c>
      <c r="AC3">
        <f t="shared" ref="AC3:AC22" si="16">LN(D$1^($H3*$AC$39+$AE$39)*$A3^$AD$39*$AG$39)</f>
        <v>0.19838500721283436</v>
      </c>
      <c r="AD3">
        <f t="shared" ref="AD3:AD22" si="17">LN(E$1^($H3*$AC$39+$AE$39)*$A3^$AD$39*$AG$39)</f>
        <v>0.24320321838037237</v>
      </c>
      <c r="AE3">
        <f t="shared" ref="AE3:AE22" si="18">LN(F$1^($H3*$AC$39+$AE$39)*$A3^$AD$39*$AG$39)</f>
        <v>0.10874858487775775</v>
      </c>
      <c r="AF3">
        <f>LN(G$1^($H3*$AC$39+$AE$39)*$A3^$AD$39*$AG$39)</f>
        <v>0.17216803433042238</v>
      </c>
    </row>
    <row r="4" spans="1:32" x14ac:dyDescent="0.25">
      <c r="A4">
        <v>3</v>
      </c>
      <c r="B4">
        <v>3</v>
      </c>
      <c r="C4">
        <v>0.13170000000000001</v>
      </c>
      <c r="D4">
        <v>0.15310000000000001</v>
      </c>
      <c r="E4">
        <v>0.15759999999999999</v>
      </c>
      <c r="F4">
        <v>9.8699999999999996E-2</v>
      </c>
      <c r="G4">
        <v>0.1429</v>
      </c>
      <c r="H4">
        <f t="shared" si="3"/>
        <v>1.0986122886681098</v>
      </c>
      <c r="J4">
        <f t="shared" si="4"/>
        <v>0.13527025638448048</v>
      </c>
      <c r="K4">
        <f t="shared" si="5"/>
        <v>0.16876161632181119</v>
      </c>
      <c r="L4">
        <f t="shared" si="1"/>
        <v>9.6898666364730338E-2</v>
      </c>
      <c r="N4">
        <f t="shared" si="6"/>
        <v>0</v>
      </c>
      <c r="O4">
        <f t="shared" si="7"/>
        <v>2.1400000000000002E-2</v>
      </c>
      <c r="P4">
        <f t="shared" si="8"/>
        <v>-3.3000000000000015E-2</v>
      </c>
      <c r="Q4">
        <f t="shared" si="9"/>
        <v>9.7999999999999893E-3</v>
      </c>
      <c r="T4">
        <f t="shared" si="10"/>
        <v>0.13412972387722466</v>
      </c>
      <c r="U4">
        <f t="shared" si="11"/>
        <v>0.17325204145398301</v>
      </c>
      <c r="V4">
        <f t="shared" si="12"/>
        <v>0.21237435903074159</v>
      </c>
      <c r="W4">
        <f t="shared" si="13"/>
        <v>9.5007406300466168E-2</v>
      </c>
      <c r="X4">
        <f t="shared" si="14"/>
        <v>0.15036695273027523</v>
      </c>
      <c r="AB4">
        <f t="shared" si="15"/>
        <v>0.13416583240015301</v>
      </c>
      <c r="AC4">
        <f t="shared" si="16"/>
        <v>0.17041211017442265</v>
      </c>
      <c r="AD4">
        <f t="shared" si="17"/>
        <v>0.20665838794869223</v>
      </c>
      <c r="AE4">
        <f t="shared" si="18"/>
        <v>9.7919554625883282E-2</v>
      </c>
      <c r="AF4">
        <f t="shared" ref="AF4:AF22" si="19">LN(G$1^($H4*$AC$39+$AE$39)*$A4^$AD$39*$AG$39)</f>
        <v>0.14920939688575222</v>
      </c>
    </row>
    <row r="5" spans="1:32" x14ac:dyDescent="0.25">
      <c r="A5">
        <v>4</v>
      </c>
      <c r="B5">
        <v>4</v>
      </c>
      <c r="C5">
        <v>0.1183</v>
      </c>
      <c r="D5">
        <v>0.13719999999999999</v>
      </c>
      <c r="E5">
        <v>0.13719999999999999</v>
      </c>
      <c r="F5">
        <v>9.0899999999999995E-2</v>
      </c>
      <c r="G5">
        <v>0.12790000000000001</v>
      </c>
      <c r="H5">
        <f t="shared" si="3"/>
        <v>1.3862943611198906</v>
      </c>
      <c r="J5">
        <f t="shared" si="4"/>
        <v>0.12189260170333696</v>
      </c>
      <c r="K5">
        <f t="shared" si="5"/>
        <v>0.14854597024589689</v>
      </c>
      <c r="L5">
        <f t="shared" si="1"/>
        <v>8.8946064253386872E-2</v>
      </c>
      <c r="N5">
        <f t="shared" si="6"/>
        <v>0</v>
      </c>
      <c r="O5">
        <f t="shared" si="7"/>
        <v>1.8899999999999986E-2</v>
      </c>
      <c r="P5">
        <f t="shared" si="8"/>
        <v>-2.7400000000000008E-2</v>
      </c>
      <c r="Q5">
        <f t="shared" si="9"/>
        <v>1.0399999999999965E-2</v>
      </c>
      <c r="T5">
        <f t="shared" si="10"/>
        <v>0.12073041714910356</v>
      </c>
      <c r="U5">
        <f t="shared" si="11"/>
        <v>0.15466917530309163</v>
      </c>
      <c r="V5">
        <f t="shared" si="12"/>
        <v>0.1886079334570796</v>
      </c>
      <c r="W5">
        <f t="shared" si="13"/>
        <v>8.6791658995115442E-2</v>
      </c>
      <c r="X5">
        <f t="shared" si="14"/>
        <v>0.13481627446196418</v>
      </c>
      <c r="AB5">
        <f t="shared" si="15"/>
        <v>0.12040062963082505</v>
      </c>
      <c r="AC5">
        <f t="shared" si="16"/>
        <v>0.15056502387385784</v>
      </c>
      <c r="AD5">
        <f t="shared" si="17"/>
        <v>0.18072941811689097</v>
      </c>
      <c r="AE5">
        <f t="shared" si="18"/>
        <v>9.0236235387791922E-2</v>
      </c>
      <c r="AF5">
        <f t="shared" si="19"/>
        <v>0.13291998438471431</v>
      </c>
    </row>
    <row r="6" spans="1:32" x14ac:dyDescent="0.25">
      <c r="A6">
        <v>5</v>
      </c>
      <c r="B6">
        <v>5</v>
      </c>
      <c r="C6">
        <v>0.11</v>
      </c>
      <c r="D6">
        <v>0.1265</v>
      </c>
      <c r="E6">
        <v>0.12039999999999999</v>
      </c>
      <c r="F6">
        <v>8.3099999999999993E-2</v>
      </c>
      <c r="G6">
        <v>0.1193</v>
      </c>
      <c r="H6">
        <f t="shared" si="3"/>
        <v>1.6094379124341003</v>
      </c>
      <c r="J6">
        <f t="shared" si="4"/>
        <v>0.11151608658592076</v>
      </c>
      <c r="K6">
        <f t="shared" si="5"/>
        <v>0.13286549694060676</v>
      </c>
      <c r="L6">
        <f t="shared" si="1"/>
        <v>8.2777546826526688E-2</v>
      </c>
      <c r="N6">
        <f t="shared" si="6"/>
        <v>0</v>
      </c>
      <c r="O6">
        <f t="shared" si="7"/>
        <v>1.6500000000000001E-2</v>
      </c>
      <c r="P6">
        <f t="shared" si="8"/>
        <v>-2.6900000000000007E-2</v>
      </c>
      <c r="Q6">
        <f t="shared" si="9"/>
        <v>6.0999999999999943E-3</v>
      </c>
      <c r="T6">
        <f t="shared" si="10"/>
        <v>0.11033710739928404</v>
      </c>
      <c r="U6">
        <f t="shared" si="11"/>
        <v>0.14025518450009639</v>
      </c>
      <c r="V6">
        <f t="shared" si="12"/>
        <v>0.17017326160090876</v>
      </c>
      <c r="W6">
        <f t="shared" si="13"/>
        <v>8.0419030298471833E-2</v>
      </c>
      <c r="X6">
        <f t="shared" si="14"/>
        <v>0.12275423130243694</v>
      </c>
      <c r="AB6">
        <f t="shared" si="15"/>
        <v>0.10972350886229686</v>
      </c>
      <c r="AC6">
        <f t="shared" si="16"/>
        <v>0.13517042773999588</v>
      </c>
      <c r="AD6">
        <f t="shared" si="17"/>
        <v>0.16061734661769486</v>
      </c>
      <c r="AE6">
        <f t="shared" si="18"/>
        <v>8.4276589984598291E-2</v>
      </c>
      <c r="AF6">
        <f t="shared" si="19"/>
        <v>0.12028493443764886</v>
      </c>
    </row>
    <row r="7" spans="1:32" x14ac:dyDescent="0.25">
      <c r="A7">
        <v>6</v>
      </c>
      <c r="B7">
        <v>6</v>
      </c>
      <c r="C7">
        <v>0.1028</v>
      </c>
      <c r="D7">
        <v>0.11550000000000001</v>
      </c>
      <c r="E7">
        <v>0.1053</v>
      </c>
      <c r="F7">
        <v>7.8100000000000003E-2</v>
      </c>
      <c r="G7">
        <v>0.1106</v>
      </c>
      <c r="H7">
        <f t="shared" si="3"/>
        <v>1.791759469228055</v>
      </c>
      <c r="J7">
        <f t="shared" si="4"/>
        <v>0.10303785641004898</v>
      </c>
      <c r="K7">
        <f t="shared" si="5"/>
        <v>0.12005361737944961</v>
      </c>
      <c r="L7">
        <f t="shared" si="1"/>
        <v>7.7737501108189277E-2</v>
      </c>
      <c r="N7">
        <f t="shared" si="6"/>
        <v>0</v>
      </c>
      <c r="O7">
        <f t="shared" si="7"/>
        <v>1.2700000000000003E-2</v>
      </c>
      <c r="P7">
        <f t="shared" si="8"/>
        <v>-2.47E-2</v>
      </c>
      <c r="Q7">
        <f t="shared" si="9"/>
        <v>7.0000000000000617E-4</v>
      </c>
      <c r="T7">
        <f t="shared" si="10"/>
        <v>0.10184515500958405</v>
      </c>
      <c r="U7">
        <f t="shared" si="11"/>
        <v>0.1284780964895389</v>
      </c>
      <c r="V7">
        <f t="shared" si="12"/>
        <v>0.15511103796949369</v>
      </c>
      <c r="W7">
        <f t="shared" si="13"/>
        <v>7.5212213529629424E-2</v>
      </c>
      <c r="X7">
        <f t="shared" si="14"/>
        <v>0.11289882443986428</v>
      </c>
      <c r="AB7">
        <f t="shared" si="15"/>
        <v>0.10099966598568173</v>
      </c>
      <c r="AC7">
        <f t="shared" si="16"/>
        <v>0.12259212683544633</v>
      </c>
      <c r="AD7">
        <f t="shared" si="17"/>
        <v>0.14418458768521072</v>
      </c>
      <c r="AE7">
        <f t="shared" si="18"/>
        <v>7.940720513591755E-2</v>
      </c>
      <c r="AF7">
        <f t="shared" si="19"/>
        <v>0.10996134694004452</v>
      </c>
    </row>
    <row r="8" spans="1:32" x14ac:dyDescent="0.25">
      <c r="A8">
        <v>7</v>
      </c>
      <c r="B8">
        <v>7</v>
      </c>
      <c r="C8">
        <v>9.7000000000000003E-2</v>
      </c>
      <c r="D8">
        <v>0.1065</v>
      </c>
      <c r="E8">
        <v>9.4E-2</v>
      </c>
      <c r="F8">
        <v>7.5200000000000003E-2</v>
      </c>
      <c r="G8">
        <v>0.1038</v>
      </c>
      <c r="H8">
        <f t="shared" si="3"/>
        <v>1.9459101490553132</v>
      </c>
      <c r="J8">
        <f t="shared" si="4"/>
        <v>9.586961493425028E-2</v>
      </c>
      <c r="K8">
        <f t="shared" si="5"/>
        <v>0.1092213275562047</v>
      </c>
      <c r="L8">
        <f t="shared" si="1"/>
        <v>7.3476203171159299E-2</v>
      </c>
      <c r="N8">
        <f t="shared" si="6"/>
        <v>0</v>
      </c>
      <c r="O8">
        <f t="shared" si="7"/>
        <v>9.4999999999999946E-3</v>
      </c>
      <c r="P8">
        <f t="shared" si="8"/>
        <v>-2.18E-2</v>
      </c>
      <c r="Q8">
        <f t="shared" si="9"/>
        <v>-2.8000000000000108E-3</v>
      </c>
      <c r="T8">
        <f t="shared" si="10"/>
        <v>9.4665311567306204E-2</v>
      </c>
      <c r="U8">
        <f t="shared" si="11"/>
        <v>0.11852071045611129</v>
      </c>
      <c r="V8">
        <f t="shared" si="12"/>
        <v>0.14237610934491632</v>
      </c>
      <c r="W8">
        <f t="shared" si="13"/>
        <v>7.080991267850123E-2</v>
      </c>
      <c r="X8">
        <f t="shared" si="14"/>
        <v>0.10456619666641508</v>
      </c>
      <c r="AB8">
        <f t="shared" si="15"/>
        <v>9.362376193031989E-2</v>
      </c>
      <c r="AC8">
        <f t="shared" si="16"/>
        <v>0.11195732495242278</v>
      </c>
      <c r="AD8">
        <f t="shared" si="17"/>
        <v>0.13029088797452559</v>
      </c>
      <c r="AE8">
        <f t="shared" si="18"/>
        <v>7.5290198908217282E-2</v>
      </c>
      <c r="AF8">
        <f t="shared" si="19"/>
        <v>0.1012328780798846</v>
      </c>
    </row>
    <row r="9" spans="1:32" x14ac:dyDescent="0.25">
      <c r="A9">
        <v>8</v>
      </c>
      <c r="B9">
        <v>8</v>
      </c>
      <c r="C9">
        <v>9.1499999999999998E-2</v>
      </c>
      <c r="D9">
        <v>9.7799999999999998E-2</v>
      </c>
      <c r="E9">
        <v>8.3099999999999993E-2</v>
      </c>
      <c r="F9">
        <v>7.1599999999999997E-2</v>
      </c>
      <c r="G9">
        <v>9.7000000000000003E-2</v>
      </c>
      <c r="H9">
        <f t="shared" si="3"/>
        <v>2.0794415416798357</v>
      </c>
      <c r="J9">
        <f t="shared" si="4"/>
        <v>8.9660201728905459E-2</v>
      </c>
      <c r="K9">
        <f t="shared" si="5"/>
        <v>9.9837971303535306E-2</v>
      </c>
      <c r="L9">
        <f t="shared" si="1"/>
        <v>6.9784898996845812E-2</v>
      </c>
      <c r="N9">
        <f t="shared" si="6"/>
        <v>0</v>
      </c>
      <c r="O9">
        <f t="shared" si="7"/>
        <v>6.3E-3</v>
      </c>
      <c r="P9">
        <f t="shared" si="8"/>
        <v>-1.9900000000000001E-2</v>
      </c>
      <c r="Q9">
        <f t="shared" si="9"/>
        <v>-7.3000000000000009E-3</v>
      </c>
      <c r="T9">
        <f t="shared" si="10"/>
        <v>8.844584828146293E-2</v>
      </c>
      <c r="U9">
        <f t="shared" si="11"/>
        <v>0.10989523033864726</v>
      </c>
      <c r="V9">
        <f t="shared" si="12"/>
        <v>0.13134461239583184</v>
      </c>
      <c r="W9">
        <f t="shared" si="13"/>
        <v>6.6996466224278628E-2</v>
      </c>
      <c r="X9">
        <f t="shared" si="14"/>
        <v>9.7348146171553185E-2</v>
      </c>
      <c r="AB9">
        <f t="shared" si="15"/>
        <v>8.7234463216353864E-2</v>
      </c>
      <c r="AC9">
        <f t="shared" si="16"/>
        <v>0.10274504053488179</v>
      </c>
      <c r="AD9">
        <f t="shared" si="17"/>
        <v>0.11825561785340963</v>
      </c>
      <c r="AE9">
        <f t="shared" si="18"/>
        <v>7.1723885897825954E-2</v>
      </c>
      <c r="AF9">
        <f t="shared" si="19"/>
        <v>9.3671934439006621E-2</v>
      </c>
    </row>
    <row r="10" spans="1:32" x14ac:dyDescent="0.25">
      <c r="A10">
        <v>9</v>
      </c>
      <c r="B10">
        <v>9</v>
      </c>
      <c r="C10">
        <v>8.6199999999999999E-2</v>
      </c>
      <c r="D10">
        <v>9.0899999999999995E-2</v>
      </c>
      <c r="E10">
        <v>7.5200000000000003E-2</v>
      </c>
      <c r="F10">
        <v>6.8099999999999994E-2</v>
      </c>
      <c r="G10">
        <v>9.0899999999999995E-2</v>
      </c>
      <c r="H10">
        <f t="shared" si="3"/>
        <v>2.1972245773362196</v>
      </c>
      <c r="J10">
        <f t="shared" si="4"/>
        <v>8.4183111116760967E-2</v>
      </c>
      <c r="K10">
        <f t="shared" si="5"/>
        <v>9.1561264513002366E-2</v>
      </c>
      <c r="L10">
        <f t="shared" si="1"/>
        <v>6.6528937962991669E-2</v>
      </c>
      <c r="N10">
        <f t="shared" si="6"/>
        <v>0</v>
      </c>
      <c r="O10">
        <f t="shared" si="7"/>
        <v>4.6999999999999958E-3</v>
      </c>
      <c r="P10">
        <f t="shared" si="8"/>
        <v>-1.8100000000000005E-2</v>
      </c>
      <c r="Q10">
        <f t="shared" si="9"/>
        <v>-8.7000000000000133E-3</v>
      </c>
      <c r="T10">
        <f t="shared" si="10"/>
        <v>8.2959892870064597E-2</v>
      </c>
      <c r="U10">
        <f t="shared" si="11"/>
        <v>0.10228701767598614</v>
      </c>
      <c r="V10">
        <f t="shared" si="12"/>
        <v>0.12161414248190756</v>
      </c>
      <c r="W10">
        <f t="shared" si="13"/>
        <v>6.3632768064143128E-2</v>
      </c>
      <c r="X10">
        <f t="shared" si="14"/>
        <v>9.0981374417764438E-2</v>
      </c>
      <c r="AB10">
        <f t="shared" si="15"/>
        <v>8.1598702340538551E-2</v>
      </c>
      <c r="AC10">
        <f t="shared" si="16"/>
        <v>9.461922979703441E-2</v>
      </c>
      <c r="AD10">
        <f t="shared" si="17"/>
        <v>0.10763975725353045</v>
      </c>
      <c r="AE10">
        <f t="shared" si="18"/>
        <v>6.8578174884042539E-2</v>
      </c>
      <c r="AF10">
        <f t="shared" si="19"/>
        <v>8.700270949537417E-2</v>
      </c>
    </row>
    <row r="11" spans="1:32" x14ac:dyDescent="0.25">
      <c r="A11">
        <v>10</v>
      </c>
      <c r="B11">
        <v>10</v>
      </c>
      <c r="C11">
        <v>8.1699999999999995E-2</v>
      </c>
      <c r="D11">
        <v>8.3099999999999993E-2</v>
      </c>
      <c r="E11">
        <v>6.7100000000000007E-2</v>
      </c>
      <c r="F11">
        <v>6.6400000000000001E-2</v>
      </c>
      <c r="G11">
        <v>8.4900000000000003E-2</v>
      </c>
      <c r="H11">
        <f t="shared" si="3"/>
        <v>2.3025850929940459</v>
      </c>
      <c r="J11">
        <f t="shared" si="4"/>
        <v>7.9283686611489226E-2</v>
      </c>
      <c r="K11">
        <f t="shared" si="5"/>
        <v>8.4157497998245179E-2</v>
      </c>
      <c r="L11">
        <f t="shared" si="1"/>
        <v>6.3616381569985614E-2</v>
      </c>
      <c r="N11">
        <f t="shared" si="6"/>
        <v>0</v>
      </c>
      <c r="O11">
        <f t="shared" si="7"/>
        <v>1.3999999999999985E-3</v>
      </c>
      <c r="P11">
        <f t="shared" si="8"/>
        <v>-1.5299999999999994E-2</v>
      </c>
      <c r="Q11">
        <f t="shared" si="9"/>
        <v>-1.2499999999999997E-2</v>
      </c>
      <c r="T11">
        <f t="shared" si="10"/>
        <v>7.8052538531643498E-2</v>
      </c>
      <c r="U11">
        <f t="shared" si="11"/>
        <v>9.5481239535652115E-2</v>
      </c>
      <c r="V11">
        <f t="shared" si="12"/>
        <v>0.11290994053966086</v>
      </c>
      <c r="W11">
        <f t="shared" si="13"/>
        <v>6.0623837527634783E-2</v>
      </c>
      <c r="X11">
        <f t="shared" si="14"/>
        <v>8.5286103012026007E-2</v>
      </c>
      <c r="AB11">
        <f t="shared" si="15"/>
        <v>7.6557342447825541E-2</v>
      </c>
      <c r="AC11">
        <f t="shared" si="16"/>
        <v>8.7350444401019231E-2</v>
      </c>
      <c r="AD11">
        <f t="shared" si="17"/>
        <v>9.8143546354213143E-2</v>
      </c>
      <c r="AE11">
        <f t="shared" si="18"/>
        <v>6.5764240494631893E-2</v>
      </c>
      <c r="AF11">
        <f t="shared" si="19"/>
        <v>8.1036884491940978E-2</v>
      </c>
    </row>
    <row r="12" spans="1:32" x14ac:dyDescent="0.25">
      <c r="A12">
        <v>11</v>
      </c>
      <c r="B12">
        <v>11</v>
      </c>
      <c r="C12">
        <v>7.6799999999999993E-2</v>
      </c>
      <c r="D12">
        <v>7.7399999999999997E-2</v>
      </c>
      <c r="E12">
        <v>6.1400000000000003E-2</v>
      </c>
      <c r="F12">
        <v>6.2600000000000003E-2</v>
      </c>
      <c r="G12">
        <v>7.9000000000000001E-2</v>
      </c>
      <c r="H12">
        <f t="shared" si="3"/>
        <v>2.3978952727983707</v>
      </c>
      <c r="J12">
        <f t="shared" si="4"/>
        <v>7.4851618036087586E-2</v>
      </c>
      <c r="K12">
        <f t="shared" si="5"/>
        <v>7.7459976508862355E-2</v>
      </c>
      <c r="L12">
        <f t="shared" si="1"/>
        <v>6.0981653828056398E-2</v>
      </c>
      <c r="N12">
        <f t="shared" si="6"/>
        <v>0</v>
      </c>
      <c r="O12">
        <f t="shared" si="7"/>
        <v>6.0000000000000331E-4</v>
      </c>
      <c r="P12">
        <f t="shared" si="8"/>
        <v>-1.419999999999999E-2</v>
      </c>
      <c r="Q12">
        <f t="shared" si="9"/>
        <v>-1.2999999999999984E-2</v>
      </c>
      <c r="T12">
        <f t="shared" si="10"/>
        <v>7.3613296549595433E-2</v>
      </c>
      <c r="U12">
        <f t="shared" si="11"/>
        <v>8.9324664330855424E-2</v>
      </c>
      <c r="V12">
        <f t="shared" si="12"/>
        <v>0.1050360321121154</v>
      </c>
      <c r="W12">
        <f t="shared" si="13"/>
        <v>5.7901928768335678E-2</v>
      </c>
      <c r="X12">
        <f t="shared" si="14"/>
        <v>8.0134103343779906E-2</v>
      </c>
      <c r="AB12">
        <f t="shared" si="15"/>
        <v>7.1996877696559131E-2</v>
      </c>
      <c r="AC12">
        <f t="shared" si="16"/>
        <v>8.0775028186247211E-2</v>
      </c>
      <c r="AD12">
        <f t="shared" si="17"/>
        <v>8.9553178675934861E-2</v>
      </c>
      <c r="AE12">
        <f t="shared" si="18"/>
        <v>6.3218727206871578E-2</v>
      </c>
      <c r="AF12">
        <f t="shared" si="19"/>
        <v>7.5640139324092581E-2</v>
      </c>
    </row>
    <row r="13" spans="1:32" x14ac:dyDescent="0.25">
      <c r="A13">
        <v>12</v>
      </c>
      <c r="B13">
        <v>12</v>
      </c>
      <c r="C13">
        <v>7.2099999999999997E-2</v>
      </c>
      <c r="D13">
        <v>7.1599999999999997E-2</v>
      </c>
      <c r="E13">
        <v>5.4199999999999998E-2</v>
      </c>
      <c r="F13">
        <v>6.0299999999999999E-2</v>
      </c>
      <c r="G13">
        <v>7.4200000000000002E-2</v>
      </c>
      <c r="H13">
        <f t="shared" si="3"/>
        <v>2.4849066497880004</v>
      </c>
      <c r="J13">
        <f t="shared" si="4"/>
        <v>7.0805456435617448E-2</v>
      </c>
      <c r="K13">
        <f t="shared" si="5"/>
        <v>7.134561843708806E-2</v>
      </c>
      <c r="L13">
        <f t="shared" si="1"/>
        <v>5.8576335851648217E-2</v>
      </c>
      <c r="N13">
        <f t="shared" si="6"/>
        <v>0</v>
      </c>
      <c r="O13">
        <f t="shared" si="7"/>
        <v>-5.0000000000000044E-4</v>
      </c>
      <c r="P13">
        <f t="shared" si="8"/>
        <v>-1.1799999999999998E-2</v>
      </c>
      <c r="Q13">
        <f t="shared" si="9"/>
        <v>-1.2799999999999999E-2</v>
      </c>
      <c r="T13">
        <f t="shared" si="10"/>
        <v>6.9560586141943562E-2</v>
      </c>
      <c r="U13">
        <f t="shared" si="11"/>
        <v>8.3704151525094611E-2</v>
      </c>
      <c r="V13">
        <f t="shared" si="12"/>
        <v>9.784771690824566E-2</v>
      </c>
      <c r="W13">
        <f t="shared" si="13"/>
        <v>5.5417020758792485E-2</v>
      </c>
      <c r="X13">
        <f t="shared" si="14"/>
        <v>7.5430696149453372E-2</v>
      </c>
      <c r="AB13">
        <f t="shared" si="15"/>
        <v>6.783349957121064E-2</v>
      </c>
      <c r="AC13">
        <f t="shared" si="16"/>
        <v>7.4772143496469906E-2</v>
      </c>
      <c r="AD13">
        <f t="shared" si="17"/>
        <v>8.1710787421729367E-2</v>
      </c>
      <c r="AE13">
        <f t="shared" si="18"/>
        <v>6.0894855645951089E-2</v>
      </c>
      <c r="AF13">
        <f t="shared" si="19"/>
        <v>7.071329699433658E-2</v>
      </c>
    </row>
    <row r="14" spans="1:32" x14ac:dyDescent="0.25">
      <c r="A14">
        <v>13</v>
      </c>
      <c r="B14">
        <v>13</v>
      </c>
      <c r="C14">
        <v>6.8099999999999994E-2</v>
      </c>
      <c r="D14">
        <v>6.6699999999999995E-2</v>
      </c>
      <c r="E14">
        <v>4.9200000000000001E-2</v>
      </c>
      <c r="F14">
        <v>5.7599999999999998E-2</v>
      </c>
      <c r="G14">
        <v>6.9599999999999995E-2</v>
      </c>
      <c r="H14">
        <f t="shared" si="3"/>
        <v>2.5649493574615367</v>
      </c>
      <c r="J14">
        <f t="shared" si="4"/>
        <v>6.7083348575803683E-2</v>
      </c>
      <c r="K14">
        <f t="shared" si="5"/>
        <v>6.5720954253130959E-2</v>
      </c>
      <c r="L14">
        <f t="shared" si="1"/>
        <v>5.6363657805299297E-2</v>
      </c>
      <c r="N14">
        <f t="shared" si="6"/>
        <v>0</v>
      </c>
      <c r="O14">
        <f t="shared" si="7"/>
        <v>-1.3999999999999985E-3</v>
      </c>
      <c r="P14">
        <f t="shared" si="8"/>
        <v>-1.0499999999999995E-2</v>
      </c>
      <c r="Q14">
        <f t="shared" si="9"/>
        <v>-1.3299999999999992E-2</v>
      </c>
      <c r="T14">
        <f t="shared" si="10"/>
        <v>6.5832453963506121E-2</v>
      </c>
      <c r="U14">
        <f t="shared" si="11"/>
        <v>7.8533780947687259E-2</v>
      </c>
      <c r="V14">
        <f t="shared" si="12"/>
        <v>9.1235107931868314E-2</v>
      </c>
      <c r="W14">
        <f t="shared" si="13"/>
        <v>5.3131126979324803E-2</v>
      </c>
      <c r="X14">
        <f t="shared" si="14"/>
        <v>7.11039809525435E-2</v>
      </c>
      <c r="AB14">
        <f t="shared" si="15"/>
        <v>6.4003562961181051E-2</v>
      </c>
      <c r="AC14">
        <f t="shared" si="16"/>
        <v>6.9250024883417235E-2</v>
      </c>
      <c r="AD14">
        <f t="shared" si="17"/>
        <v>7.4496486805653683E-2</v>
      </c>
      <c r="AE14">
        <f t="shared" si="18"/>
        <v>5.8757101038944319E-2</v>
      </c>
      <c r="AF14">
        <f t="shared" si="19"/>
        <v>6.6181041397447793E-2</v>
      </c>
    </row>
    <row r="15" spans="1:32" x14ac:dyDescent="0.25">
      <c r="A15">
        <v>14</v>
      </c>
      <c r="B15">
        <v>14</v>
      </c>
      <c r="C15">
        <v>6.4399999999999999E-2</v>
      </c>
      <c r="D15">
        <v>6.2300000000000001E-2</v>
      </c>
      <c r="E15">
        <v>4.4200000000000003E-2</v>
      </c>
      <c r="F15">
        <v>5.4800000000000001E-2</v>
      </c>
      <c r="G15">
        <v>6.54E-2</v>
      </c>
      <c r="H15">
        <f t="shared" si="3"/>
        <v>2.6390573296152584</v>
      </c>
      <c r="J15">
        <f t="shared" si="4"/>
        <v>6.3637214959818778E-2</v>
      </c>
      <c r="K15">
        <f t="shared" si="5"/>
        <v>6.0513328613843148E-2</v>
      </c>
      <c r="L15">
        <f t="shared" si="1"/>
        <v>5.4315037914618225E-2</v>
      </c>
      <c r="N15">
        <f t="shared" si="6"/>
        <v>0</v>
      </c>
      <c r="O15">
        <f t="shared" si="7"/>
        <v>-2.0999999999999977E-3</v>
      </c>
      <c r="P15">
        <f t="shared" si="8"/>
        <v>-9.5999999999999974E-3</v>
      </c>
      <c r="Q15">
        <f t="shared" si="9"/>
        <v>-1.3799999999999993E-2</v>
      </c>
      <c r="T15">
        <f t="shared" si="10"/>
        <v>6.2380742699665578E-2</v>
      </c>
      <c r="U15">
        <f t="shared" si="11"/>
        <v>7.3746765491666977E-2</v>
      </c>
      <c r="V15">
        <f t="shared" si="12"/>
        <v>8.5112788283668417E-2</v>
      </c>
      <c r="W15">
        <f>LN(F$1^(LN($A15)*$S$33+$T$33))+$U$33</f>
        <v>5.1014719907664152E-2</v>
      </c>
      <c r="X15">
        <f t="shared" si="14"/>
        <v>6.7098068376004127E-2</v>
      </c>
      <c r="AB15">
        <f t="shared" si="15"/>
        <v>6.0457595515848887E-2</v>
      </c>
      <c r="AC15">
        <f t="shared" si="16"/>
        <v>6.413734161344653E-2</v>
      </c>
      <c r="AD15">
        <f t="shared" si="17"/>
        <v>6.7817087711044E-2</v>
      </c>
      <c r="AE15">
        <f t="shared" si="18"/>
        <v>5.6777849418251161E-2</v>
      </c>
      <c r="AF15">
        <f t="shared" si="19"/>
        <v>6.1984828134177009E-2</v>
      </c>
    </row>
    <row r="16" spans="1:32" x14ac:dyDescent="0.25">
      <c r="A16">
        <v>15</v>
      </c>
      <c r="B16">
        <v>15</v>
      </c>
      <c r="C16">
        <v>6.1400000000000003E-2</v>
      </c>
      <c r="D16">
        <v>5.7599999999999998E-2</v>
      </c>
      <c r="E16">
        <v>0.04</v>
      </c>
      <c r="F16">
        <v>5.28E-2</v>
      </c>
      <c r="G16">
        <v>6.1400000000000003E-2</v>
      </c>
      <c r="H16">
        <f t="shared" si="3"/>
        <v>2.7080502011022101</v>
      </c>
      <c r="J16">
        <f t="shared" si="4"/>
        <v>6.0428941318201257E-2</v>
      </c>
      <c r="K16">
        <f t="shared" si="5"/>
        <v>5.5665145131797933E-2</v>
      </c>
      <c r="L16">
        <f t="shared" si="1"/>
        <v>5.2407818424788033E-2</v>
      </c>
      <c r="N16">
        <f t="shared" si="6"/>
        <v>0</v>
      </c>
      <c r="O16">
        <f t="shared" si="7"/>
        <v>-3.8000000000000048E-3</v>
      </c>
      <c r="P16">
        <f t="shared" si="8"/>
        <v>-8.6000000000000035E-3</v>
      </c>
      <c r="Q16">
        <f t="shared" si="9"/>
        <v>-1.6200000000000013E-2</v>
      </c>
      <c r="T16">
        <f t="shared" si="10"/>
        <v>5.9167276392124012E-2</v>
      </c>
      <c r="U16">
        <f t="shared" si="11"/>
        <v>6.9290160722099411E-2</v>
      </c>
      <c r="V16">
        <f t="shared" si="12"/>
        <v>7.9413045052074874E-2</v>
      </c>
      <c r="W16">
        <f t="shared" si="13"/>
        <v>4.9044392062148855E-2</v>
      </c>
      <c r="X16">
        <f t="shared" si="14"/>
        <v>6.3368652989926041E-2</v>
      </c>
      <c r="AB16">
        <f t="shared" si="15"/>
        <v>5.71563788026829E-2</v>
      </c>
      <c r="AC16">
        <f t="shared" si="16"/>
        <v>5.9377547362607704E-2</v>
      </c>
      <c r="AD16">
        <f t="shared" si="17"/>
        <v>6.1598715922533229E-2</v>
      </c>
      <c r="AE16">
        <f t="shared" si="18"/>
        <v>5.4935210242757493E-2</v>
      </c>
      <c r="AF16">
        <f t="shared" si="19"/>
        <v>5.8078247047270645E-2</v>
      </c>
    </row>
    <row r="17" spans="1:32" x14ac:dyDescent="0.25">
      <c r="A17">
        <v>16</v>
      </c>
      <c r="B17">
        <v>16</v>
      </c>
      <c r="C17">
        <v>5.7599999999999998E-2</v>
      </c>
      <c r="D17">
        <v>5.3400000000000003E-2</v>
      </c>
      <c r="E17">
        <v>3.6700000000000003E-2</v>
      </c>
      <c r="F17">
        <v>4.9700000000000001E-2</v>
      </c>
      <c r="G17">
        <v>5.7599999999999998E-2</v>
      </c>
      <c r="H17">
        <f t="shared" si="3"/>
        <v>2.7725887222397811</v>
      </c>
      <c r="J17">
        <f t="shared" si="4"/>
        <v>5.7427801754473928E-2</v>
      </c>
      <c r="K17">
        <f t="shared" si="5"/>
        <v>5.1129972361173753E-2</v>
      </c>
      <c r="L17">
        <f t="shared" si="1"/>
        <v>5.0623733740304738E-2</v>
      </c>
      <c r="N17">
        <f t="shared" si="6"/>
        <v>0</v>
      </c>
      <c r="O17">
        <f t="shared" si="7"/>
        <v>-4.1999999999999954E-3</v>
      </c>
      <c r="P17">
        <f t="shared" si="8"/>
        <v>-7.8999999999999973E-3</v>
      </c>
      <c r="Q17">
        <f t="shared" si="9"/>
        <v>-1.6299999999999988E-2</v>
      </c>
      <c r="T17">
        <f t="shared" si="10"/>
        <v>5.6161279413822401E-2</v>
      </c>
      <c r="U17">
        <f t="shared" si="11"/>
        <v>6.5121285374203197E-2</v>
      </c>
      <c r="V17">
        <f t="shared" si="12"/>
        <v>7.4081291334583993E-2</v>
      </c>
      <c r="W17">
        <f t="shared" si="13"/>
        <v>4.7201273453441508E-2</v>
      </c>
      <c r="X17">
        <f t="shared" si="14"/>
        <v>5.9880017881142306E-2</v>
      </c>
      <c r="AB17">
        <f t="shared" si="15"/>
        <v>5.4068296801882618E-2</v>
      </c>
      <c r="AC17">
        <f t="shared" si="16"/>
        <v>5.4925057195905423E-2</v>
      </c>
      <c r="AD17">
        <f t="shared" si="17"/>
        <v>5.5781817589928326E-2</v>
      </c>
      <c r="AE17">
        <f t="shared" si="18"/>
        <v>5.3211536407859757E-2</v>
      </c>
      <c r="AF17">
        <f t="shared" si="19"/>
        <v>5.442388449329888E-2</v>
      </c>
    </row>
    <row r="18" spans="1:32" x14ac:dyDescent="0.25">
      <c r="A18">
        <v>17</v>
      </c>
      <c r="B18">
        <v>17</v>
      </c>
      <c r="C18">
        <v>5.3699999999999998E-2</v>
      </c>
      <c r="D18">
        <v>4.9200000000000001E-2</v>
      </c>
      <c r="E18">
        <v>3.6700000000000003E-2</v>
      </c>
      <c r="F18">
        <v>4.8399999999999999E-2</v>
      </c>
      <c r="G18">
        <v>5.3699999999999998E-2</v>
      </c>
      <c r="H18">
        <f t="shared" si="3"/>
        <v>2.8332133440562162</v>
      </c>
      <c r="J18">
        <f t="shared" si="4"/>
        <v>5.4608664472392765E-2</v>
      </c>
      <c r="K18">
        <f t="shared" si="5"/>
        <v>4.6869832382056276E-2</v>
      </c>
      <c r="L18">
        <f t="shared" si="1"/>
        <v>4.8947843785300371E-2</v>
      </c>
      <c r="N18">
        <f t="shared" si="6"/>
        <v>0</v>
      </c>
      <c r="O18">
        <f t="shared" si="6"/>
        <v>-4.4999999999999971E-3</v>
      </c>
      <c r="P18">
        <f t="shared" si="8"/>
        <v>-5.2999999999999992E-3</v>
      </c>
      <c r="Q18">
        <f t="shared" si="9"/>
        <v>-1.4299999999999993E-2</v>
      </c>
      <c r="T18">
        <f t="shared" si="10"/>
        <v>5.333757929211623E-2</v>
      </c>
      <c r="U18">
        <f t="shared" si="11"/>
        <v>6.1205228933626517E-2</v>
      </c>
      <c r="V18">
        <f t="shared" si="12"/>
        <v>6.9072878575136748E-2</v>
      </c>
      <c r="W18">
        <f t="shared" si="13"/>
        <v>4.546992965060595E-2</v>
      </c>
      <c r="X18">
        <f t="shared" si="14"/>
        <v>5.660294892453073E-2</v>
      </c>
      <c r="AB18">
        <f t="shared" si="15"/>
        <v>5.1167489653891236E-2</v>
      </c>
      <c r="AC18">
        <f t="shared" si="16"/>
        <v>5.0742585584534303E-2</v>
      </c>
      <c r="AD18">
        <f t="shared" si="17"/>
        <v>5.0317681515177543E-2</v>
      </c>
      <c r="AE18">
        <f t="shared" si="18"/>
        <v>5.1592393723248101E-2</v>
      </c>
      <c r="AF18">
        <f t="shared" si="19"/>
        <v>5.0991138531511736E-2</v>
      </c>
    </row>
    <row r="19" spans="1:32" x14ac:dyDescent="0.25">
      <c r="A19">
        <v>18</v>
      </c>
      <c r="B19">
        <v>18</v>
      </c>
      <c r="C19">
        <v>5.1200000000000002E-2</v>
      </c>
      <c r="D19">
        <v>4.6199999999999998E-2</v>
      </c>
      <c r="E19">
        <v>3.6700000000000003E-2</v>
      </c>
      <c r="F19">
        <v>4.5400000000000003E-2</v>
      </c>
      <c r="G19">
        <v>5.0299999999999997E-2</v>
      </c>
      <c r="H19">
        <f t="shared" si="3"/>
        <v>2.8903717578961645</v>
      </c>
      <c r="J19">
        <f t="shared" si="4"/>
        <v>5.1950711142329464E-2</v>
      </c>
      <c r="K19">
        <f t="shared" si="5"/>
        <v>4.2853265570640814E-2</v>
      </c>
      <c r="L19">
        <f t="shared" si="1"/>
        <v>4.7367772706450623E-2</v>
      </c>
      <c r="N19">
        <f t="shared" si="6"/>
        <v>0</v>
      </c>
      <c r="O19">
        <f t="shared" si="6"/>
        <v>-5.0000000000000044E-3</v>
      </c>
      <c r="P19">
        <f t="shared" si="8"/>
        <v>-5.7999999999999996E-3</v>
      </c>
      <c r="Q19">
        <f t="shared" si="9"/>
        <v>-1.5800000000000008E-2</v>
      </c>
      <c r="T19">
        <f t="shared" si="10"/>
        <v>5.067532400242411E-2</v>
      </c>
      <c r="U19">
        <f t="shared" si="11"/>
        <v>5.7513072711541852E-2</v>
      </c>
      <c r="V19">
        <f t="shared" si="12"/>
        <v>6.4350821420659732E-2</v>
      </c>
      <c r="W19">
        <f t="shared" si="13"/>
        <v>4.3837575293306279E-2</v>
      </c>
      <c r="X19">
        <f t="shared" si="14"/>
        <v>5.35132461273536E-2</v>
      </c>
      <c r="AB19">
        <f t="shared" si="15"/>
        <v>4.8432535926067395E-2</v>
      </c>
      <c r="AC19">
        <f t="shared" si="16"/>
        <v>4.6799246458058323E-2</v>
      </c>
      <c r="AD19">
        <f t="shared" si="17"/>
        <v>4.5165956990049029E-2</v>
      </c>
      <c r="AE19">
        <f t="shared" si="18"/>
        <v>5.0065825394076641E-2</v>
      </c>
      <c r="AF19">
        <f t="shared" si="19"/>
        <v>4.7754659549666748E-2</v>
      </c>
    </row>
    <row r="20" spans="1:32" x14ac:dyDescent="0.25">
      <c r="A20">
        <v>19</v>
      </c>
      <c r="B20">
        <v>19</v>
      </c>
      <c r="C20">
        <v>4.8399999999999999E-2</v>
      </c>
      <c r="D20">
        <v>4.36E-2</v>
      </c>
      <c r="E20">
        <v>3.6700000000000003E-2</v>
      </c>
      <c r="F20">
        <v>4.3799999999999999E-2</v>
      </c>
      <c r="G20">
        <v>4.82E-2</v>
      </c>
      <c r="H20">
        <f t="shared" si="3"/>
        <v>2.9444389791664403</v>
      </c>
      <c r="J20">
        <f t="shared" si="4"/>
        <v>4.9436502976494046E-2</v>
      </c>
      <c r="K20">
        <f t="shared" si="5"/>
        <v>3.9053919298581263E-2</v>
      </c>
      <c r="L20">
        <f t="shared" si="1"/>
        <v>4.5873153683568896E-2</v>
      </c>
      <c r="N20">
        <f t="shared" si="6"/>
        <v>0</v>
      </c>
      <c r="O20">
        <f t="shared" si="6"/>
        <v>-4.7999999999999987E-3</v>
      </c>
      <c r="P20">
        <f t="shared" si="8"/>
        <v>-4.5999999999999999E-3</v>
      </c>
      <c r="Q20">
        <f t="shared" si="9"/>
        <v>-1.4199999999999997E-2</v>
      </c>
      <c r="T20">
        <f t="shared" si="10"/>
        <v>4.8157046531870126E-2</v>
      </c>
      <c r="U20">
        <f t="shared" si="11"/>
        <v>5.4020592532108488E-2</v>
      </c>
      <c r="V20">
        <f t="shared" si="12"/>
        <v>5.9884138532347017E-2</v>
      </c>
      <c r="W20">
        <f t="shared" si="13"/>
        <v>4.2293500531631639E-2</v>
      </c>
      <c r="X20">
        <f t="shared" si="14"/>
        <v>5.0590638000715532E-2</v>
      </c>
      <c r="AB20">
        <f t="shared" si="15"/>
        <v>4.5845491632286607E-2</v>
      </c>
      <c r="AC20">
        <f t="shared" si="16"/>
        <v>4.3069167633759252E-2</v>
      </c>
      <c r="AD20">
        <f t="shared" si="17"/>
        <v>4.029284363523173E-2</v>
      </c>
      <c r="AE20">
        <f t="shared" si="18"/>
        <v>4.8621815630813969E-2</v>
      </c>
      <c r="AF20">
        <f t="shared" si="19"/>
        <v>4.4693213062749856E-2</v>
      </c>
    </row>
    <row r="21" spans="1:32" x14ac:dyDescent="0.25">
      <c r="A21">
        <v>20</v>
      </c>
      <c r="B21">
        <v>20</v>
      </c>
      <c r="C21">
        <v>4.4900000000000002E-2</v>
      </c>
      <c r="D21">
        <v>3.9699999999999999E-2</v>
      </c>
      <c r="E21">
        <v>3.6700000000000003E-2</v>
      </c>
      <c r="F21">
        <v>4.0800000000000003E-2</v>
      </c>
      <c r="G21">
        <v>4.4499999999999998E-2</v>
      </c>
      <c r="H21">
        <f t="shared" si="3"/>
        <v>2.9957322735539909</v>
      </c>
      <c r="J21">
        <f t="shared" si="4"/>
        <v>4.7051286637057738E-2</v>
      </c>
      <c r="K21">
        <f t="shared" si="5"/>
        <v>3.5449499055883626E-2</v>
      </c>
      <c r="L21">
        <f t="shared" si="1"/>
        <v>4.4455216313444568E-2</v>
      </c>
      <c r="N21">
        <f t="shared" si="6"/>
        <v>0</v>
      </c>
      <c r="O21">
        <f t="shared" si="6"/>
        <v>-5.2000000000000032E-3</v>
      </c>
      <c r="P21">
        <f t="shared" si="8"/>
        <v>-4.0999999999999995E-3</v>
      </c>
      <c r="Q21">
        <f t="shared" si="9"/>
        <v>-1.4500000000000006E-2</v>
      </c>
      <c r="T21">
        <f t="shared" si="10"/>
        <v>4.5767969664002962E-2</v>
      </c>
      <c r="U21">
        <f t="shared" si="11"/>
        <v>5.0707294571207942E-2</v>
      </c>
      <c r="V21">
        <f t="shared" si="12"/>
        <v>5.5646619478412998E-2</v>
      </c>
      <c r="W21">
        <f t="shared" si="13"/>
        <v>4.0828644756797955E-2</v>
      </c>
      <c r="X21">
        <f t="shared" si="14"/>
        <v>4.7817974721614934E-2</v>
      </c>
      <c r="AB21">
        <f t="shared" si="15"/>
        <v>4.3391176033354718E-2</v>
      </c>
      <c r="AC21">
        <f t="shared" si="16"/>
        <v>3.9530461062043103E-2</v>
      </c>
      <c r="AD21">
        <f t="shared" si="17"/>
        <v>3.5669746090731667E-2</v>
      </c>
      <c r="AE21">
        <f t="shared" si="18"/>
        <v>4.7251891004665966E-2</v>
      </c>
      <c r="AF21">
        <f t="shared" si="19"/>
        <v>4.1788834546232924E-2</v>
      </c>
    </row>
    <row r="22" spans="1:32" x14ac:dyDescent="0.25">
      <c r="A22">
        <v>21</v>
      </c>
      <c r="B22">
        <v>21</v>
      </c>
      <c r="C22">
        <v>4.36E-2</v>
      </c>
      <c r="D22">
        <v>3.6700000000000003E-2</v>
      </c>
      <c r="E22">
        <v>3.6700000000000003E-2</v>
      </c>
      <c r="F22">
        <v>3.95E-2</v>
      </c>
      <c r="G22">
        <v>4.1500000000000002E-2</v>
      </c>
      <c r="H22">
        <f t="shared" si="3"/>
        <v>3.044522437723423</v>
      </c>
      <c r="J22">
        <f t="shared" si="4"/>
        <v>4.4782469666530766E-2</v>
      </c>
      <c r="K22">
        <f t="shared" si="5"/>
        <v>3.2020975747395874E-2</v>
      </c>
      <c r="L22">
        <f t="shared" si="1"/>
        <v>4.310647476942063E-2</v>
      </c>
      <c r="N22">
        <f t="shared" si="6"/>
        <v>0</v>
      </c>
      <c r="O22">
        <f t="shared" si="6"/>
        <v>-6.8999999999999964E-3</v>
      </c>
      <c r="P22">
        <f t="shared" si="8"/>
        <v>-4.0999999999999995E-3</v>
      </c>
      <c r="Q22">
        <f t="shared" si="9"/>
        <v>-1.7899999999999992E-2</v>
      </c>
      <c r="T22">
        <f t="shared" si="10"/>
        <v>4.3495480560146099E-2</v>
      </c>
      <c r="U22">
        <f t="shared" si="11"/>
        <v>4.7555686678114266E-2</v>
      </c>
      <c r="V22">
        <f t="shared" si="12"/>
        <v>5.1615892796082349E-2</v>
      </c>
      <c r="W22">
        <f t="shared" si="13"/>
        <v>3.9435274442178175E-2</v>
      </c>
      <c r="X22">
        <f t="shared" si="14"/>
        <v>4.5180618353904287E-2</v>
      </c>
      <c r="AB22">
        <f t="shared" si="15"/>
        <v>4.1056631870705802E-2</v>
      </c>
      <c r="AC22">
        <f t="shared" si="16"/>
        <v>3.6164444575034843E-2</v>
      </c>
      <c r="AD22">
        <f t="shared" si="17"/>
        <v>3.1272257279363787E-2</v>
      </c>
      <c r="AE22">
        <f t="shared" si="18"/>
        <v>4.5948819166376415E-2</v>
      </c>
      <c r="AF22">
        <f t="shared" si="19"/>
        <v>3.9026190689506413E-2</v>
      </c>
    </row>
    <row r="29" spans="1:32" x14ac:dyDescent="0.25">
      <c r="C29" t="s">
        <v>2</v>
      </c>
    </row>
    <row r="30" spans="1:32" x14ac:dyDescent="0.25"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15</v>
      </c>
      <c r="L30" t="s">
        <v>16</v>
      </c>
      <c r="O30" t="s">
        <v>19</v>
      </c>
    </row>
    <row r="31" spans="1:32" x14ac:dyDescent="0.25">
      <c r="A31">
        <f>C2</f>
        <v>0.18640000000000001</v>
      </c>
      <c r="B31">
        <f>LN(D31)</f>
        <v>-12.023751088736219</v>
      </c>
      <c r="C31">
        <v>1</v>
      </c>
      <c r="D31" s="5">
        <v>6.0000000000000002E-6</v>
      </c>
      <c r="E31" s="3">
        <v>8.3909666515411901E-2</v>
      </c>
      <c r="F31" s="3">
        <v>7.9362654288510304E-2</v>
      </c>
      <c r="G31" s="3">
        <v>1E-3</v>
      </c>
      <c r="H31" s="3">
        <v>2.67</v>
      </c>
      <c r="I31" s="3">
        <v>2.5289999999999999</v>
      </c>
      <c r="J31" s="3">
        <f>H31-I31</f>
        <v>0.14100000000000001</v>
      </c>
      <c r="K31" s="4">
        <v>-4.65015235990619E-2</v>
      </c>
      <c r="L31" s="4">
        <v>0.18635740165219999</v>
      </c>
      <c r="M31" s="1">
        <f>LN(D31/1000000)/L31</f>
        <v>-138.65433525910856</v>
      </c>
      <c r="O31" s="2">
        <f>E31*LN(D31/0.000001)+0.0331</f>
        <v>0.18344593953875751</v>
      </c>
    </row>
    <row r="32" spans="1:32" x14ac:dyDescent="0.25">
      <c r="A32">
        <f>D2</f>
        <v>0.24629999999999999</v>
      </c>
      <c r="B32">
        <f t="shared" ref="B32:B34" si="20">LN(D32)</f>
        <v>-11.330603908176274</v>
      </c>
      <c r="C32">
        <v>2</v>
      </c>
      <c r="D32" s="5">
        <f>0.000006*2</f>
        <v>1.2E-5</v>
      </c>
      <c r="E32" s="3">
        <v>8.3909666515411901E-2</v>
      </c>
      <c r="F32" s="3">
        <v>7.9362654288510304E-2</v>
      </c>
      <c r="G32" s="3">
        <v>1E-3</v>
      </c>
      <c r="H32" s="3">
        <v>2.6786206896551699</v>
      </c>
      <c r="I32" s="3">
        <v>2.5290322580645199</v>
      </c>
      <c r="J32" s="3">
        <v>0.14958843159065599</v>
      </c>
      <c r="K32" s="4">
        <v>-7.0270788525769901E-2</v>
      </c>
      <c r="L32" s="4">
        <v>0.24596196813061999</v>
      </c>
      <c r="M32" s="1">
        <f t="shared" ref="M32:M33" si="21">LN(D32/1000000)/L32</f>
        <v>-102.23578326868206</v>
      </c>
      <c r="O32" s="2">
        <f t="shared" ref="O32:O33" si="22">E32*LN(D32/0.000001)+0.0331</f>
        <v>0.24160768830564053</v>
      </c>
      <c r="S32" t="s">
        <v>26</v>
      </c>
      <c r="T32" t="s">
        <v>27</v>
      </c>
      <c r="U32" t="s">
        <v>28</v>
      </c>
    </row>
    <row r="33" spans="1:33" x14ac:dyDescent="0.25">
      <c r="A33">
        <f>F2</f>
        <v>0.12720000000000001</v>
      </c>
      <c r="B33">
        <f t="shared" si="20"/>
        <v>-12.716898269296165</v>
      </c>
      <c r="C33">
        <v>0.5</v>
      </c>
      <c r="D33" s="5">
        <f>0.000006*0.5</f>
        <v>3.0000000000000001E-6</v>
      </c>
      <c r="E33" s="3">
        <v>8.3909666515411901E-2</v>
      </c>
      <c r="F33" s="3">
        <v>7.9362654288510304E-2</v>
      </c>
      <c r="G33" s="3">
        <v>1E-3</v>
      </c>
      <c r="H33" s="3">
        <v>2.6786206896551699</v>
      </c>
      <c r="I33" s="3">
        <v>2.5290322580645199</v>
      </c>
      <c r="J33" s="3">
        <v>0.14958843159065599</v>
      </c>
      <c r="K33" s="4">
        <v>-2.7643718093265698E-2</v>
      </c>
      <c r="L33" s="4">
        <v>0.12726839476646901</v>
      </c>
      <c r="M33" s="1">
        <f t="shared" si="21"/>
        <v>-208.47602325735352</v>
      </c>
      <c r="O33" s="2">
        <f t="shared" si="22"/>
        <v>0.12528419077187453</v>
      </c>
      <c r="S33" s="4">
        <f>-(H31+I31)/200</f>
        <v>-2.5995000000000001E-2</v>
      </c>
      <c r="T33" s="4">
        <v>8.5000000000000006E-2</v>
      </c>
      <c r="U33" s="4">
        <v>3.3000000000000002E-2</v>
      </c>
      <c r="V33">
        <f>EXP(U33)</f>
        <v>1.0335505392413056</v>
      </c>
    </row>
    <row r="34" spans="1:33" x14ac:dyDescent="0.25">
      <c r="A34">
        <f>G2</f>
        <v>0.21229999999999999</v>
      </c>
      <c r="B34">
        <f t="shared" si="20"/>
        <v>-11.736069016284437</v>
      </c>
      <c r="D34" s="1">
        <v>7.9999999999999996E-6</v>
      </c>
      <c r="F34">
        <f>E33-F33</f>
        <v>4.5470122269015978E-3</v>
      </c>
      <c r="K34">
        <v>-5.5996469182716002E-2</v>
      </c>
      <c r="L34">
        <v>0.21216055825897501</v>
      </c>
      <c r="M34" s="1"/>
      <c r="S34" s="4">
        <v>-2.5999999999999999E-2</v>
      </c>
      <c r="T34" s="4">
        <v>7.3999999999999996E-2</v>
      </c>
      <c r="U34" s="4">
        <v>4.9799999999999997E-2</v>
      </c>
      <c r="V34">
        <f>EXP(U34)</f>
        <v>1.0510608631807692</v>
      </c>
      <c r="W34">
        <f>LN(1.05)</f>
        <v>4.8790164169432049E-2</v>
      </c>
    </row>
    <row r="36" spans="1:33" x14ac:dyDescent="0.25">
      <c r="S36">
        <f>LN(6)</f>
        <v>1.791759469228055</v>
      </c>
    </row>
    <row r="38" spans="1:33" x14ac:dyDescent="0.25">
      <c r="I38" t="s">
        <v>17</v>
      </c>
      <c r="K38" s="4">
        <v>-4.5812979082271901E-2</v>
      </c>
      <c r="L38" s="4">
        <v>0.18466663590983401</v>
      </c>
      <c r="M38">
        <f>L38</f>
        <v>0.18466663590983401</v>
      </c>
      <c r="AC38" t="s">
        <v>37</v>
      </c>
      <c r="AD38" t="s">
        <v>38</v>
      </c>
      <c r="AE38" t="s">
        <v>39</v>
      </c>
      <c r="AF38" t="s">
        <v>40</v>
      </c>
      <c r="AG38" t="s">
        <v>41</v>
      </c>
    </row>
    <row r="39" spans="1:33" x14ac:dyDescent="0.25">
      <c r="K39" s="4">
        <v>-6.4806961823938303E-2</v>
      </c>
      <c r="L39" s="4">
        <v>0.23254518710279101</v>
      </c>
      <c r="N39">
        <f>(L33-L31)/(K31-K33)</f>
        <v>3.1333978318722813</v>
      </c>
      <c r="AC39">
        <v>-3.0499999999999999E-2</v>
      </c>
      <c r="AD39">
        <v>6.7999999999999996E-3</v>
      </c>
      <c r="AE39">
        <v>8.5800000000000001E-2</v>
      </c>
      <c r="AF39">
        <v>3.3000000000000002E-2</v>
      </c>
      <c r="AG39">
        <f>EXP(AF39)</f>
        <v>1.0335505392413056</v>
      </c>
    </row>
    <row r="40" spans="1:33" x14ac:dyDescent="0.25">
      <c r="K40" s="4">
        <v>-2.8749226730610301E-2</v>
      </c>
      <c r="L40" s="4">
        <v>0.129983042964709</v>
      </c>
      <c r="N40">
        <f>EXP(N39)</f>
        <v>22.951833671893404</v>
      </c>
      <c r="P40">
        <f>EXP(0.0331)</f>
        <v>1.0336538994631546</v>
      </c>
    </row>
    <row r="41" spans="1:33" x14ac:dyDescent="0.25">
      <c r="S41">
        <f>LN(E31)</f>
        <v>-2.4780144574208691</v>
      </c>
      <c r="T41">
        <f>LN(F31)</f>
        <v>-2.5337273703890455</v>
      </c>
      <c r="U41">
        <f t="shared" ref="U41:V41" si="23">LN(G31)</f>
        <v>-6.9077552789821368</v>
      </c>
      <c r="V41">
        <f t="shared" si="23"/>
        <v>0.98207847241215818</v>
      </c>
      <c r="W41">
        <f>LN(I31)</f>
        <v>0.92782396768782804</v>
      </c>
      <c r="X41">
        <f>LN(J31)</f>
        <v>-1.9589953886039686</v>
      </c>
      <c r="AB41" t="s">
        <v>42</v>
      </c>
      <c r="AC41">
        <v>-3.0499999999999999E-2</v>
      </c>
      <c r="AD41">
        <v>6.7999999999999996E-3</v>
      </c>
      <c r="AE41">
        <v>8.5800000000000001E-2</v>
      </c>
      <c r="AF41">
        <v>3.3000000000000002E-2</v>
      </c>
      <c r="AG41">
        <f>EXP(AF41)</f>
        <v>1.0335505392413056</v>
      </c>
    </row>
    <row r="43" spans="1:33" x14ac:dyDescent="0.25">
      <c r="S43">
        <f>E31/F31</f>
        <v>1.0572941047356059</v>
      </c>
      <c r="T43">
        <f>H31/I31</f>
        <v>1.055753262158956</v>
      </c>
    </row>
    <row r="44" spans="1:33" x14ac:dyDescent="0.25">
      <c r="I44" t="s">
        <v>18</v>
      </c>
      <c r="K44" s="4">
        <v>-4.65015235990619E-2</v>
      </c>
      <c r="L44" s="4">
        <v>0.18635740165219999</v>
      </c>
      <c r="P44">
        <f>LN(1.034)</f>
        <v>3.3434776086237419E-2</v>
      </c>
      <c r="S44">
        <f>LN(S43)</f>
        <v>5.5712912968176313E-2</v>
      </c>
      <c r="T44">
        <f>LN(T43)</f>
        <v>5.4254504724330001E-2</v>
      </c>
    </row>
    <row r="45" spans="1:33" x14ac:dyDescent="0.25">
      <c r="K45" s="4">
        <v>-7.0270788525769901E-2</v>
      </c>
      <c r="L45" s="4">
        <v>0.24596196813061999</v>
      </c>
    </row>
    <row r="46" spans="1:33" x14ac:dyDescent="0.25">
      <c r="K46" s="4">
        <v>-2.7643718093265698E-2</v>
      </c>
      <c r="L46" s="4">
        <v>0.12726839476646901</v>
      </c>
    </row>
    <row r="47" spans="1:33" x14ac:dyDescent="0.25">
      <c r="O47" t="s">
        <v>47</v>
      </c>
    </row>
    <row r="49" spans="8:22" x14ac:dyDescent="0.25">
      <c r="S49" t="s">
        <v>46</v>
      </c>
    </row>
    <row r="50" spans="8:22" x14ac:dyDescent="0.25">
      <c r="K50">
        <f>-0.26*B31</f>
        <v>3.1261752830714169</v>
      </c>
      <c r="R50">
        <v>6</v>
      </c>
      <c r="S50">
        <v>0.18640000000000001</v>
      </c>
      <c r="T50">
        <f>EXP(S50)</f>
        <v>1.2049041256484101</v>
      </c>
      <c r="U50">
        <f>T50/U$33</f>
        <v>36.51224623177</v>
      </c>
      <c r="V50">
        <f>(S50/U$33)/LN(R50)</f>
        <v>3.1524794178531059</v>
      </c>
    </row>
    <row r="51" spans="8:22" x14ac:dyDescent="0.25">
      <c r="K51">
        <f t="shared" ref="K51:K52" si="24">-0.26*B32</f>
        <v>2.9459570161258313</v>
      </c>
      <c r="N51">
        <f>1/N52</f>
        <v>-0.40720985034226503</v>
      </c>
      <c r="O51">
        <f>1/O52</f>
        <v>-0.29314786928704201</v>
      </c>
      <c r="R51">
        <v>12</v>
      </c>
      <c r="S51">
        <v>0.24629999999999999</v>
      </c>
      <c r="T51">
        <f t="shared" ref="T51:T54" si="25">EXP(S51)</f>
        <v>1.2792833009700371</v>
      </c>
      <c r="U51">
        <f t="shared" ref="U51:U54" si="26">T51/U$33</f>
        <v>38.76616063545567</v>
      </c>
      <c r="V51">
        <f t="shared" ref="V51:V54" si="27">(S51/U$33)/LN(R51)</f>
        <v>3.0035882290681313</v>
      </c>
    </row>
    <row r="52" spans="8:22" x14ac:dyDescent="0.25">
      <c r="K52">
        <f t="shared" si="24"/>
        <v>3.306393550017003</v>
      </c>
      <c r="N52">
        <f>LN(N53)</f>
        <v>-2.4557362724882204</v>
      </c>
      <c r="O52">
        <f>LN(O53)</f>
        <v>-3.4112477175156566</v>
      </c>
      <c r="R52">
        <v>24</v>
      </c>
      <c r="S52">
        <v>0.29210000000000003</v>
      </c>
      <c r="T52">
        <f t="shared" si="25"/>
        <v>1.3392369346367961</v>
      </c>
      <c r="U52">
        <f t="shared" si="26"/>
        <v>40.582937413236245</v>
      </c>
      <c r="V52">
        <f t="shared" si="27"/>
        <v>2.7851998814463292</v>
      </c>
    </row>
    <row r="53" spans="8:22" x14ac:dyDescent="0.25">
      <c r="N53">
        <f>AE41</f>
        <v>8.5800000000000001E-2</v>
      </c>
      <c r="O53">
        <f t="shared" ref="O53" si="28">AF41</f>
        <v>3.3000000000000002E-2</v>
      </c>
      <c r="R53">
        <v>3</v>
      </c>
      <c r="S53">
        <v>0.12720000000000001</v>
      </c>
      <c r="T53">
        <f t="shared" si="25"/>
        <v>1.1356441238948971</v>
      </c>
      <c r="U53">
        <f t="shared" si="26"/>
        <v>34.413458299845367</v>
      </c>
      <c r="V53">
        <f t="shared" si="27"/>
        <v>3.5085584735434456</v>
      </c>
    </row>
    <row r="54" spans="8:22" x14ac:dyDescent="0.25">
      <c r="N54">
        <f>EXP(N53)</f>
        <v>1.0895883888341411</v>
      </c>
      <c r="O54">
        <f>EXP(O53)</f>
        <v>1.0335505392413056</v>
      </c>
      <c r="R54">
        <v>8</v>
      </c>
      <c r="S54">
        <v>0.21229999999999999</v>
      </c>
      <c r="T54">
        <f t="shared" si="25"/>
        <v>1.2365187850762449</v>
      </c>
      <c r="U54">
        <f t="shared" si="26"/>
        <v>37.470266214431661</v>
      </c>
      <c r="V54">
        <f t="shared" si="27"/>
        <v>3.0937793654618884</v>
      </c>
    </row>
    <row r="55" spans="8:22" x14ac:dyDescent="0.25">
      <c r="H55" t="s">
        <v>43</v>
      </c>
      <c r="I55">
        <f>H31/I31</f>
        <v>1.055753262158956</v>
      </c>
      <c r="J55">
        <f>1/I55</f>
        <v>0.94719101123595517</v>
      </c>
      <c r="N55">
        <f>1/N54</f>
        <v>0.9177777684195032</v>
      </c>
      <c r="O55">
        <f t="shared" ref="O55" si="29">1/O54</f>
        <v>0.9675385595890319</v>
      </c>
    </row>
    <row r="56" spans="8:22" x14ac:dyDescent="0.25">
      <c r="H56" t="s">
        <v>44</v>
      </c>
      <c r="I56">
        <f>E31/F31</f>
        <v>1.0572941047356059</v>
      </c>
      <c r="J56">
        <f>1/I56</f>
        <v>0.9458106268832992</v>
      </c>
    </row>
    <row r="57" spans="8:22" x14ac:dyDescent="0.25">
      <c r="H57" t="s">
        <v>45</v>
      </c>
      <c r="I57">
        <f>E31-F31</f>
        <v>4.5470122269015978E-3</v>
      </c>
      <c r="J57">
        <f>1/I57</f>
        <v>219.9246340451156</v>
      </c>
    </row>
    <row r="68" spans="4:24" x14ac:dyDescent="0.25">
      <c r="D68">
        <v>0.21229999999999999</v>
      </c>
      <c r="E68">
        <v>0.1653</v>
      </c>
      <c r="F68">
        <v>0.1429</v>
      </c>
      <c r="G68">
        <v>0.12790000000000001</v>
      </c>
      <c r="H68">
        <v>0.1193</v>
      </c>
      <c r="I68">
        <v>0.1106</v>
      </c>
      <c r="J68">
        <v>0.1038</v>
      </c>
      <c r="K68">
        <v>9.7000000000000003E-2</v>
      </c>
      <c r="L68">
        <v>9.0899999999999995E-2</v>
      </c>
      <c r="M68">
        <v>8.4900000000000003E-2</v>
      </c>
      <c r="N68">
        <v>7.9000000000000001E-2</v>
      </c>
      <c r="O68">
        <v>7.4200000000000002E-2</v>
      </c>
      <c r="P68">
        <v>6.9599999999999995E-2</v>
      </c>
      <c r="Q68">
        <v>6.54E-2</v>
      </c>
      <c r="R68">
        <v>6.1400000000000003E-2</v>
      </c>
      <c r="S68">
        <v>5.7599999999999998E-2</v>
      </c>
      <c r="T68">
        <v>5.3699999999999998E-2</v>
      </c>
      <c r="U68">
        <v>5.0299999999999997E-2</v>
      </c>
      <c r="V68">
        <v>4.82E-2</v>
      </c>
      <c r="W68">
        <v>4.4499999999999998E-2</v>
      </c>
      <c r="X68">
        <v>4.1500000000000002E-2</v>
      </c>
    </row>
    <row r="69" spans="4:24" x14ac:dyDescent="0.25">
      <c r="D69">
        <v>0.21229999999999999</v>
      </c>
    </row>
    <row r="70" spans="4:24" x14ac:dyDescent="0.25">
      <c r="D70">
        <v>0.1653</v>
      </c>
    </row>
    <row r="71" spans="4:24" x14ac:dyDescent="0.25">
      <c r="D71">
        <v>0.1429</v>
      </c>
    </row>
    <row r="72" spans="4:24" x14ac:dyDescent="0.25">
      <c r="D72">
        <v>0.12790000000000001</v>
      </c>
    </row>
    <row r="73" spans="4:24" x14ac:dyDescent="0.25">
      <c r="D73">
        <v>0.1193</v>
      </c>
    </row>
    <row r="74" spans="4:24" x14ac:dyDescent="0.25">
      <c r="D74">
        <v>0.1106</v>
      </c>
    </row>
    <row r="75" spans="4:24" x14ac:dyDescent="0.25">
      <c r="D75">
        <v>0.1038</v>
      </c>
    </row>
    <row r="76" spans="4:24" x14ac:dyDescent="0.25">
      <c r="D76">
        <v>9.7000000000000003E-2</v>
      </c>
    </row>
    <row r="77" spans="4:24" x14ac:dyDescent="0.25">
      <c r="D77">
        <v>9.0899999999999995E-2</v>
      </c>
    </row>
    <row r="78" spans="4:24" x14ac:dyDescent="0.25">
      <c r="D78">
        <v>8.4900000000000003E-2</v>
      </c>
    </row>
    <row r="79" spans="4:24" x14ac:dyDescent="0.25">
      <c r="D79">
        <v>7.9000000000000001E-2</v>
      </c>
    </row>
    <row r="80" spans="4:24" x14ac:dyDescent="0.25">
      <c r="D80">
        <v>7.4200000000000002E-2</v>
      </c>
    </row>
    <row r="81" spans="4:4" x14ac:dyDescent="0.25">
      <c r="D81">
        <v>6.9599999999999995E-2</v>
      </c>
    </row>
    <row r="82" spans="4:4" x14ac:dyDescent="0.25">
      <c r="D82">
        <v>6.54E-2</v>
      </c>
    </row>
    <row r="83" spans="4:4" x14ac:dyDescent="0.25">
      <c r="D83">
        <v>6.1400000000000003E-2</v>
      </c>
    </row>
    <row r="84" spans="4:4" x14ac:dyDescent="0.25">
      <c r="D84">
        <v>5.7599999999999998E-2</v>
      </c>
    </row>
    <row r="85" spans="4:4" x14ac:dyDescent="0.25">
      <c r="D85">
        <v>5.3699999999999998E-2</v>
      </c>
    </row>
    <row r="86" spans="4:4" x14ac:dyDescent="0.25">
      <c r="D86">
        <v>5.0299999999999997E-2</v>
      </c>
    </row>
    <row r="87" spans="4:4" x14ac:dyDescent="0.25">
      <c r="D87">
        <v>4.82E-2</v>
      </c>
    </row>
    <row r="88" spans="4:4" x14ac:dyDescent="0.25">
      <c r="D88">
        <v>4.4499999999999998E-2</v>
      </c>
    </row>
    <row r="89" spans="4:4" x14ac:dyDescent="0.25">
      <c r="D89">
        <v>4.1500000000000002E-2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4" sqref="G4"/>
    </sheetView>
  </sheetViews>
  <sheetFormatPr defaultRowHeight="15" x14ac:dyDescent="0.25"/>
  <cols>
    <col min="1" max="1" width="13.85546875" bestFit="1" customWidth="1"/>
  </cols>
  <sheetData>
    <row r="1" spans="1:9" x14ac:dyDescent="0.25">
      <c r="B1" s="52" t="s">
        <v>20</v>
      </c>
      <c r="C1" s="52"/>
      <c r="D1" s="52"/>
      <c r="E1" s="52"/>
    </row>
    <row r="2" spans="1:9" x14ac:dyDescent="0.25">
      <c r="A2" t="s">
        <v>0</v>
      </c>
      <c r="B2">
        <v>3</v>
      </c>
      <c r="C2">
        <v>6</v>
      </c>
      <c r="D2">
        <v>12</v>
      </c>
    </row>
    <row r="3" spans="1:9" x14ac:dyDescent="0.25">
      <c r="A3">
        <v>1</v>
      </c>
      <c r="B3">
        <v>0.12720000000000001</v>
      </c>
      <c r="C3">
        <v>0.18640000000000001</v>
      </c>
      <c r="D3">
        <v>0.24629999999999999</v>
      </c>
      <c r="G3">
        <f>LN($A3*B$2^0.0856)</f>
        <v>9.4041211909990235E-2</v>
      </c>
      <c r="H3">
        <f t="shared" ref="H3:I3" si="0">LN($A3*C$2^0.0856)</f>
        <v>0.15337461056592153</v>
      </c>
      <c r="I3">
        <f t="shared" si="0"/>
        <v>0.21270800922185287</v>
      </c>
    </row>
    <row r="4" spans="1:9" x14ac:dyDescent="0.25">
      <c r="A4">
        <v>2</v>
      </c>
      <c r="B4">
        <v>0.11</v>
      </c>
      <c r="C4">
        <v>0.1512</v>
      </c>
      <c r="D4">
        <v>0.1812</v>
      </c>
      <c r="G4">
        <f t="shared" ref="G4:G23" si="1">LN($A4*B$2^0.0856)</f>
        <v>0.78718839246993555</v>
      </c>
      <c r="H4">
        <f t="shared" ref="H4:H23" si="2">LN($A4*C$2^0.0856)</f>
        <v>0.8465217911258669</v>
      </c>
      <c r="I4">
        <f t="shared" ref="I4:I23" si="3">LN($A4*D$2^0.0856)</f>
        <v>0.90585518978179813</v>
      </c>
    </row>
    <row r="5" spans="1:9" x14ac:dyDescent="0.25">
      <c r="A5">
        <v>3</v>
      </c>
      <c r="B5">
        <v>9.8699999999999996E-2</v>
      </c>
      <c r="C5">
        <v>0.13170000000000001</v>
      </c>
      <c r="D5">
        <v>0.15310000000000001</v>
      </c>
      <c r="G5">
        <f t="shared" si="1"/>
        <v>1.1926535005780998</v>
      </c>
      <c r="H5">
        <f t="shared" si="2"/>
        <v>1.2519868992340313</v>
      </c>
      <c r="I5">
        <f t="shared" si="3"/>
        <v>1.3113202978899625</v>
      </c>
    </row>
    <row r="6" spans="1:9" x14ac:dyDescent="0.25">
      <c r="A6">
        <v>4</v>
      </c>
      <c r="B6">
        <v>9.0899999999999995E-2</v>
      </c>
      <c r="C6">
        <v>0.1183</v>
      </c>
      <c r="D6">
        <v>0.13719999999999999</v>
      </c>
      <c r="G6">
        <f t="shared" si="1"/>
        <v>1.4803355730298808</v>
      </c>
      <c r="H6">
        <f t="shared" si="2"/>
        <v>1.5396689716858121</v>
      </c>
      <c r="I6">
        <f t="shared" si="3"/>
        <v>1.5990023703417435</v>
      </c>
    </row>
    <row r="7" spans="1:9" x14ac:dyDescent="0.25">
      <c r="A7">
        <v>5</v>
      </c>
      <c r="B7">
        <v>8.3099999999999993E-2</v>
      </c>
      <c r="C7">
        <v>0.11</v>
      </c>
      <c r="D7">
        <v>0.1265</v>
      </c>
      <c r="G7">
        <f t="shared" si="1"/>
        <v>1.7034791243440905</v>
      </c>
      <c r="H7">
        <f t="shared" si="2"/>
        <v>1.762812523000022</v>
      </c>
      <c r="I7">
        <f t="shared" si="3"/>
        <v>1.8221459216559532</v>
      </c>
    </row>
    <row r="8" spans="1:9" x14ac:dyDescent="0.25">
      <c r="A8">
        <v>6</v>
      </c>
      <c r="B8">
        <v>7.8100000000000003E-2</v>
      </c>
      <c r="C8">
        <v>0.1028</v>
      </c>
      <c r="D8">
        <v>0.11550000000000001</v>
      </c>
      <c r="G8">
        <f t="shared" si="1"/>
        <v>1.8858006811380452</v>
      </c>
      <c r="H8">
        <f t="shared" si="2"/>
        <v>1.9451340797939765</v>
      </c>
      <c r="I8">
        <f t="shared" si="3"/>
        <v>2.0044674784499077</v>
      </c>
    </row>
    <row r="9" spans="1:9" x14ac:dyDescent="0.25">
      <c r="A9">
        <v>7</v>
      </c>
      <c r="B9">
        <v>7.5200000000000003E-2</v>
      </c>
      <c r="C9">
        <v>9.7000000000000003E-2</v>
      </c>
      <c r="D9">
        <v>0.1065</v>
      </c>
      <c r="G9">
        <f t="shared" si="1"/>
        <v>2.0399513609653037</v>
      </c>
      <c r="H9">
        <f t="shared" si="2"/>
        <v>2.0992847596212347</v>
      </c>
      <c r="I9">
        <f t="shared" si="3"/>
        <v>2.1586181582771662</v>
      </c>
    </row>
    <row r="10" spans="1:9" x14ac:dyDescent="0.25">
      <c r="A10">
        <v>8</v>
      </c>
      <c r="B10">
        <v>7.1599999999999997E-2</v>
      </c>
      <c r="C10">
        <v>9.1499999999999998E-2</v>
      </c>
      <c r="D10">
        <v>9.7799999999999998E-2</v>
      </c>
      <c r="G10">
        <f t="shared" si="1"/>
        <v>2.173482753589826</v>
      </c>
      <c r="H10">
        <f t="shared" si="2"/>
        <v>2.2328161522457575</v>
      </c>
      <c r="I10">
        <f t="shared" si="3"/>
        <v>2.2921495509016889</v>
      </c>
    </row>
    <row r="11" spans="1:9" x14ac:dyDescent="0.25">
      <c r="A11">
        <v>9</v>
      </c>
      <c r="B11">
        <v>6.8099999999999994E-2</v>
      </c>
      <c r="C11">
        <v>8.6199999999999999E-2</v>
      </c>
      <c r="D11">
        <v>9.0899999999999995E-2</v>
      </c>
      <c r="G11">
        <f t="shared" si="1"/>
        <v>2.2912657892462094</v>
      </c>
      <c r="H11">
        <f t="shared" si="2"/>
        <v>2.3505991879021408</v>
      </c>
      <c r="I11">
        <f t="shared" si="3"/>
        <v>2.4099325865580723</v>
      </c>
    </row>
    <row r="12" spans="1:9" x14ac:dyDescent="0.25">
      <c r="A12">
        <v>10</v>
      </c>
      <c r="B12">
        <v>6.6400000000000001E-2</v>
      </c>
      <c r="C12">
        <v>8.1699999999999995E-2</v>
      </c>
      <c r="D12">
        <v>8.3099999999999993E-2</v>
      </c>
      <c r="G12">
        <f t="shared" si="1"/>
        <v>2.3966263049040362</v>
      </c>
      <c r="H12">
        <f t="shared" si="2"/>
        <v>2.4559597035599672</v>
      </c>
      <c r="I12">
        <f t="shared" si="3"/>
        <v>2.5152931022158986</v>
      </c>
    </row>
    <row r="13" spans="1:9" x14ac:dyDescent="0.25">
      <c r="A13">
        <v>11</v>
      </c>
      <c r="B13">
        <v>6.2600000000000003E-2</v>
      </c>
      <c r="C13">
        <v>7.6799999999999993E-2</v>
      </c>
      <c r="D13">
        <v>7.7399999999999997E-2</v>
      </c>
      <c r="G13">
        <f t="shared" si="1"/>
        <v>2.4919364847083609</v>
      </c>
      <c r="H13">
        <f t="shared" si="2"/>
        <v>2.5512698833642919</v>
      </c>
      <c r="I13">
        <f t="shared" si="3"/>
        <v>2.6106032820202234</v>
      </c>
    </row>
    <row r="14" spans="1:9" x14ac:dyDescent="0.25">
      <c r="A14">
        <v>12</v>
      </c>
      <c r="B14">
        <v>6.0299999999999999E-2</v>
      </c>
      <c r="C14">
        <v>7.2099999999999997E-2</v>
      </c>
      <c r="D14">
        <v>7.1599999999999997E-2</v>
      </c>
      <c r="G14">
        <f t="shared" si="1"/>
        <v>2.5789478616979906</v>
      </c>
      <c r="H14">
        <f t="shared" si="2"/>
        <v>2.6382812603539216</v>
      </c>
      <c r="I14">
        <f t="shared" si="3"/>
        <v>2.6976146590098531</v>
      </c>
    </row>
    <row r="15" spans="1:9" x14ac:dyDescent="0.25">
      <c r="A15">
        <v>13</v>
      </c>
      <c r="B15">
        <v>5.7599999999999998E-2</v>
      </c>
      <c r="C15">
        <v>6.8099999999999994E-2</v>
      </c>
      <c r="D15">
        <v>6.6699999999999995E-2</v>
      </c>
      <c r="G15">
        <f t="shared" si="1"/>
        <v>2.658990569371527</v>
      </c>
      <c r="H15">
        <f t="shared" si="2"/>
        <v>2.7183239680274585</v>
      </c>
      <c r="I15">
        <f t="shared" si="3"/>
        <v>2.7776573666833895</v>
      </c>
    </row>
    <row r="16" spans="1:9" x14ac:dyDescent="0.25">
      <c r="A16">
        <v>14</v>
      </c>
      <c r="B16">
        <v>5.4800000000000001E-2</v>
      </c>
      <c r="C16">
        <v>6.4399999999999999E-2</v>
      </c>
      <c r="D16">
        <v>6.2300000000000001E-2</v>
      </c>
      <c r="G16">
        <f t="shared" si="1"/>
        <v>2.7330985415252487</v>
      </c>
      <c r="H16">
        <f t="shared" si="2"/>
        <v>2.7924319401811801</v>
      </c>
      <c r="I16">
        <f t="shared" si="3"/>
        <v>2.8517653388371116</v>
      </c>
    </row>
    <row r="17" spans="1:9" x14ac:dyDescent="0.25">
      <c r="A17">
        <v>15</v>
      </c>
      <c r="B17">
        <v>5.28E-2</v>
      </c>
      <c r="C17">
        <v>6.1400000000000003E-2</v>
      </c>
      <c r="D17">
        <v>5.7599999999999998E-2</v>
      </c>
      <c r="G17">
        <f t="shared" si="1"/>
        <v>2.8020914130122003</v>
      </c>
      <c r="H17">
        <f t="shared" si="2"/>
        <v>2.8614248116681313</v>
      </c>
      <c r="I17">
        <f t="shared" si="3"/>
        <v>2.9207582103240628</v>
      </c>
    </row>
    <row r="18" spans="1:9" x14ac:dyDescent="0.25">
      <c r="A18">
        <v>16</v>
      </c>
      <c r="B18">
        <v>4.9700000000000001E-2</v>
      </c>
      <c r="C18">
        <v>5.7599999999999998E-2</v>
      </c>
      <c r="D18">
        <v>5.3400000000000003E-2</v>
      </c>
      <c r="G18">
        <f t="shared" si="1"/>
        <v>2.8666299341497714</v>
      </c>
      <c r="H18">
        <f t="shared" si="2"/>
        <v>2.9259633328057029</v>
      </c>
      <c r="I18">
        <f t="shared" si="3"/>
        <v>2.9852967314616339</v>
      </c>
    </row>
    <row r="19" spans="1:9" x14ac:dyDescent="0.25">
      <c r="A19">
        <v>17</v>
      </c>
      <c r="B19">
        <v>4.8399999999999999E-2</v>
      </c>
      <c r="C19">
        <v>5.3699999999999998E-2</v>
      </c>
      <c r="D19">
        <v>4.9200000000000001E-2</v>
      </c>
      <c r="G19">
        <f t="shared" si="1"/>
        <v>2.9272545559662064</v>
      </c>
      <c r="H19">
        <f t="shared" si="2"/>
        <v>2.9865879546221374</v>
      </c>
      <c r="I19">
        <f t="shared" si="3"/>
        <v>3.0459213532780689</v>
      </c>
    </row>
    <row r="20" spans="1:9" x14ac:dyDescent="0.25">
      <c r="A20">
        <v>18</v>
      </c>
      <c r="B20">
        <v>4.5400000000000003E-2</v>
      </c>
      <c r="C20">
        <v>5.1200000000000002E-2</v>
      </c>
      <c r="D20">
        <v>4.6199999999999998E-2</v>
      </c>
      <c r="G20">
        <f t="shared" si="1"/>
        <v>2.9844129698061548</v>
      </c>
      <c r="H20">
        <f t="shared" si="2"/>
        <v>3.0437463684620862</v>
      </c>
      <c r="I20">
        <f t="shared" si="3"/>
        <v>3.1030797671180177</v>
      </c>
    </row>
    <row r="21" spans="1:9" x14ac:dyDescent="0.25">
      <c r="A21">
        <v>19</v>
      </c>
      <c r="B21">
        <v>4.3799999999999999E-2</v>
      </c>
      <c r="C21">
        <v>4.8399999999999999E-2</v>
      </c>
      <c r="D21">
        <v>4.36E-2</v>
      </c>
      <c r="G21">
        <f t="shared" si="1"/>
        <v>3.0384801910764305</v>
      </c>
      <c r="H21">
        <f t="shared" si="2"/>
        <v>3.097813589732362</v>
      </c>
      <c r="I21">
        <f t="shared" si="3"/>
        <v>3.1571469883882934</v>
      </c>
    </row>
    <row r="22" spans="1:9" x14ac:dyDescent="0.25">
      <c r="A22">
        <v>20</v>
      </c>
      <c r="B22">
        <v>4.0800000000000003E-2</v>
      </c>
      <c r="C22">
        <v>4.4900000000000002E-2</v>
      </c>
      <c r="D22">
        <v>3.9699999999999999E-2</v>
      </c>
      <c r="G22">
        <f t="shared" si="1"/>
        <v>3.0897734854639811</v>
      </c>
      <c r="H22">
        <f t="shared" si="2"/>
        <v>3.1491068841199126</v>
      </c>
      <c r="I22">
        <f t="shared" si="3"/>
        <v>3.2084402827758436</v>
      </c>
    </row>
    <row r="23" spans="1:9" x14ac:dyDescent="0.25">
      <c r="A23">
        <v>21</v>
      </c>
      <c r="B23">
        <v>3.95E-2</v>
      </c>
      <c r="C23">
        <v>4.36E-2</v>
      </c>
      <c r="D23">
        <v>3.6700000000000003E-2</v>
      </c>
      <c r="G23">
        <f t="shared" si="1"/>
        <v>3.1385636496334133</v>
      </c>
      <c r="H23">
        <f t="shared" si="2"/>
        <v>3.1978970482893447</v>
      </c>
      <c r="I23">
        <f t="shared" si="3"/>
        <v>3.2572304469452757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130" zoomScaleNormal="130" workbookViewId="0">
      <selection activeCell="L26" sqref="L26"/>
    </sheetView>
  </sheetViews>
  <sheetFormatPr defaultRowHeight="15" x14ac:dyDescent="0.25"/>
  <sheetData>
    <row r="1" spans="1:18" x14ac:dyDescent="0.25">
      <c r="A1" t="s">
        <v>0</v>
      </c>
      <c r="C1">
        <v>6</v>
      </c>
      <c r="D1">
        <v>12</v>
      </c>
      <c r="E1">
        <v>24</v>
      </c>
      <c r="F1">
        <v>3</v>
      </c>
      <c r="G1">
        <v>8</v>
      </c>
      <c r="H1" t="s">
        <v>1</v>
      </c>
      <c r="J1" t="s">
        <v>31</v>
      </c>
      <c r="K1" t="s">
        <v>33</v>
      </c>
      <c r="L1" t="s">
        <v>34</v>
      </c>
      <c r="M1" t="s">
        <v>35</v>
      </c>
      <c r="N1" t="s">
        <v>32</v>
      </c>
    </row>
    <row r="2" spans="1:18" x14ac:dyDescent="0.25">
      <c r="A2">
        <v>1</v>
      </c>
      <c r="C2">
        <v>0.18640000000000001</v>
      </c>
      <c r="D2">
        <v>0.24629999999999999</v>
      </c>
      <c r="E2">
        <v>0.29210000000000003</v>
      </c>
      <c r="F2">
        <v>0.12720000000000001</v>
      </c>
      <c r="G2">
        <v>0.21229999999999999</v>
      </c>
      <c r="H2">
        <f>LN(A2)</f>
        <v>0</v>
      </c>
      <c r="J2">
        <f>$B$28*$H2^3+$C$28*$H2^2+$D$28*$H2+$E$28</f>
        <v>0.18869124168479895</v>
      </c>
      <c r="K2">
        <f>$B$29*$H2^3+$C$29*$H2^2+$D$29*$H2+$E$29</f>
        <v>0.26168697823113479</v>
      </c>
      <c r="M2">
        <f>$B$30*$H2^3+$C$30*$H2^2+$D$30*$H2+$E$30</f>
        <v>0.11569550513846313</v>
      </c>
      <c r="N2">
        <f>$B$31*$H2^3+$C$31*$H2^2+$D$31*$H2+$E$31</f>
        <v>0.21898720963900747</v>
      </c>
      <c r="R2">
        <f>LN(C$1)*(-$G$32*$H2^3 + $H$28*$H2^2 -$I$32*$H2+$J$32)</f>
        <v>0.18869124168479895</v>
      </c>
    </row>
    <row r="3" spans="1:18" x14ac:dyDescent="0.25">
      <c r="A3">
        <v>2</v>
      </c>
      <c r="C3">
        <v>0.1512</v>
      </c>
      <c r="D3">
        <v>0.1812</v>
      </c>
      <c r="E3">
        <v>0.19320000000000001</v>
      </c>
      <c r="F3">
        <v>0.11</v>
      </c>
      <c r="G3">
        <v>0.1653</v>
      </c>
      <c r="H3">
        <f t="shared" ref="H3:H22" si="0">LN(A3)</f>
        <v>0.69314718055994529</v>
      </c>
      <c r="J3">
        <f t="shared" ref="J3:J21" si="1">$B$28*$H3^3+$C$28*$H3^2+$D$28*$H3+$E$28</f>
        <v>0.15010420264195151</v>
      </c>
      <c r="K3">
        <f t="shared" ref="K3:K22" si="2">$B$29*$H3^3+$C$29*$H3^2+$D$29*$H3+$E$29</f>
        <v>0.20007476120551337</v>
      </c>
      <c r="M3">
        <f t="shared" ref="M3:M22" si="3">$B$30*$H3^3+$C$30*$H3^2+$D$30*$H3+$E$30</f>
        <v>9.6277184379685785E-2</v>
      </c>
      <c r="N3">
        <f t="shared" ref="N3:N22" si="4">$B$31*$H3^3+$C$31*$H3^2+$D$31*$H3+$E$31</f>
        <v>0.17253940218916158</v>
      </c>
    </row>
    <row r="4" spans="1:18" x14ac:dyDescent="0.25">
      <c r="A4">
        <v>3</v>
      </c>
      <c r="C4">
        <v>0.13170000000000001</v>
      </c>
      <c r="D4">
        <v>0.15310000000000001</v>
      </c>
      <c r="E4">
        <v>0.15759999999999999</v>
      </c>
      <c r="F4">
        <v>9.8699999999999996E-2</v>
      </c>
      <c r="G4">
        <v>0.1429</v>
      </c>
      <c r="H4">
        <f t="shared" si="0"/>
        <v>1.0986122886681098</v>
      </c>
      <c r="J4">
        <f t="shared" si="1"/>
        <v>0.13086111940951142</v>
      </c>
      <c r="K4">
        <f t="shared" si="2"/>
        <v>0.17239372055320928</v>
      </c>
      <c r="M4">
        <f t="shared" si="3"/>
        <v>8.5176149639558163E-2</v>
      </c>
      <c r="N4">
        <f t="shared" si="4"/>
        <v>0.15106292855444381</v>
      </c>
    </row>
    <row r="5" spans="1:18" x14ac:dyDescent="0.25">
      <c r="A5">
        <v>4</v>
      </c>
      <c r="C5">
        <v>0.1183</v>
      </c>
      <c r="D5">
        <v>0.13719999999999999</v>
      </c>
      <c r="E5">
        <v>0.13719999999999999</v>
      </c>
      <c r="F5">
        <v>9.0899999999999995E-2</v>
      </c>
      <c r="G5">
        <v>0.12790000000000001</v>
      </c>
      <c r="H5">
        <f t="shared" si="0"/>
        <v>1.3862943611198906</v>
      </c>
      <c r="J5">
        <f t="shared" si="1"/>
        <v>0.11793798832778264</v>
      </c>
      <c r="K5">
        <f t="shared" si="2"/>
        <v>0.15544180053703324</v>
      </c>
      <c r="M5">
        <f t="shared" si="3"/>
        <v>7.6949243243604512E-2</v>
      </c>
      <c r="N5">
        <f t="shared" si="4"/>
        <v>0.13749177243735566</v>
      </c>
    </row>
    <row r="6" spans="1:18" x14ac:dyDescent="0.25">
      <c r="A6">
        <v>5</v>
      </c>
      <c r="C6">
        <v>0.11</v>
      </c>
      <c r="D6">
        <v>0.1265</v>
      </c>
      <c r="E6">
        <v>0.12039999999999999</v>
      </c>
      <c r="F6">
        <v>8.3099999999999993E-2</v>
      </c>
      <c r="G6">
        <v>0.1193</v>
      </c>
      <c r="H6">
        <f t="shared" si="0"/>
        <v>1.6094379124341003</v>
      </c>
      <c r="J6">
        <f t="shared" si="1"/>
        <v>0.10804415378569732</v>
      </c>
      <c r="K6">
        <f t="shared" si="2"/>
        <v>0.14343117297973657</v>
      </c>
      <c r="M6">
        <f t="shared" si="3"/>
        <v>7.0191449858273872E-2</v>
      </c>
      <c r="N6">
        <f t="shared" si="4"/>
        <v>0.12758456626159198</v>
      </c>
    </row>
    <row r="7" spans="1:18" x14ac:dyDescent="0.25">
      <c r="A7">
        <v>6</v>
      </c>
      <c r="C7">
        <v>0.1028</v>
      </c>
      <c r="D7">
        <v>0.11550000000000001</v>
      </c>
      <c r="E7">
        <v>0.1053</v>
      </c>
      <c r="F7">
        <v>7.8100000000000003E-2</v>
      </c>
      <c r="G7">
        <v>0.1106</v>
      </c>
      <c r="H7">
        <f t="shared" si="0"/>
        <v>1.791759469228055</v>
      </c>
      <c r="J7">
        <f t="shared" si="1"/>
        <v>9.9903793167196692E-2</v>
      </c>
      <c r="K7">
        <f t="shared" si="2"/>
        <v>0.13416059968331323</v>
      </c>
      <c r="M7">
        <f t="shared" si="3"/>
        <v>6.4339358417806386E-2</v>
      </c>
      <c r="N7">
        <f t="shared" si="4"/>
        <v>0.11972797073050215</v>
      </c>
    </row>
    <row r="8" spans="1:18" x14ac:dyDescent="0.25">
      <c r="A8">
        <v>7</v>
      </c>
      <c r="C8">
        <v>9.7000000000000003E-2</v>
      </c>
      <c r="D8">
        <v>0.1065</v>
      </c>
      <c r="E8">
        <v>9.4E-2</v>
      </c>
      <c r="F8">
        <v>7.5200000000000003E-2</v>
      </c>
      <c r="G8">
        <v>0.1038</v>
      </c>
      <c r="H8">
        <f t="shared" si="0"/>
        <v>1.9459101490553132</v>
      </c>
      <c r="J8">
        <f t="shared" si="1"/>
        <v>9.2901754429471725E-2</v>
      </c>
      <c r="K8">
        <f t="shared" si="2"/>
        <v>0.1265926088404663</v>
      </c>
      <c r="M8">
        <f t="shared" si="3"/>
        <v>5.9110611270529599E-2</v>
      </c>
      <c r="N8">
        <f t="shared" si="4"/>
        <v>0.11315979850610622</v>
      </c>
    </row>
    <row r="9" spans="1:18" x14ac:dyDescent="0.25">
      <c r="A9">
        <v>8</v>
      </c>
      <c r="C9">
        <v>9.1499999999999998E-2</v>
      </c>
      <c r="D9">
        <v>9.7799999999999998E-2</v>
      </c>
      <c r="E9">
        <v>8.3099999999999993E-2</v>
      </c>
      <c r="F9">
        <v>7.1599999999999997E-2</v>
      </c>
      <c r="G9">
        <v>9.7000000000000003E-2</v>
      </c>
      <c r="H9">
        <f t="shared" si="0"/>
        <v>2.0794415416798357</v>
      </c>
      <c r="J9">
        <f t="shared" si="1"/>
        <v>8.6698188725799569E-2</v>
      </c>
      <c r="K9">
        <f t="shared" si="2"/>
        <v>0.12016815827022378</v>
      </c>
      <c r="M9">
        <f t="shared" si="3"/>
        <v>5.4342799652704325E-2</v>
      </c>
      <c r="N9">
        <f t="shared" si="4"/>
        <v>0.10746773656665623</v>
      </c>
    </row>
    <row r="10" spans="1:18" x14ac:dyDescent="0.25">
      <c r="A10">
        <v>9</v>
      </c>
      <c r="C10">
        <v>8.6199999999999999E-2</v>
      </c>
      <c r="D10">
        <v>9.0899999999999995E-2</v>
      </c>
      <c r="E10">
        <v>7.5200000000000003E-2</v>
      </c>
      <c r="F10">
        <v>6.8099999999999994E-2</v>
      </c>
      <c r="G10">
        <v>9.0899999999999995E-2</v>
      </c>
      <c r="H10">
        <f t="shared" si="0"/>
        <v>2.1972245773362196</v>
      </c>
      <c r="J10">
        <f t="shared" si="1"/>
        <v>8.1086821342284635E-2</v>
      </c>
      <c r="K10">
        <f t="shared" si="2"/>
        <v>0.11455675033502979</v>
      </c>
      <c r="M10">
        <f t="shared" si="3"/>
        <v>4.9933305952179388E-2</v>
      </c>
      <c r="N10">
        <f t="shared" si="4"/>
        <v>0.10240679107864498</v>
      </c>
    </row>
    <row r="11" spans="1:18" x14ac:dyDescent="0.25">
      <c r="A11">
        <v>10</v>
      </c>
      <c r="C11">
        <v>8.1699999999999995E-2</v>
      </c>
      <c r="D11">
        <v>8.3099999999999993E-2</v>
      </c>
      <c r="E11">
        <v>6.7100000000000007E-2</v>
      </c>
      <c r="F11">
        <v>6.6400000000000001E-2</v>
      </c>
      <c r="G11">
        <v>8.4900000000000003E-2</v>
      </c>
      <c r="H11">
        <f t="shared" si="0"/>
        <v>2.3025850929940459</v>
      </c>
      <c r="J11">
        <f t="shared" si="1"/>
        <v>7.5933476628762125E-2</v>
      </c>
      <c r="K11">
        <f t="shared" si="2"/>
        <v>0.10954916578547652</v>
      </c>
      <c r="M11">
        <f t="shared" si="3"/>
        <v>4.5812723731311497E-2</v>
      </c>
      <c r="N11">
        <f t="shared" si="4"/>
        <v>9.7820938423656217E-2</v>
      </c>
    </row>
    <row r="12" spans="1:18" x14ac:dyDescent="0.25">
      <c r="A12">
        <v>11</v>
      </c>
      <c r="C12">
        <v>7.6799999999999993E-2</v>
      </c>
      <c r="D12">
        <v>7.7399999999999997E-2</v>
      </c>
      <c r="E12">
        <v>6.1400000000000003E-2</v>
      </c>
      <c r="F12">
        <v>6.2600000000000003E-2</v>
      </c>
      <c r="G12">
        <v>7.9000000000000001E-2</v>
      </c>
      <c r="H12">
        <f t="shared" si="0"/>
        <v>2.3978952727983707</v>
      </c>
      <c r="J12">
        <f t="shared" si="1"/>
        <v>7.114610960577393E-2</v>
      </c>
      <c r="K12">
        <f t="shared" si="2"/>
        <v>0.10500578220539802</v>
      </c>
      <c r="M12">
        <f t="shared" si="3"/>
        <v>4.1931630911891754E-2</v>
      </c>
      <c r="N12">
        <f t="shared" si="4"/>
        <v>9.3605354340906194E-2</v>
      </c>
    </row>
    <row r="13" spans="1:18" x14ac:dyDescent="0.25">
      <c r="A13">
        <v>12</v>
      </c>
      <c r="C13">
        <v>7.2099999999999997E-2</v>
      </c>
      <c r="D13">
        <v>7.1599999999999997E-2</v>
      </c>
      <c r="E13">
        <v>5.4199999999999998E-2</v>
      </c>
      <c r="F13">
        <v>6.0299999999999999E-2</v>
      </c>
      <c r="G13">
        <v>7.4200000000000002E-2</v>
      </c>
      <c r="H13">
        <f t="shared" si="0"/>
        <v>2.4849066497880004</v>
      </c>
      <c r="J13">
        <f t="shared" si="1"/>
        <v>6.6658857813832711E-2</v>
      </c>
      <c r="K13">
        <f t="shared" si="2"/>
        <v>0.10082941925331568</v>
      </c>
      <c r="M13">
        <f t="shared" si="3"/>
        <v>3.8253395056537839E-2</v>
      </c>
      <c r="N13">
        <f t="shared" si="4"/>
        <v>8.9686544372055477E-2</v>
      </c>
    </row>
    <row r="14" spans="1:18" x14ac:dyDescent="0.25">
      <c r="A14">
        <v>13</v>
      </c>
      <c r="C14">
        <v>6.8099999999999994E-2</v>
      </c>
      <c r="D14">
        <v>6.6699999999999995E-2</v>
      </c>
      <c r="E14">
        <v>4.9200000000000001E-2</v>
      </c>
      <c r="F14">
        <v>5.7599999999999998E-2</v>
      </c>
      <c r="G14">
        <v>6.9599999999999995E-2</v>
      </c>
      <c r="H14">
        <f t="shared" si="0"/>
        <v>2.5649493574615367</v>
      </c>
      <c r="J14">
        <f t="shared" si="1"/>
        <v>6.2422952065030846E-2</v>
      </c>
      <c r="K14">
        <f t="shared" si="2"/>
        <v>9.6950070888214668E-2</v>
      </c>
      <c r="M14">
        <f t="shared" si="3"/>
        <v>3.4749978881483817E-2</v>
      </c>
      <c r="N14">
        <f t="shared" si="4"/>
        <v>8.6011152946935954E-2</v>
      </c>
    </row>
    <row r="15" spans="1:18" x14ac:dyDescent="0.25">
      <c r="A15">
        <v>14</v>
      </c>
      <c r="C15">
        <v>6.4399999999999999E-2</v>
      </c>
      <c r="D15">
        <v>6.2300000000000001E-2</v>
      </c>
      <c r="E15">
        <v>4.4200000000000003E-2</v>
      </c>
      <c r="F15">
        <v>5.4800000000000001E-2</v>
      </c>
      <c r="G15">
        <v>6.54E-2</v>
      </c>
      <c r="H15">
        <f t="shared" si="0"/>
        <v>2.6390573296152584</v>
      </c>
      <c r="J15">
        <f t="shared" si="1"/>
        <v>5.8401242238991569E-2</v>
      </c>
      <c r="K15">
        <f t="shared" si="2"/>
        <v>9.331583965993212E-2</v>
      </c>
      <c r="M15">
        <f t="shared" si="3"/>
        <v>3.1399355145677557E-2</v>
      </c>
      <c r="N15">
        <f t="shared" si="4"/>
        <v>8.2539304003223651E-2</v>
      </c>
    </row>
    <row r="16" spans="1:18" x14ac:dyDescent="0.25">
      <c r="A16">
        <v>15</v>
      </c>
      <c r="C16">
        <v>6.1400000000000003E-2</v>
      </c>
      <c r="D16">
        <v>5.7599999999999998E-2</v>
      </c>
      <c r="E16">
        <v>0.04</v>
      </c>
      <c r="F16">
        <v>5.28E-2</v>
      </c>
      <c r="G16">
        <v>6.1400000000000003E-2</v>
      </c>
      <c r="H16">
        <f t="shared" si="0"/>
        <v>2.7080502011022101</v>
      </c>
      <c r="J16">
        <f t="shared" si="1"/>
        <v>5.456474688556931E-2</v>
      </c>
      <c r="K16">
        <f t="shared" si="2"/>
        <v>8.9887306013215457E-2</v>
      </c>
      <c r="M16">
        <f t="shared" si="3"/>
        <v>2.8183839160629942E-2</v>
      </c>
      <c r="N16">
        <f t="shared" si="4"/>
        <v>7.9240454257238246E-2</v>
      </c>
    </row>
    <row r="17" spans="1:14" x14ac:dyDescent="0.25">
      <c r="A17">
        <v>16</v>
      </c>
      <c r="C17">
        <v>5.7599999999999998E-2</v>
      </c>
      <c r="D17">
        <v>5.3400000000000003E-2</v>
      </c>
      <c r="E17">
        <v>3.6700000000000003E-2</v>
      </c>
      <c r="F17">
        <v>4.9700000000000001E-2</v>
      </c>
      <c r="G17">
        <v>5.7599999999999998E-2</v>
      </c>
      <c r="H17">
        <f t="shared" si="0"/>
        <v>2.7725887222397811</v>
      </c>
      <c r="J17">
        <f t="shared" si="1"/>
        <v>5.0890393819509466E-2</v>
      </c>
      <c r="K17">
        <f t="shared" si="2"/>
        <v>8.6633896449614334E-2</v>
      </c>
      <c r="M17">
        <f t="shared" si="3"/>
        <v>2.5088971529470261E-2</v>
      </c>
      <c r="N17">
        <f t="shared" si="4"/>
        <v>7.6090710760129854E-2</v>
      </c>
    </row>
    <row r="18" spans="1:14" x14ac:dyDescent="0.25">
      <c r="A18">
        <v>17</v>
      </c>
      <c r="C18">
        <v>5.3699999999999998E-2</v>
      </c>
      <c r="D18">
        <v>4.9200000000000001E-2</v>
      </c>
      <c r="E18">
        <v>3.6700000000000003E-2</v>
      </c>
      <c r="F18">
        <v>4.8399999999999999E-2</v>
      </c>
      <c r="G18">
        <v>5.3699999999999998E-2</v>
      </c>
      <c r="H18">
        <f t="shared" si="0"/>
        <v>2.8332133440562162</v>
      </c>
      <c r="J18">
        <f t="shared" si="1"/>
        <v>4.7359491718507063E-2</v>
      </c>
      <c r="K18">
        <f t="shared" si="2"/>
        <v>8.3531464297882552E-2</v>
      </c>
      <c r="M18">
        <f t="shared" si="3"/>
        <v>2.2102745072855631E-2</v>
      </c>
      <c r="N18">
        <f t="shared" si="4"/>
        <v>7.3071038338267447E-2</v>
      </c>
    </row>
    <row r="19" spans="1:14" x14ac:dyDescent="0.25">
      <c r="A19">
        <v>18</v>
      </c>
      <c r="C19">
        <v>5.1200000000000002E-2</v>
      </c>
      <c r="D19">
        <v>4.6199999999999998E-2</v>
      </c>
      <c r="E19">
        <v>3.6700000000000003E-2</v>
      </c>
      <c r="F19">
        <v>4.5400000000000003E-2</v>
      </c>
      <c r="G19">
        <v>5.0299999999999997E-2</v>
      </c>
      <c r="H19">
        <f t="shared" si="0"/>
        <v>2.8903717578961645</v>
      </c>
      <c r="J19">
        <f t="shared" si="1"/>
        <v>4.3956666824522872E-2</v>
      </c>
      <c r="K19">
        <f t="shared" si="2"/>
        <v>8.0560632782666564E-2</v>
      </c>
      <c r="M19">
        <f t="shared" si="3"/>
        <v>1.9215054953686278E-2</v>
      </c>
      <c r="N19">
        <f t="shared" si="4"/>
        <v>7.016602759396906E-2</v>
      </c>
    </row>
    <row r="20" spans="1:14" x14ac:dyDescent="0.25">
      <c r="A20">
        <v>19</v>
      </c>
      <c r="C20">
        <v>4.8399999999999999E-2</v>
      </c>
      <c r="D20">
        <v>4.36E-2</v>
      </c>
      <c r="E20">
        <v>3.6700000000000003E-2</v>
      </c>
      <c r="F20">
        <v>4.3799999999999999E-2</v>
      </c>
      <c r="G20">
        <v>4.82E-2</v>
      </c>
      <c r="H20">
        <f t="shared" si="0"/>
        <v>2.9444389791664403</v>
      </c>
      <c r="J20">
        <f t="shared" si="1"/>
        <v>4.066910492249004E-2</v>
      </c>
      <c r="K20">
        <f t="shared" si="2"/>
        <v>7.7705632310533568E-2</v>
      </c>
      <c r="M20">
        <f t="shared" si="3"/>
        <v>1.6417298107132661E-2</v>
      </c>
      <c r="N20">
        <f t="shared" si="4"/>
        <v>6.7363027159965283E-2</v>
      </c>
    </row>
    <row r="21" spans="1:14" x14ac:dyDescent="0.25">
      <c r="A21">
        <v>20</v>
      </c>
      <c r="C21">
        <v>4.4900000000000002E-2</v>
      </c>
      <c r="D21">
        <v>3.9699999999999999E-2</v>
      </c>
      <c r="E21">
        <v>3.6700000000000003E-2</v>
      </c>
      <c r="F21">
        <v>4.0800000000000003E-2</v>
      </c>
      <c r="G21">
        <v>4.4499999999999998E-2</v>
      </c>
      <c r="H21">
        <f t="shared" si="0"/>
        <v>2.9957322735539909</v>
      </c>
      <c r="J21">
        <f t="shared" si="1"/>
        <v>3.7485999218380361E-2</v>
      </c>
      <c r="K21">
        <f t="shared" si="2"/>
        <v>7.4953466928251944E-2</v>
      </c>
      <c r="M21">
        <f t="shared" si="3"/>
        <v>1.3702075282900683E-2</v>
      </c>
      <c r="N21">
        <f t="shared" si="4"/>
        <v>6.4651519169818539E-2</v>
      </c>
    </row>
    <row r="22" spans="1:14" x14ac:dyDescent="0.25">
      <c r="A22">
        <v>21</v>
      </c>
      <c r="C22">
        <v>4.36E-2</v>
      </c>
      <c r="D22">
        <v>3.6700000000000003E-2</v>
      </c>
      <c r="E22">
        <v>3.6700000000000003E-2</v>
      </c>
      <c r="F22">
        <v>3.95E-2</v>
      </c>
      <c r="G22">
        <v>4.1500000000000002E-2</v>
      </c>
      <c r="H22">
        <f t="shared" si="0"/>
        <v>3.044522437723423</v>
      </c>
      <c r="J22">
        <f>$B$28*$H22^3+$C$28*$H22^2+$D$28*$H22+$E$28</f>
        <v>3.4398140461785881E-2</v>
      </c>
      <c r="K22">
        <f t="shared" si="2"/>
        <v>7.2293305307010447E-2</v>
      </c>
      <c r="M22">
        <f t="shared" si="3"/>
        <v>1.1062965303444527E-2</v>
      </c>
      <c r="N22">
        <f t="shared" si="4"/>
        <v>6.2022661071028551E-2</v>
      </c>
    </row>
    <row r="27" spans="1:14" x14ac:dyDescent="0.25">
      <c r="A27" t="s">
        <v>3</v>
      </c>
      <c r="B27" t="s">
        <v>29</v>
      </c>
      <c r="C27" t="s">
        <v>10</v>
      </c>
      <c r="D27" t="s">
        <v>14</v>
      </c>
      <c r="E27" t="s">
        <v>30</v>
      </c>
      <c r="G27" t="s">
        <v>29</v>
      </c>
      <c r="H27" t="s">
        <v>10</v>
      </c>
      <c r="I27" t="s">
        <v>14</v>
      </c>
      <c r="J27" t="s">
        <v>30</v>
      </c>
    </row>
    <row r="28" spans="1:14" x14ac:dyDescent="0.25">
      <c r="A28">
        <v>6</v>
      </c>
      <c r="B28">
        <f>$G$41*LN(A37)</f>
        <v>-2.7497513991223748E-3</v>
      </c>
      <c r="C28">
        <v>1.24E-2</v>
      </c>
      <c r="D28">
        <f>$I$41*LN(A37)</f>
        <v>-6.2943228561414016E-2</v>
      </c>
      <c r="E28">
        <f>$J$41*LN(A37)</f>
        <v>0.18869124168479895</v>
      </c>
      <c r="G28">
        <f>B28/LN($A28)</f>
        <v>-1.5346654762243574E-3</v>
      </c>
      <c r="H28">
        <f t="shared" ref="H28:J31" si="5">C28/LN($A28)</f>
        <v>6.9205717692354656E-3</v>
      </c>
      <c r="I28">
        <f t="shared" si="5"/>
        <v>-3.5129284729569138E-2</v>
      </c>
      <c r="J28">
        <f t="shared" si="5"/>
        <v>0.10531058712143597</v>
      </c>
    </row>
    <row r="29" spans="1:14" x14ac:dyDescent="0.25">
      <c r="A29">
        <v>12</v>
      </c>
      <c r="B29">
        <f t="shared" ref="B29:B30" si="6">$G$41*LN(A38)</f>
        <v>-3.813500447069974E-3</v>
      </c>
      <c r="C29">
        <v>2.5600000000000001E-2</v>
      </c>
      <c r="D29">
        <v>-0.1048</v>
      </c>
      <c r="E29">
        <f t="shared" ref="E29:E31" si="7">$J$41*LN(A38)</f>
        <v>0.26168697823113479</v>
      </c>
      <c r="G29">
        <f t="shared" ref="G29:G31" si="8">B29/LN($A29)</f>
        <v>-1.5346654762243574E-3</v>
      </c>
      <c r="H29">
        <f t="shared" si="5"/>
        <v>1.0302197872175223E-2</v>
      </c>
      <c r="I29">
        <f t="shared" si="5"/>
        <v>-4.2174622539217325E-2</v>
      </c>
      <c r="J29">
        <f>E29/LN($A29)</f>
        <v>0.10531058712143597</v>
      </c>
    </row>
    <row r="30" spans="1:14" x14ac:dyDescent="0.25">
      <c r="A30">
        <v>3</v>
      </c>
      <c r="B30">
        <f t="shared" si="6"/>
        <v>-1.6860023511747759E-3</v>
      </c>
      <c r="C30">
        <v>3.5999999999999999E-3</v>
      </c>
      <c r="D30">
        <v>-2.9700000000000001E-2</v>
      </c>
      <c r="E30">
        <f t="shared" si="7"/>
        <v>0.11569550513846313</v>
      </c>
      <c r="G30">
        <f t="shared" si="8"/>
        <v>-1.5346654762243574E-3</v>
      </c>
      <c r="H30">
        <f t="shared" si="5"/>
        <v>3.2768612158566141E-3</v>
      </c>
      <c r="I30">
        <f t="shared" si="5"/>
        <v>-2.703410503081707E-2</v>
      </c>
      <c r="J30">
        <f t="shared" si="5"/>
        <v>0.10531058712143597</v>
      </c>
    </row>
    <row r="31" spans="1:14" x14ac:dyDescent="0.25">
      <c r="A31">
        <v>8</v>
      </c>
      <c r="B31">
        <f>$G$41*LN(A40)</f>
        <v>-3.191247143842797E-3</v>
      </c>
      <c r="C31">
        <v>1.8499999999999999E-2</v>
      </c>
      <c r="D31">
        <v>-7.8299999999999995E-2</v>
      </c>
      <c r="E31">
        <f t="shared" si="7"/>
        <v>0.21898720963900747</v>
      </c>
      <c r="G31">
        <f t="shared" si="8"/>
        <v>-1.5346654762243574E-3</v>
      </c>
      <c r="H31">
        <f t="shared" si="5"/>
        <v>8.8966194188152738E-3</v>
      </c>
      <c r="I31">
        <f t="shared" si="5"/>
        <v>-3.7654340567201947E-2</v>
      </c>
      <c r="J31">
        <f>E31/LN($A31)</f>
        <v>0.10531058712143597</v>
      </c>
    </row>
    <row r="32" spans="1:14" x14ac:dyDescent="0.25">
      <c r="G32" s="4">
        <f t="shared" ref="G32:I32" si="9">AVERAGE(G28:G31)</f>
        <v>-1.5346654762243574E-3</v>
      </c>
      <c r="H32">
        <f>AVERAGE(H28:H31)</f>
        <v>7.3490625690206431E-3</v>
      </c>
      <c r="I32" s="4">
        <f t="shared" si="9"/>
        <v>-3.5498088216701376E-2</v>
      </c>
      <c r="J32" s="4">
        <f>AVERAGE(J28:J31)</f>
        <v>0.10531058712143597</v>
      </c>
    </row>
    <row r="35" spans="1:10" x14ac:dyDescent="0.25">
      <c r="A35" t="s">
        <v>36</v>
      </c>
    </row>
    <row r="36" spans="1:10" x14ac:dyDescent="0.25">
      <c r="A36" t="s">
        <v>3</v>
      </c>
      <c r="B36" t="s">
        <v>29</v>
      </c>
      <c r="C36" t="s">
        <v>10</v>
      </c>
      <c r="D36" t="s">
        <v>14</v>
      </c>
      <c r="E36" t="s">
        <v>30</v>
      </c>
    </row>
    <row r="37" spans="1:10" x14ac:dyDescent="0.25">
      <c r="A37">
        <v>6</v>
      </c>
      <c r="B37">
        <v>-2.7000000000000001E-3</v>
      </c>
      <c r="C37">
        <v>1.24E-2</v>
      </c>
      <c r="D37">
        <v>-6.0299999999999999E-2</v>
      </c>
      <c r="E37">
        <v>0.1867</v>
      </c>
      <c r="G37">
        <f>B37/LN($A37)</f>
        <v>-1.5068986916883676E-3</v>
      </c>
      <c r="H37">
        <f t="shared" ref="H37:H40" si="10">C37/LN($A37)</f>
        <v>6.9205717692354656E-3</v>
      </c>
      <c r="I37">
        <f t="shared" ref="I37:I40" si="11">D37/LN($A37)</f>
        <v>-3.3654070781040213E-2</v>
      </c>
      <c r="J37">
        <f t="shared" ref="J37" si="12">E37/LN($A37)</f>
        <v>0.10419925397711786</v>
      </c>
    </row>
    <row r="38" spans="1:10" x14ac:dyDescent="0.25">
      <c r="A38">
        <v>12</v>
      </c>
      <c r="B38">
        <v>-4.5999999999999999E-3</v>
      </c>
      <c r="C38">
        <v>2.5600000000000001E-2</v>
      </c>
      <c r="D38">
        <v>-0.1048</v>
      </c>
      <c r="E38">
        <v>0.24529999999999999</v>
      </c>
      <c r="G38">
        <f t="shared" ref="G38:G40" si="13">B38/LN($A38)</f>
        <v>-1.8511761801564854E-3</v>
      </c>
      <c r="H38">
        <f t="shared" si="10"/>
        <v>1.0302197872175223E-2</v>
      </c>
      <c r="I38">
        <f t="shared" si="11"/>
        <v>-4.2174622539217325E-2</v>
      </c>
      <c r="J38">
        <f>E38/LN($A38)</f>
        <v>9.8715981954866486E-2</v>
      </c>
    </row>
    <row r="39" spans="1:10" x14ac:dyDescent="0.25">
      <c r="A39">
        <v>3</v>
      </c>
      <c r="B39">
        <v>-1.1000000000000001E-3</v>
      </c>
      <c r="C39">
        <v>3.5999999999999999E-3</v>
      </c>
      <c r="D39">
        <v>-2.9700000000000001E-2</v>
      </c>
      <c r="E39">
        <v>0.1278</v>
      </c>
      <c r="G39">
        <f t="shared" si="13"/>
        <v>-1.0012631492895211E-3</v>
      </c>
      <c r="H39">
        <f t="shared" si="10"/>
        <v>3.2768612158566141E-3</v>
      </c>
      <c r="I39">
        <f t="shared" si="11"/>
        <v>-2.703410503081707E-2</v>
      </c>
      <c r="J39">
        <f t="shared" ref="J39" si="14">E39/LN($A39)</f>
        <v>0.1163285731629098</v>
      </c>
    </row>
    <row r="40" spans="1:10" x14ac:dyDescent="0.25">
      <c r="A40">
        <v>8</v>
      </c>
      <c r="B40">
        <v>-3.7000000000000002E-3</v>
      </c>
      <c r="C40">
        <v>1.8499999999999999E-2</v>
      </c>
      <c r="D40">
        <v>-7.8299999999999995E-2</v>
      </c>
      <c r="E40">
        <v>0.21210000000000001</v>
      </c>
      <c r="G40">
        <f t="shared" si="13"/>
        <v>-1.7793238837630551E-3</v>
      </c>
      <c r="H40">
        <f t="shared" si="10"/>
        <v>8.8966194188152738E-3</v>
      </c>
      <c r="I40">
        <f t="shared" si="11"/>
        <v>-3.7654340567201947E-2</v>
      </c>
      <c r="J40">
        <f>E40/LN($A40)</f>
        <v>0.10199853939084973</v>
      </c>
    </row>
    <row r="41" spans="1:10" x14ac:dyDescent="0.25">
      <c r="G41" s="4">
        <f t="shared" ref="G41" si="15">AVERAGE(G37:G40)</f>
        <v>-1.5346654762243574E-3</v>
      </c>
      <c r="H41">
        <f>AVERAGE(H37:H40)</f>
        <v>7.3490625690206431E-3</v>
      </c>
      <c r="I41" s="4">
        <f t="shared" ref="I41" si="16">AVERAGE(I37:I40)</f>
        <v>-3.5129284729569138E-2</v>
      </c>
      <c r="J41" s="4">
        <f>AVERAGE(J37:J40)</f>
        <v>0.10531058712143597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Q17" sqref="Q17"/>
    </sheetView>
  </sheetViews>
  <sheetFormatPr defaultRowHeight="15" x14ac:dyDescent="0.25"/>
  <sheetData>
    <row r="1" spans="1:13" ht="15.75" thickBot="1" x14ac:dyDescent="0.3">
      <c r="A1" s="6">
        <v>0.39400000000000002</v>
      </c>
      <c r="B1" s="7">
        <v>0.40100000000000002</v>
      </c>
      <c r="C1" s="7">
        <v>0.15060999999999999</v>
      </c>
      <c r="D1" s="7">
        <v>0.1542</v>
      </c>
      <c r="F1">
        <f>B1-A1</f>
        <v>7.0000000000000062E-3</v>
      </c>
      <c r="H1">
        <f>D1-C1</f>
        <v>3.5900000000000098E-3</v>
      </c>
      <c r="K1">
        <f>F1*100</f>
        <v>0.70000000000000062</v>
      </c>
      <c r="M1">
        <f t="shared" ref="M1:M11" si="0">H1*100</f>
        <v>0.35900000000000098</v>
      </c>
    </row>
    <row r="2" spans="1:13" ht="15.75" thickBot="1" x14ac:dyDescent="0.3">
      <c r="A2" s="8"/>
      <c r="B2" s="9"/>
      <c r="C2" s="9"/>
      <c r="D2" s="9"/>
      <c r="F2">
        <f t="shared" ref="F2:F11" si="1">B2-A2</f>
        <v>0</v>
      </c>
      <c r="H2">
        <f t="shared" ref="H2:H11" si="2">D2-C2</f>
        <v>0</v>
      </c>
    </row>
    <row r="3" spans="1:13" x14ac:dyDescent="0.25">
      <c r="A3" s="53">
        <v>0.36499999999999999</v>
      </c>
      <c r="B3" s="56">
        <v>0.36899999999999999</v>
      </c>
      <c r="C3" s="53">
        <v>0.14949999999999999</v>
      </c>
      <c r="D3" s="53">
        <v>0.1525</v>
      </c>
      <c r="F3" s="52">
        <f t="shared" si="1"/>
        <v>4.0000000000000036E-3</v>
      </c>
      <c r="H3" s="52">
        <f t="shared" si="2"/>
        <v>3.0000000000000027E-3</v>
      </c>
      <c r="K3">
        <f t="shared" ref="K3:K11" si="3">F3*100</f>
        <v>0.40000000000000036</v>
      </c>
      <c r="M3">
        <f t="shared" si="0"/>
        <v>0.30000000000000027</v>
      </c>
    </row>
    <row r="4" spans="1:13" x14ac:dyDescent="0.25">
      <c r="A4" s="54"/>
      <c r="B4" s="57"/>
      <c r="C4" s="54"/>
      <c r="D4" s="54"/>
      <c r="F4" s="52"/>
      <c r="H4" s="52"/>
    </row>
    <row r="5" spans="1:13" ht="15.75" thickBot="1" x14ac:dyDescent="0.3">
      <c r="A5" s="55"/>
      <c r="B5" s="58"/>
      <c r="C5" s="55"/>
      <c r="D5" s="55"/>
      <c r="F5" s="52"/>
      <c r="H5" s="52"/>
    </row>
    <row r="6" spans="1:13" ht="15.75" thickBot="1" x14ac:dyDescent="0.3">
      <c r="A6" s="8"/>
      <c r="B6" s="9"/>
      <c r="C6" s="9"/>
      <c r="D6" s="9"/>
      <c r="F6">
        <f t="shared" si="1"/>
        <v>0</v>
      </c>
      <c r="H6">
        <f t="shared" si="2"/>
        <v>0</v>
      </c>
    </row>
    <row r="7" spans="1:13" x14ac:dyDescent="0.25">
      <c r="A7" s="53">
        <v>0.11700000000000001</v>
      </c>
      <c r="B7" s="53">
        <v>0.11899999999999999</v>
      </c>
      <c r="C7" s="53">
        <v>0.1517</v>
      </c>
      <c r="D7" s="53">
        <v>0.152</v>
      </c>
      <c r="F7" s="52">
        <f t="shared" si="1"/>
        <v>1.9999999999999879E-3</v>
      </c>
      <c r="H7" s="52">
        <f t="shared" si="2"/>
        <v>2.9999999999999472E-4</v>
      </c>
      <c r="K7">
        <f t="shared" si="3"/>
        <v>0.19999999999999879</v>
      </c>
      <c r="M7">
        <f t="shared" si="0"/>
        <v>2.9999999999999472E-2</v>
      </c>
    </row>
    <row r="8" spans="1:13" x14ac:dyDescent="0.25">
      <c r="A8" s="54"/>
      <c r="B8" s="54"/>
      <c r="C8" s="54"/>
      <c r="D8" s="54"/>
      <c r="F8" s="52"/>
      <c r="H8" s="52"/>
    </row>
    <row r="9" spans="1:13" x14ac:dyDescent="0.25">
      <c r="A9" s="54"/>
      <c r="B9" s="54"/>
      <c r="C9" s="54"/>
      <c r="D9" s="54"/>
      <c r="F9" s="52"/>
      <c r="H9" s="52"/>
    </row>
    <row r="10" spans="1:13" ht="15.75" thickBot="1" x14ac:dyDescent="0.3">
      <c r="A10" s="55"/>
      <c r="B10" s="55"/>
      <c r="C10" s="55"/>
      <c r="D10" s="55"/>
      <c r="F10" s="52"/>
      <c r="H10" s="52"/>
    </row>
    <row r="11" spans="1:13" ht="15.75" thickBot="1" x14ac:dyDescent="0.3">
      <c r="A11" s="8">
        <v>0.157</v>
      </c>
      <c r="B11" s="9">
        <v>0.161</v>
      </c>
      <c r="C11" s="9">
        <v>0.16520000000000001</v>
      </c>
      <c r="D11" s="9">
        <v>0.1661</v>
      </c>
      <c r="F11">
        <f t="shared" si="1"/>
        <v>4.0000000000000036E-3</v>
      </c>
      <c r="H11">
        <f t="shared" si="2"/>
        <v>8.9999999999998415E-4</v>
      </c>
      <c r="K11">
        <f t="shared" si="3"/>
        <v>0.40000000000000036</v>
      </c>
      <c r="M11">
        <f t="shared" si="0"/>
        <v>8.9999999999998415E-2</v>
      </c>
    </row>
    <row r="17" spans="2:10" x14ac:dyDescent="0.25">
      <c r="B17">
        <v>0.39400000000000002</v>
      </c>
      <c r="C17">
        <v>0.40100000000000002</v>
      </c>
      <c r="D17">
        <v>0.15060999999999999</v>
      </c>
      <c r="E17">
        <v>0.1542</v>
      </c>
      <c r="G17">
        <f>ABS(B17-C17)*100</f>
        <v>0.70000000000000062</v>
      </c>
      <c r="H17">
        <f>ABS(D17-E17)*100</f>
        <v>0.35900000000000098</v>
      </c>
      <c r="J17">
        <f>MAX(G17:H22)</f>
        <v>0.70000000000000062</v>
      </c>
    </row>
    <row r="18" spans="2:10" x14ac:dyDescent="0.25">
      <c r="B18">
        <v>0.41599999999999998</v>
      </c>
      <c r="C18">
        <v>0.42</v>
      </c>
      <c r="D18">
        <v>0.16388</v>
      </c>
      <c r="E18">
        <v>0.16689999999999999</v>
      </c>
      <c r="G18">
        <f t="shared" ref="G18:G22" si="4">ABS(B18-C18)*100</f>
        <v>0.40000000000000036</v>
      </c>
      <c r="H18">
        <f t="shared" ref="H18:H22" si="5">ABS(D18-E18)*100</f>
        <v>0.30199999999999949</v>
      </c>
    </row>
    <row r="19" spans="2:10" x14ac:dyDescent="0.25">
      <c r="B19">
        <v>0.36499999999999999</v>
      </c>
      <c r="C19">
        <v>0.36899999999999999</v>
      </c>
      <c r="D19">
        <v>0.14949999999999999</v>
      </c>
      <c r="E19">
        <v>0.1525</v>
      </c>
      <c r="G19">
        <f t="shared" si="4"/>
        <v>0.40000000000000036</v>
      </c>
      <c r="H19">
        <f t="shared" si="5"/>
        <v>0.30000000000000027</v>
      </c>
    </row>
    <row r="20" spans="2:10" x14ac:dyDescent="0.25">
      <c r="B20">
        <v>0.38200000000000001</v>
      </c>
      <c r="C20">
        <v>0.38500000000000001</v>
      </c>
      <c r="D20">
        <v>0.16350000000000001</v>
      </c>
      <c r="E20">
        <v>0.16600000000000001</v>
      </c>
      <c r="G20">
        <f t="shared" si="4"/>
        <v>0.30000000000000027</v>
      </c>
      <c r="H20">
        <f t="shared" si="5"/>
        <v>0.25000000000000022</v>
      </c>
    </row>
    <row r="21" spans="2:10" x14ac:dyDescent="0.25">
      <c r="B21">
        <v>0.11700000000000001</v>
      </c>
      <c r="C21">
        <v>0.11899999999999999</v>
      </c>
      <c r="D21">
        <v>0.1517</v>
      </c>
      <c r="E21">
        <v>0.152</v>
      </c>
      <c r="G21">
        <f t="shared" si="4"/>
        <v>0.19999999999999879</v>
      </c>
      <c r="H21">
        <f t="shared" si="5"/>
        <v>2.9999999999999472E-2</v>
      </c>
    </row>
    <row r="22" spans="2:10" x14ac:dyDescent="0.25">
      <c r="B22">
        <v>0.157</v>
      </c>
      <c r="C22">
        <v>0.161</v>
      </c>
      <c r="D22">
        <v>0.16520000000000001</v>
      </c>
      <c r="E22">
        <v>0.1661</v>
      </c>
      <c r="G22">
        <f t="shared" si="4"/>
        <v>0.40000000000000036</v>
      </c>
      <c r="H22">
        <f t="shared" si="5"/>
        <v>8.9999999999998415E-2</v>
      </c>
    </row>
  </sheetData>
  <mergeCells count="12">
    <mergeCell ref="H7:H10"/>
    <mergeCell ref="F7:F10"/>
    <mergeCell ref="B3:B5"/>
    <mergeCell ref="F3:F5"/>
    <mergeCell ref="H3:H5"/>
    <mergeCell ref="A3:A5"/>
    <mergeCell ref="C3:C5"/>
    <mergeCell ref="D3:D5"/>
    <mergeCell ref="A7:A10"/>
    <mergeCell ref="B7:B10"/>
    <mergeCell ref="C7:C10"/>
    <mergeCell ref="D7:D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RowHeight="15" x14ac:dyDescent="0.25"/>
  <cols>
    <col min="5" max="5" width="27.140625" customWidth="1"/>
    <col min="6" max="6" width="37.285156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5"/>
  <sheetViews>
    <sheetView topLeftCell="A16" workbookViewId="0">
      <selection activeCell="Q48" sqref="Q48"/>
    </sheetView>
  </sheetViews>
  <sheetFormatPr defaultRowHeight="15" x14ac:dyDescent="0.25"/>
  <cols>
    <col min="1" max="1" width="15" customWidth="1"/>
    <col min="2" max="2" width="19.140625" bestFit="1" customWidth="1"/>
    <col min="8" max="8" width="19.140625" bestFit="1" customWidth="1"/>
    <col min="9" max="9" width="15" customWidth="1"/>
    <col min="10" max="10" width="19.140625" bestFit="1" customWidth="1"/>
    <col min="17" max="17" width="15.28515625" customWidth="1"/>
    <col min="18" max="18" width="19.140625" bestFit="1" customWidth="1"/>
    <col min="28" max="28" width="9.140625" style="38"/>
    <col min="29" max="29" width="12.28515625" bestFit="1" customWidth="1"/>
  </cols>
  <sheetData>
    <row r="1" spans="1:29" ht="15.75" thickBot="1" x14ac:dyDescent="0.3">
      <c r="A1" s="52" t="s">
        <v>56</v>
      </c>
      <c r="B1" s="52"/>
      <c r="C1" s="52"/>
      <c r="D1" s="52"/>
      <c r="E1" s="52"/>
      <c r="F1" s="52"/>
      <c r="I1" s="52" t="s">
        <v>57</v>
      </c>
      <c r="J1" s="52"/>
      <c r="K1" s="52"/>
      <c r="L1" s="52"/>
      <c r="M1" s="52"/>
      <c r="N1" s="52"/>
      <c r="Q1" s="52" t="s">
        <v>48</v>
      </c>
      <c r="R1" s="52"/>
      <c r="S1" s="52"/>
      <c r="T1" s="52"/>
      <c r="U1" s="52"/>
      <c r="V1" s="52"/>
      <c r="Z1" t="s">
        <v>58</v>
      </c>
      <c r="AC1" t="s">
        <v>60</v>
      </c>
    </row>
    <row r="2" spans="1:29" x14ac:dyDescent="0.25">
      <c r="A2" s="62" t="s">
        <v>49</v>
      </c>
      <c r="B2" s="66" t="s">
        <v>50</v>
      </c>
      <c r="C2" s="62" t="s">
        <v>51</v>
      </c>
      <c r="D2" s="63"/>
      <c r="E2" s="63"/>
      <c r="F2" s="64"/>
      <c r="I2" s="62" t="s">
        <v>49</v>
      </c>
      <c r="J2" s="66" t="s">
        <v>50</v>
      </c>
      <c r="K2" s="62" t="s">
        <v>51</v>
      </c>
      <c r="L2" s="63"/>
      <c r="M2" s="63"/>
      <c r="N2" s="64"/>
      <c r="Q2" s="62" t="s">
        <v>49</v>
      </c>
      <c r="R2" s="66" t="s">
        <v>50</v>
      </c>
      <c r="S2" s="62" t="s">
        <v>51</v>
      </c>
      <c r="T2" s="63"/>
      <c r="U2" s="63"/>
      <c r="V2" s="64"/>
      <c r="Z2">
        <v>0.36299999999999999</v>
      </c>
      <c r="AA2">
        <v>0.36799999999999999</v>
      </c>
      <c r="AB2" s="38">
        <f>AA2-Z2</f>
        <v>5.0000000000000044E-3</v>
      </c>
    </row>
    <row r="3" spans="1:29" ht="15.75" thickBot="1" x14ac:dyDescent="0.3">
      <c r="A3" s="65"/>
      <c r="B3" s="67"/>
      <c r="C3" s="11">
        <v>1</v>
      </c>
      <c r="D3" s="12">
        <v>2</v>
      </c>
      <c r="E3" s="12">
        <v>3</v>
      </c>
      <c r="F3" s="13">
        <v>4</v>
      </c>
      <c r="I3" s="65"/>
      <c r="J3" s="67"/>
      <c r="K3" s="15">
        <v>1</v>
      </c>
      <c r="L3" s="16">
        <v>2</v>
      </c>
      <c r="M3" s="16">
        <v>3</v>
      </c>
      <c r="N3" s="17">
        <v>4</v>
      </c>
      <c r="Q3" s="65"/>
      <c r="R3" s="67"/>
      <c r="S3" s="15">
        <v>1</v>
      </c>
      <c r="T3" s="16">
        <v>2</v>
      </c>
      <c r="U3" s="16">
        <v>3</v>
      </c>
      <c r="V3" s="17">
        <v>4</v>
      </c>
      <c r="Z3">
        <v>0.377</v>
      </c>
      <c r="AA3">
        <v>0.38100000000000001</v>
      </c>
      <c r="AB3" s="38">
        <f t="shared" ref="AB3:AB66" si="0">AA3-Z3</f>
        <v>4.0000000000000036E-3</v>
      </c>
    </row>
    <row r="4" spans="1:29" x14ac:dyDescent="0.25">
      <c r="A4" s="59" t="s">
        <v>52</v>
      </c>
      <c r="B4" s="14">
        <v>1</v>
      </c>
      <c r="C4" s="22">
        <f>Z2</f>
        <v>0.36299999999999999</v>
      </c>
      <c r="D4" s="23">
        <f>Z38</f>
        <v>0.45500000000000002</v>
      </c>
      <c r="E4" s="23">
        <f t="shared" ref="E4:E13" si="1">Z74</f>
        <v>0.27300000000000002</v>
      </c>
      <c r="F4" s="24">
        <f t="shared" ref="F4:F39" si="2">Z110</f>
        <v>0.45500000000000002</v>
      </c>
      <c r="I4" s="59" t="s">
        <v>52</v>
      </c>
      <c r="J4" s="14">
        <v>1</v>
      </c>
      <c r="K4" s="22">
        <f>AA2</f>
        <v>0.36799999999999999</v>
      </c>
      <c r="L4" s="23">
        <f>AA38</f>
        <v>0.45600000000000002</v>
      </c>
      <c r="M4" s="23">
        <f t="shared" ref="M4:M13" si="3">AA74</f>
        <v>0.28100000000000003</v>
      </c>
      <c r="N4" s="24">
        <f>AA110</f>
        <v>0.45400000000000001</v>
      </c>
      <c r="Q4" s="59" t="s">
        <v>52</v>
      </c>
      <c r="R4" s="14">
        <v>1</v>
      </c>
      <c r="S4" s="26">
        <f>ABS(C4-K4)</f>
        <v>5.0000000000000044E-3</v>
      </c>
      <c r="T4" s="27">
        <f t="shared" ref="T4:V4" si="4">ABS(D4-L4)</f>
        <v>1.0000000000000009E-3</v>
      </c>
      <c r="U4" s="27">
        <f t="shared" si="4"/>
        <v>8.0000000000000071E-3</v>
      </c>
      <c r="V4" s="28">
        <f t="shared" si="4"/>
        <v>1.0000000000000009E-3</v>
      </c>
      <c r="Z4">
        <v>0.38700000000000001</v>
      </c>
      <c r="AA4">
        <v>0.39</v>
      </c>
      <c r="AB4" s="38">
        <f t="shared" si="0"/>
        <v>3.0000000000000027E-3</v>
      </c>
    </row>
    <row r="5" spans="1:29" x14ac:dyDescent="0.25">
      <c r="A5" s="60"/>
      <c r="B5" s="16">
        <v>2</v>
      </c>
      <c r="C5" s="18">
        <f>Z3</f>
        <v>0.377</v>
      </c>
      <c r="D5" s="19">
        <f>Z39</f>
        <v>0.46800000000000003</v>
      </c>
      <c r="E5" s="19">
        <f t="shared" si="1"/>
        <v>0.28699999999999998</v>
      </c>
      <c r="F5" s="20">
        <f t="shared" si="2"/>
        <v>0.45500000000000002</v>
      </c>
      <c r="I5" s="60"/>
      <c r="J5" s="16">
        <v>2</v>
      </c>
      <c r="K5" s="18">
        <f t="shared" ref="K5:K39" si="5">AA3</f>
        <v>0.38100000000000001</v>
      </c>
      <c r="L5" s="19">
        <f t="shared" ref="L5:L11" si="6">AA39</f>
        <v>0.46100000000000002</v>
      </c>
      <c r="M5" s="19">
        <f t="shared" si="3"/>
        <v>0.30299999999999999</v>
      </c>
      <c r="N5" s="20">
        <f t="shared" ref="N5:N39" si="7">AA111</f>
        <v>0.45400000000000001</v>
      </c>
      <c r="Q5" s="60"/>
      <c r="R5" s="16">
        <v>2</v>
      </c>
      <c r="S5" s="29">
        <f t="shared" ref="S5:S39" si="8">ABS(C5-K5)</f>
        <v>4.0000000000000036E-3</v>
      </c>
      <c r="T5" s="30">
        <f t="shared" ref="T5:T39" si="9">ABS(D5-L5)</f>
        <v>7.0000000000000062E-3</v>
      </c>
      <c r="U5" s="30">
        <f t="shared" ref="U5:U39" si="10">ABS(E5-M5)</f>
        <v>1.6000000000000014E-2</v>
      </c>
      <c r="V5" s="31">
        <f t="shared" ref="V5:V39" si="11">ABS(F5-N5)</f>
        <v>1.0000000000000009E-3</v>
      </c>
      <c r="Z5">
        <v>0.39600000000000002</v>
      </c>
      <c r="AA5">
        <v>0.39600000000000002</v>
      </c>
      <c r="AB5" s="38">
        <f t="shared" si="0"/>
        <v>0</v>
      </c>
    </row>
    <row r="6" spans="1:29" x14ac:dyDescent="0.25">
      <c r="A6" s="60"/>
      <c r="B6" s="19">
        <v>3</v>
      </c>
      <c r="C6" s="15">
        <f>Z4</f>
        <v>0.38700000000000001</v>
      </c>
      <c r="D6" s="16">
        <f>Z40</f>
        <v>0.47499999999999998</v>
      </c>
      <c r="E6" s="16">
        <f t="shared" si="1"/>
        <v>0.29899999999999999</v>
      </c>
      <c r="F6" s="17">
        <f t="shared" si="2"/>
        <v>0.45600000000000002</v>
      </c>
      <c r="I6" s="60"/>
      <c r="J6" s="19">
        <v>3</v>
      </c>
      <c r="K6" s="15">
        <f t="shared" si="5"/>
        <v>0.39</v>
      </c>
      <c r="L6" s="16">
        <f t="shared" si="6"/>
        <v>0.46400000000000002</v>
      </c>
      <c r="M6" s="16">
        <f t="shared" si="3"/>
        <v>0.318</v>
      </c>
      <c r="N6" s="17">
        <f t="shared" si="7"/>
        <v>0.45400000000000001</v>
      </c>
      <c r="Q6" s="60"/>
      <c r="R6" s="19">
        <v>3</v>
      </c>
      <c r="S6" s="32">
        <f t="shared" si="8"/>
        <v>3.0000000000000027E-3</v>
      </c>
      <c r="T6" s="33">
        <f t="shared" si="9"/>
        <v>1.0999999999999954E-2</v>
      </c>
      <c r="U6" s="33">
        <f t="shared" si="10"/>
        <v>1.9000000000000017E-2</v>
      </c>
      <c r="V6" s="34">
        <f t="shared" si="11"/>
        <v>2.0000000000000018E-3</v>
      </c>
      <c r="Z6">
        <v>0.40400000000000003</v>
      </c>
      <c r="AA6">
        <v>0.40100000000000002</v>
      </c>
      <c r="AB6" s="38">
        <f t="shared" si="0"/>
        <v>-3.0000000000000027E-3</v>
      </c>
    </row>
    <row r="7" spans="1:29" x14ac:dyDescent="0.25">
      <c r="A7" s="60"/>
      <c r="B7" s="16">
        <v>4</v>
      </c>
      <c r="C7" s="18">
        <f t="shared" ref="C7:C39" si="12">Z5</f>
        <v>0.39600000000000002</v>
      </c>
      <c r="D7" s="19">
        <f t="shared" ref="D7:D11" si="13">Z41</f>
        <v>0.47799999999999998</v>
      </c>
      <c r="E7" s="19">
        <f t="shared" si="1"/>
        <v>0.309</v>
      </c>
      <c r="F7" s="20">
        <f t="shared" si="2"/>
        <v>0.45500000000000002</v>
      </c>
      <c r="I7" s="60"/>
      <c r="J7" s="16">
        <v>4</v>
      </c>
      <c r="K7" s="18">
        <f t="shared" si="5"/>
        <v>0.39600000000000002</v>
      </c>
      <c r="L7" s="19">
        <f t="shared" si="6"/>
        <v>0.46700000000000003</v>
      </c>
      <c r="M7" s="19">
        <f t="shared" si="3"/>
        <v>0.32800000000000001</v>
      </c>
      <c r="N7" s="20">
        <f t="shared" si="7"/>
        <v>0.45400000000000001</v>
      </c>
      <c r="Q7" s="60"/>
      <c r="R7" s="16">
        <v>4</v>
      </c>
      <c r="S7" s="29">
        <f t="shared" si="8"/>
        <v>0</v>
      </c>
      <c r="T7" s="30">
        <f t="shared" si="9"/>
        <v>1.0999999999999954E-2</v>
      </c>
      <c r="U7" s="30">
        <f t="shared" si="10"/>
        <v>1.9000000000000017E-2</v>
      </c>
      <c r="V7" s="31">
        <f t="shared" si="11"/>
        <v>1.0000000000000009E-3</v>
      </c>
      <c r="Z7">
        <v>0.41099999999999998</v>
      </c>
      <c r="AA7">
        <v>0.40500000000000003</v>
      </c>
      <c r="AB7" s="38">
        <f t="shared" si="0"/>
        <v>-5.9999999999999498E-3</v>
      </c>
    </row>
    <row r="8" spans="1:29" x14ac:dyDescent="0.25">
      <c r="A8" s="60"/>
      <c r="B8" s="19">
        <v>5</v>
      </c>
      <c r="C8" s="15">
        <f t="shared" si="12"/>
        <v>0.40400000000000003</v>
      </c>
      <c r="D8" s="16">
        <f t="shared" si="13"/>
        <v>0.48</v>
      </c>
      <c r="E8" s="16">
        <f t="shared" si="1"/>
        <v>0.31900000000000001</v>
      </c>
      <c r="F8" s="17">
        <f t="shared" si="2"/>
        <v>0.45600000000000002</v>
      </c>
      <c r="I8" s="60"/>
      <c r="J8" s="19">
        <v>5</v>
      </c>
      <c r="K8" s="15">
        <f t="shared" si="5"/>
        <v>0.40100000000000002</v>
      </c>
      <c r="L8" s="16">
        <f t="shared" si="6"/>
        <v>0.46800000000000003</v>
      </c>
      <c r="M8" s="16">
        <f t="shared" si="3"/>
        <v>0.33600000000000002</v>
      </c>
      <c r="N8" s="17">
        <f t="shared" si="7"/>
        <v>0.45400000000000001</v>
      </c>
      <c r="Q8" s="60"/>
      <c r="R8" s="19">
        <v>5</v>
      </c>
      <c r="S8" s="32">
        <f t="shared" si="8"/>
        <v>3.0000000000000027E-3</v>
      </c>
      <c r="T8" s="33">
        <f t="shared" si="9"/>
        <v>1.1999999999999955E-2</v>
      </c>
      <c r="U8" s="33">
        <f t="shared" si="10"/>
        <v>1.7000000000000015E-2</v>
      </c>
      <c r="V8" s="34">
        <f t="shared" si="11"/>
        <v>2.0000000000000018E-3</v>
      </c>
      <c r="Z8">
        <v>0.41799999999999998</v>
      </c>
      <c r="AA8">
        <v>0.40799999999999997</v>
      </c>
      <c r="AB8" s="38">
        <f t="shared" si="0"/>
        <v>-1.0000000000000009E-2</v>
      </c>
    </row>
    <row r="9" spans="1:29" x14ac:dyDescent="0.25">
      <c r="A9" s="60"/>
      <c r="B9" s="16">
        <v>6</v>
      </c>
      <c r="C9" s="18">
        <f t="shared" si="12"/>
        <v>0.41099999999999998</v>
      </c>
      <c r="D9" s="19">
        <f t="shared" si="13"/>
        <v>0.48099999999999998</v>
      </c>
      <c r="E9" s="19">
        <f t="shared" si="1"/>
        <v>0.32700000000000001</v>
      </c>
      <c r="F9" s="20">
        <f t="shared" si="2"/>
        <v>0.45500000000000002</v>
      </c>
      <c r="I9" s="60"/>
      <c r="J9" s="16">
        <v>6</v>
      </c>
      <c r="K9" s="18">
        <f t="shared" si="5"/>
        <v>0.40500000000000003</v>
      </c>
      <c r="L9" s="19">
        <f t="shared" si="6"/>
        <v>0.47</v>
      </c>
      <c r="M9" s="19">
        <f t="shared" si="3"/>
        <v>0.34300000000000003</v>
      </c>
      <c r="N9" s="20">
        <f t="shared" si="7"/>
        <v>0.45400000000000001</v>
      </c>
      <c r="Q9" s="60"/>
      <c r="R9" s="16">
        <v>6</v>
      </c>
      <c r="S9" s="29">
        <f t="shared" si="8"/>
        <v>5.9999999999999498E-3</v>
      </c>
      <c r="T9" s="30">
        <f t="shared" si="9"/>
        <v>1.100000000000001E-2</v>
      </c>
      <c r="U9" s="30">
        <f t="shared" si="10"/>
        <v>1.6000000000000014E-2</v>
      </c>
      <c r="V9" s="31">
        <f t="shared" si="11"/>
        <v>1.0000000000000009E-3</v>
      </c>
      <c r="Z9">
        <v>0.42399999999999999</v>
      </c>
      <c r="AA9">
        <v>0.41099999999999998</v>
      </c>
      <c r="AB9" s="38">
        <f t="shared" si="0"/>
        <v>-1.3000000000000012E-2</v>
      </c>
    </row>
    <row r="10" spans="1:29" x14ac:dyDescent="0.25">
      <c r="A10" s="60"/>
      <c r="B10" s="19">
        <v>7</v>
      </c>
      <c r="C10" s="15">
        <f t="shared" si="12"/>
        <v>0.41799999999999998</v>
      </c>
      <c r="D10" s="16">
        <f t="shared" si="13"/>
        <v>0.48299999999999998</v>
      </c>
      <c r="E10" s="16">
        <f t="shared" si="1"/>
        <v>0.33500000000000002</v>
      </c>
      <c r="F10" s="17">
        <f t="shared" si="2"/>
        <v>0.45600000000000002</v>
      </c>
      <c r="I10" s="60"/>
      <c r="J10" s="19">
        <v>7</v>
      </c>
      <c r="K10" s="15">
        <f t="shared" si="5"/>
        <v>0.40799999999999997</v>
      </c>
      <c r="L10" s="16">
        <f t="shared" si="6"/>
        <v>0.47099999999999997</v>
      </c>
      <c r="M10" s="16">
        <f t="shared" si="3"/>
        <v>0.34799999999999998</v>
      </c>
      <c r="N10" s="17">
        <f t="shared" si="7"/>
        <v>0.45400000000000001</v>
      </c>
      <c r="Q10" s="60"/>
      <c r="R10" s="19">
        <v>7</v>
      </c>
      <c r="S10" s="32">
        <f t="shared" si="8"/>
        <v>1.0000000000000009E-2</v>
      </c>
      <c r="T10" s="33">
        <f t="shared" si="9"/>
        <v>1.2000000000000011E-2</v>
      </c>
      <c r="U10" s="33">
        <f t="shared" si="10"/>
        <v>1.2999999999999956E-2</v>
      </c>
      <c r="V10" s="34">
        <f t="shared" si="11"/>
        <v>2.0000000000000018E-3</v>
      </c>
      <c r="Z10">
        <v>0.42899999999999999</v>
      </c>
      <c r="AA10">
        <v>0.41499999999999998</v>
      </c>
      <c r="AB10" s="38">
        <f t="shared" si="0"/>
        <v>-1.4000000000000012E-2</v>
      </c>
    </row>
    <row r="11" spans="1:29" x14ac:dyDescent="0.25">
      <c r="A11" s="60"/>
      <c r="B11" s="16">
        <v>8</v>
      </c>
      <c r="C11" s="18">
        <f t="shared" si="12"/>
        <v>0.42399999999999999</v>
      </c>
      <c r="D11" s="19">
        <f t="shared" si="13"/>
        <v>0.48499999999999999</v>
      </c>
      <c r="E11" s="19">
        <f t="shared" si="1"/>
        <v>0.34200000000000003</v>
      </c>
      <c r="F11" s="20">
        <f t="shared" si="2"/>
        <v>0.45500000000000002</v>
      </c>
      <c r="I11" s="60"/>
      <c r="J11" s="16">
        <v>8</v>
      </c>
      <c r="K11" s="18">
        <f t="shared" si="5"/>
        <v>0.41099999999999998</v>
      </c>
      <c r="L11" s="19">
        <f t="shared" si="6"/>
        <v>0.47199999999999998</v>
      </c>
      <c r="M11" s="19">
        <f t="shared" si="3"/>
        <v>0.35199999999999998</v>
      </c>
      <c r="N11" s="20">
        <f t="shared" si="7"/>
        <v>0.45400000000000001</v>
      </c>
      <c r="Q11" s="60"/>
      <c r="R11" s="16">
        <v>8</v>
      </c>
      <c r="S11" s="29">
        <f t="shared" si="8"/>
        <v>1.3000000000000012E-2</v>
      </c>
      <c r="T11" s="30">
        <f t="shared" si="9"/>
        <v>1.3000000000000012E-2</v>
      </c>
      <c r="U11" s="30">
        <f t="shared" si="10"/>
        <v>9.9999999999999534E-3</v>
      </c>
      <c r="V11" s="31">
        <f t="shared" si="11"/>
        <v>1.0000000000000009E-3</v>
      </c>
      <c r="Z11">
        <v>0.31</v>
      </c>
      <c r="AA11">
        <v>0.308</v>
      </c>
      <c r="AB11" s="38">
        <f t="shared" si="0"/>
        <v>-2.0000000000000018E-3</v>
      </c>
    </row>
    <row r="12" spans="1:29" ht="15.75" thickBot="1" x14ac:dyDescent="0.3">
      <c r="A12" s="60"/>
      <c r="B12" s="21">
        <v>9</v>
      </c>
      <c r="C12" s="15">
        <f t="shared" si="12"/>
        <v>0.42899999999999999</v>
      </c>
      <c r="D12" s="16">
        <f t="shared" ref="D12:D39" si="14">Z46</f>
        <v>0.48699999999999999</v>
      </c>
      <c r="E12" s="16">
        <f t="shared" si="1"/>
        <v>0.34899999999999998</v>
      </c>
      <c r="F12" s="17">
        <f t="shared" si="2"/>
        <v>0.45600000000000002</v>
      </c>
      <c r="I12" s="60"/>
      <c r="J12" s="21">
        <v>9</v>
      </c>
      <c r="K12" s="15">
        <f t="shared" si="5"/>
        <v>0.41499999999999998</v>
      </c>
      <c r="L12" s="16">
        <f t="shared" ref="L12:L39" si="15">AA46</f>
        <v>0.47399999999999998</v>
      </c>
      <c r="M12" s="16">
        <f t="shared" si="3"/>
        <v>0.35899999999999999</v>
      </c>
      <c r="N12" s="17">
        <f t="shared" si="7"/>
        <v>0.45400000000000001</v>
      </c>
      <c r="Q12" s="60"/>
      <c r="R12" s="21">
        <v>9</v>
      </c>
      <c r="S12" s="32">
        <f t="shared" si="8"/>
        <v>1.4000000000000012E-2</v>
      </c>
      <c r="T12" s="33">
        <f t="shared" si="9"/>
        <v>1.3000000000000012E-2</v>
      </c>
      <c r="U12" s="33">
        <f t="shared" si="10"/>
        <v>1.0000000000000009E-2</v>
      </c>
      <c r="V12" s="34">
        <f t="shared" si="11"/>
        <v>2.0000000000000018E-3</v>
      </c>
      <c r="Z12">
        <v>0.33100000000000002</v>
      </c>
      <c r="AA12">
        <v>0.32900000000000001</v>
      </c>
      <c r="AB12" s="38">
        <f t="shared" si="0"/>
        <v>-2.0000000000000018E-3</v>
      </c>
    </row>
    <row r="13" spans="1:29" x14ac:dyDescent="0.25">
      <c r="A13" s="59" t="s">
        <v>53</v>
      </c>
      <c r="B13" s="23">
        <v>1</v>
      </c>
      <c r="C13" s="22">
        <f t="shared" si="12"/>
        <v>0.31</v>
      </c>
      <c r="D13" s="23">
        <f t="shared" si="14"/>
        <v>0.42899999999999999</v>
      </c>
      <c r="E13" s="23">
        <f t="shared" si="1"/>
        <v>0.186</v>
      </c>
      <c r="F13" s="24">
        <f t="shared" si="2"/>
        <v>0.45500000000000002</v>
      </c>
      <c r="I13" s="59" t="s">
        <v>53</v>
      </c>
      <c r="J13" s="23">
        <v>1</v>
      </c>
      <c r="K13" s="22">
        <f t="shared" si="5"/>
        <v>0.308</v>
      </c>
      <c r="L13" s="23">
        <f t="shared" si="15"/>
        <v>0.42499999999999999</v>
      </c>
      <c r="M13" s="23">
        <f t="shared" si="3"/>
        <v>0.18099999999999999</v>
      </c>
      <c r="N13" s="24">
        <f t="shared" si="7"/>
        <v>0.45400000000000001</v>
      </c>
      <c r="Q13" s="59" t="s">
        <v>53</v>
      </c>
      <c r="R13" s="23">
        <v>1</v>
      </c>
      <c r="S13" s="26">
        <f t="shared" si="8"/>
        <v>2.0000000000000018E-3</v>
      </c>
      <c r="T13" s="27">
        <f t="shared" si="9"/>
        <v>4.0000000000000036E-3</v>
      </c>
      <c r="U13" s="27">
        <f t="shared" si="10"/>
        <v>5.0000000000000044E-3</v>
      </c>
      <c r="V13" s="28">
        <f t="shared" si="11"/>
        <v>1.0000000000000009E-3</v>
      </c>
      <c r="Z13">
        <v>0.34699999999999998</v>
      </c>
      <c r="AA13">
        <v>0.34399999999999997</v>
      </c>
      <c r="AB13" s="38">
        <f t="shared" si="0"/>
        <v>-3.0000000000000027E-3</v>
      </c>
    </row>
    <row r="14" spans="1:29" x14ac:dyDescent="0.25">
      <c r="A14" s="60"/>
      <c r="B14" s="19">
        <v>2</v>
      </c>
      <c r="C14" s="18">
        <f t="shared" si="12"/>
        <v>0.33100000000000002</v>
      </c>
      <c r="D14" s="19">
        <f t="shared" si="14"/>
        <v>0.45</v>
      </c>
      <c r="E14" s="19">
        <f t="shared" ref="E14:E39" si="16">Z84</f>
        <v>0.20799999999999999</v>
      </c>
      <c r="F14" s="20">
        <f t="shared" si="2"/>
        <v>0.45500000000000002</v>
      </c>
      <c r="I14" s="60"/>
      <c r="J14" s="19">
        <v>2</v>
      </c>
      <c r="K14" s="18">
        <f t="shared" si="5"/>
        <v>0.32900000000000001</v>
      </c>
      <c r="L14" s="19">
        <f t="shared" si="15"/>
        <v>0.437</v>
      </c>
      <c r="M14" s="19">
        <f t="shared" ref="M14:M39" si="17">AA84</f>
        <v>0.216</v>
      </c>
      <c r="N14" s="20">
        <f t="shared" si="7"/>
        <v>0.45400000000000001</v>
      </c>
      <c r="Q14" s="60"/>
      <c r="R14" s="19">
        <v>2</v>
      </c>
      <c r="S14" s="29">
        <f t="shared" si="8"/>
        <v>2.0000000000000018E-3</v>
      </c>
      <c r="T14" s="30">
        <f t="shared" si="9"/>
        <v>1.3000000000000012E-2</v>
      </c>
      <c r="U14" s="30">
        <f t="shared" si="10"/>
        <v>8.0000000000000071E-3</v>
      </c>
      <c r="V14" s="31">
        <f t="shared" si="11"/>
        <v>1.0000000000000009E-3</v>
      </c>
      <c r="Z14">
        <v>0.36</v>
      </c>
      <c r="AA14">
        <v>0.35499999999999998</v>
      </c>
      <c r="AB14" s="38">
        <f t="shared" si="0"/>
        <v>-5.0000000000000044E-3</v>
      </c>
    </row>
    <row r="15" spans="1:29" x14ac:dyDescent="0.25">
      <c r="A15" s="60"/>
      <c r="B15" s="16">
        <v>3</v>
      </c>
      <c r="C15" s="15">
        <f t="shared" si="12"/>
        <v>0.34699999999999998</v>
      </c>
      <c r="D15" s="16">
        <f t="shared" si="14"/>
        <v>0.46</v>
      </c>
      <c r="E15" s="16">
        <f t="shared" si="16"/>
        <v>0.22600000000000001</v>
      </c>
      <c r="F15" s="17">
        <f t="shared" si="2"/>
        <v>0.45500000000000002</v>
      </c>
      <c r="I15" s="60"/>
      <c r="J15" s="16">
        <v>3</v>
      </c>
      <c r="K15" s="15">
        <f t="shared" si="5"/>
        <v>0.34399999999999997</v>
      </c>
      <c r="L15" s="16">
        <f t="shared" si="15"/>
        <v>0.44500000000000001</v>
      </c>
      <c r="M15" s="16">
        <f t="shared" si="17"/>
        <v>0.24099999999999999</v>
      </c>
      <c r="N15" s="17">
        <f t="shared" si="7"/>
        <v>0.45400000000000001</v>
      </c>
      <c r="Q15" s="60"/>
      <c r="R15" s="16">
        <v>3</v>
      </c>
      <c r="S15" s="32">
        <f t="shared" si="8"/>
        <v>3.0000000000000027E-3</v>
      </c>
      <c r="T15" s="33">
        <f t="shared" si="9"/>
        <v>1.5000000000000013E-2</v>
      </c>
      <c r="U15" s="33">
        <f t="shared" si="10"/>
        <v>1.4999999999999986E-2</v>
      </c>
      <c r="V15" s="34">
        <f t="shared" si="11"/>
        <v>1.0000000000000009E-3</v>
      </c>
      <c r="Z15">
        <v>0.371</v>
      </c>
      <c r="AA15">
        <v>0.36499999999999999</v>
      </c>
      <c r="AB15" s="38">
        <f t="shared" si="0"/>
        <v>-6.0000000000000053E-3</v>
      </c>
    </row>
    <row r="16" spans="1:29" x14ac:dyDescent="0.25">
      <c r="A16" s="60"/>
      <c r="B16" s="19">
        <v>4</v>
      </c>
      <c r="C16" s="18">
        <f t="shared" si="12"/>
        <v>0.36</v>
      </c>
      <c r="D16" s="19">
        <f t="shared" si="14"/>
        <v>0.46400000000000002</v>
      </c>
      <c r="E16" s="19">
        <f t="shared" si="16"/>
        <v>0.24199999999999999</v>
      </c>
      <c r="F16" s="20">
        <f t="shared" si="2"/>
        <v>0.45500000000000002</v>
      </c>
      <c r="I16" s="60"/>
      <c r="J16" s="19">
        <v>4</v>
      </c>
      <c r="K16" s="18">
        <f t="shared" si="5"/>
        <v>0.35499999999999998</v>
      </c>
      <c r="L16" s="19">
        <f t="shared" si="15"/>
        <v>0.45</v>
      </c>
      <c r="M16" s="19">
        <f t="shared" si="17"/>
        <v>0.25900000000000001</v>
      </c>
      <c r="N16" s="20">
        <f t="shared" si="7"/>
        <v>0.45400000000000001</v>
      </c>
      <c r="Q16" s="60"/>
      <c r="R16" s="19">
        <v>4</v>
      </c>
      <c r="S16" s="29">
        <f t="shared" si="8"/>
        <v>5.0000000000000044E-3</v>
      </c>
      <c r="T16" s="30">
        <f t="shared" si="9"/>
        <v>1.4000000000000012E-2</v>
      </c>
      <c r="U16" s="30">
        <f t="shared" si="10"/>
        <v>1.7000000000000015E-2</v>
      </c>
      <c r="V16" s="31">
        <f t="shared" si="11"/>
        <v>1.0000000000000009E-3</v>
      </c>
      <c r="Z16">
        <v>0.379</v>
      </c>
      <c r="AA16">
        <v>0.373</v>
      </c>
      <c r="AB16" s="38">
        <f t="shared" si="0"/>
        <v>-6.0000000000000053E-3</v>
      </c>
    </row>
    <row r="17" spans="1:28" x14ac:dyDescent="0.25">
      <c r="A17" s="60"/>
      <c r="B17" s="16">
        <v>5</v>
      </c>
      <c r="C17" s="15">
        <f t="shared" si="12"/>
        <v>0.371</v>
      </c>
      <c r="D17" s="16">
        <f t="shared" si="14"/>
        <v>0.46700000000000003</v>
      </c>
      <c r="E17" s="16">
        <f t="shared" si="16"/>
        <v>0.255</v>
      </c>
      <c r="F17" s="17">
        <f t="shared" si="2"/>
        <v>0.45500000000000002</v>
      </c>
      <c r="I17" s="60"/>
      <c r="J17" s="16">
        <v>5</v>
      </c>
      <c r="K17" s="15">
        <f t="shared" si="5"/>
        <v>0.36499999999999999</v>
      </c>
      <c r="L17" s="16">
        <f t="shared" si="15"/>
        <v>0.45500000000000002</v>
      </c>
      <c r="M17" s="16">
        <f t="shared" si="17"/>
        <v>0.27700000000000002</v>
      </c>
      <c r="N17" s="17">
        <f t="shared" si="7"/>
        <v>0.45400000000000001</v>
      </c>
      <c r="Q17" s="60"/>
      <c r="R17" s="16">
        <v>5</v>
      </c>
      <c r="S17" s="32">
        <f t="shared" si="8"/>
        <v>6.0000000000000053E-3</v>
      </c>
      <c r="T17" s="33">
        <f t="shared" si="9"/>
        <v>1.2000000000000011E-2</v>
      </c>
      <c r="U17" s="33">
        <f t="shared" si="10"/>
        <v>2.200000000000002E-2</v>
      </c>
      <c r="V17" s="34">
        <f t="shared" si="11"/>
        <v>1.0000000000000009E-3</v>
      </c>
      <c r="Z17">
        <v>0.38600000000000001</v>
      </c>
      <c r="AA17">
        <v>0.38100000000000001</v>
      </c>
      <c r="AB17" s="38">
        <f t="shared" si="0"/>
        <v>-5.0000000000000044E-3</v>
      </c>
    </row>
    <row r="18" spans="1:28" x14ac:dyDescent="0.25">
      <c r="A18" s="60"/>
      <c r="B18" s="19">
        <v>6</v>
      </c>
      <c r="C18" s="18">
        <f t="shared" si="12"/>
        <v>0.379</v>
      </c>
      <c r="D18" s="19">
        <f t="shared" si="14"/>
        <v>0.47</v>
      </c>
      <c r="E18" s="19">
        <f t="shared" si="16"/>
        <v>0.26700000000000002</v>
      </c>
      <c r="F18" s="20">
        <f t="shared" si="2"/>
        <v>0.45600000000000002</v>
      </c>
      <c r="I18" s="60"/>
      <c r="J18" s="19">
        <v>6</v>
      </c>
      <c r="K18" s="18">
        <f t="shared" si="5"/>
        <v>0.373</v>
      </c>
      <c r="L18" s="19">
        <f t="shared" si="15"/>
        <v>0.45800000000000002</v>
      </c>
      <c r="M18" s="19">
        <f t="shared" si="17"/>
        <v>0.28899999999999998</v>
      </c>
      <c r="N18" s="20">
        <f t="shared" si="7"/>
        <v>0.45400000000000001</v>
      </c>
      <c r="Q18" s="60"/>
      <c r="R18" s="19">
        <v>6</v>
      </c>
      <c r="S18" s="29">
        <f t="shared" si="8"/>
        <v>6.0000000000000053E-3</v>
      </c>
      <c r="T18" s="30">
        <f t="shared" si="9"/>
        <v>1.1999999999999955E-2</v>
      </c>
      <c r="U18" s="30">
        <f t="shared" si="10"/>
        <v>2.1999999999999964E-2</v>
      </c>
      <c r="V18" s="31">
        <f t="shared" si="11"/>
        <v>2.0000000000000018E-3</v>
      </c>
      <c r="Z18">
        <v>0.39200000000000002</v>
      </c>
      <c r="AA18">
        <v>0.38700000000000001</v>
      </c>
      <c r="AB18" s="38">
        <f t="shared" si="0"/>
        <v>-5.0000000000000044E-3</v>
      </c>
    </row>
    <row r="19" spans="1:28" x14ac:dyDescent="0.25">
      <c r="A19" s="60"/>
      <c r="B19" s="19">
        <v>7</v>
      </c>
      <c r="C19" s="15">
        <f t="shared" si="12"/>
        <v>0.38600000000000001</v>
      </c>
      <c r="D19" s="16">
        <f t="shared" si="14"/>
        <v>0.47299999999999998</v>
      </c>
      <c r="E19" s="16">
        <f t="shared" si="16"/>
        <v>0.27800000000000002</v>
      </c>
      <c r="F19" s="17">
        <f t="shared" si="2"/>
        <v>0.45500000000000002</v>
      </c>
      <c r="I19" s="60"/>
      <c r="J19" s="19">
        <v>7</v>
      </c>
      <c r="K19" s="15">
        <f t="shared" si="5"/>
        <v>0.38100000000000001</v>
      </c>
      <c r="L19" s="16">
        <f t="shared" si="15"/>
        <v>0.46100000000000002</v>
      </c>
      <c r="M19" s="16">
        <f t="shared" si="17"/>
        <v>0.30299999999999999</v>
      </c>
      <c r="N19" s="17">
        <f t="shared" si="7"/>
        <v>0.45400000000000001</v>
      </c>
      <c r="Q19" s="60"/>
      <c r="R19" s="19">
        <v>7</v>
      </c>
      <c r="S19" s="32">
        <f t="shared" si="8"/>
        <v>5.0000000000000044E-3</v>
      </c>
      <c r="T19" s="33">
        <f t="shared" si="9"/>
        <v>1.1999999999999955E-2</v>
      </c>
      <c r="U19" s="33">
        <f t="shared" si="10"/>
        <v>2.4999999999999967E-2</v>
      </c>
      <c r="V19" s="34">
        <f t="shared" si="11"/>
        <v>1.0000000000000009E-3</v>
      </c>
      <c r="Z19">
        <v>0.39700000000000002</v>
      </c>
      <c r="AA19">
        <v>0.39400000000000002</v>
      </c>
      <c r="AB19" s="38">
        <f t="shared" si="0"/>
        <v>-3.0000000000000027E-3</v>
      </c>
    </row>
    <row r="20" spans="1:28" x14ac:dyDescent="0.25">
      <c r="A20" s="60"/>
      <c r="B20" s="19">
        <v>8</v>
      </c>
      <c r="C20" s="18">
        <f t="shared" si="12"/>
        <v>0.39200000000000002</v>
      </c>
      <c r="D20" s="19">
        <f t="shared" si="14"/>
        <v>0.47599999999999998</v>
      </c>
      <c r="E20" s="19">
        <f t="shared" si="16"/>
        <v>0.28799999999999998</v>
      </c>
      <c r="F20" s="20">
        <f t="shared" si="2"/>
        <v>0.45600000000000002</v>
      </c>
      <c r="I20" s="60"/>
      <c r="J20" s="19">
        <v>8</v>
      </c>
      <c r="K20" s="18">
        <f t="shared" si="5"/>
        <v>0.38700000000000001</v>
      </c>
      <c r="L20" s="19">
        <f t="shared" si="15"/>
        <v>0.46300000000000002</v>
      </c>
      <c r="M20" s="19">
        <f t="shared" si="17"/>
        <v>0.313</v>
      </c>
      <c r="N20" s="20">
        <f t="shared" si="7"/>
        <v>0.45400000000000001</v>
      </c>
      <c r="Q20" s="60"/>
      <c r="R20" s="19">
        <v>8</v>
      </c>
      <c r="S20" s="29">
        <f t="shared" si="8"/>
        <v>5.0000000000000044E-3</v>
      </c>
      <c r="T20" s="30">
        <f t="shared" si="9"/>
        <v>1.2999999999999956E-2</v>
      </c>
      <c r="U20" s="30">
        <f t="shared" si="10"/>
        <v>2.5000000000000022E-2</v>
      </c>
      <c r="V20" s="31">
        <f t="shared" si="11"/>
        <v>2.0000000000000018E-3</v>
      </c>
      <c r="Z20">
        <v>0.28499999999999998</v>
      </c>
      <c r="AA20">
        <v>0.28299999999999997</v>
      </c>
      <c r="AB20" s="38">
        <f t="shared" si="0"/>
        <v>-2.0000000000000018E-3</v>
      </c>
    </row>
    <row r="21" spans="1:28" ht="15.75" thickBot="1" x14ac:dyDescent="0.3">
      <c r="A21" s="61"/>
      <c r="B21" s="12">
        <v>9</v>
      </c>
      <c r="C21" s="11">
        <f t="shared" si="12"/>
        <v>0.39700000000000002</v>
      </c>
      <c r="D21" s="12">
        <f t="shared" si="14"/>
        <v>0.47799999999999998</v>
      </c>
      <c r="E21" s="12">
        <f t="shared" si="16"/>
        <v>0.29499999999999998</v>
      </c>
      <c r="F21" s="13">
        <f t="shared" si="2"/>
        <v>0.45500000000000002</v>
      </c>
      <c r="I21" s="61"/>
      <c r="J21" s="12">
        <v>9</v>
      </c>
      <c r="K21" s="11">
        <f t="shared" si="5"/>
        <v>0.39400000000000002</v>
      </c>
      <c r="L21" s="12">
        <f t="shared" si="15"/>
        <v>0.46600000000000003</v>
      </c>
      <c r="M21" s="12">
        <f t="shared" si="17"/>
        <v>0.32400000000000001</v>
      </c>
      <c r="N21" s="13">
        <f t="shared" si="7"/>
        <v>0.45400000000000001</v>
      </c>
      <c r="Q21" s="61"/>
      <c r="R21" s="12">
        <v>9</v>
      </c>
      <c r="S21" s="35">
        <f t="shared" si="8"/>
        <v>3.0000000000000027E-3</v>
      </c>
      <c r="T21" s="36">
        <f t="shared" si="9"/>
        <v>1.1999999999999955E-2</v>
      </c>
      <c r="U21" s="36">
        <f t="shared" si="10"/>
        <v>2.9000000000000026E-2</v>
      </c>
      <c r="V21" s="37">
        <f t="shared" si="11"/>
        <v>1.0000000000000009E-3</v>
      </c>
      <c r="Z21">
        <v>0.311</v>
      </c>
      <c r="AA21">
        <v>0.30599999999999999</v>
      </c>
      <c r="AB21" s="38">
        <f t="shared" si="0"/>
        <v>-5.0000000000000044E-3</v>
      </c>
    </row>
    <row r="22" spans="1:28" x14ac:dyDescent="0.25">
      <c r="A22" s="59" t="s">
        <v>54</v>
      </c>
      <c r="B22" s="14">
        <v>1</v>
      </c>
      <c r="C22" s="22">
        <f t="shared" si="12"/>
        <v>0.28499999999999998</v>
      </c>
      <c r="D22" s="23">
        <f t="shared" si="14"/>
        <v>0.41299999999999998</v>
      </c>
      <c r="E22" s="23">
        <f t="shared" si="16"/>
        <v>0.14299999999999999</v>
      </c>
      <c r="F22" s="24">
        <f t="shared" si="2"/>
        <v>0.45500000000000002</v>
      </c>
      <c r="I22" s="59" t="s">
        <v>54</v>
      </c>
      <c r="J22" s="14">
        <v>1</v>
      </c>
      <c r="K22" s="15">
        <f t="shared" si="5"/>
        <v>0.28299999999999997</v>
      </c>
      <c r="L22" s="16">
        <f t="shared" si="15"/>
        <v>0.40699999999999997</v>
      </c>
      <c r="M22" s="16">
        <f t="shared" si="17"/>
        <v>0.14000000000000001</v>
      </c>
      <c r="N22" s="17">
        <f t="shared" si="7"/>
        <v>0.45400000000000001</v>
      </c>
      <c r="Q22" s="59" t="s">
        <v>54</v>
      </c>
      <c r="R22" s="14">
        <v>1</v>
      </c>
      <c r="S22" s="32">
        <f t="shared" si="8"/>
        <v>2.0000000000000018E-3</v>
      </c>
      <c r="T22" s="33">
        <f t="shared" si="9"/>
        <v>6.0000000000000053E-3</v>
      </c>
      <c r="U22" s="33">
        <f t="shared" si="10"/>
        <v>2.9999999999999749E-3</v>
      </c>
      <c r="V22" s="34">
        <f t="shared" si="11"/>
        <v>1.0000000000000009E-3</v>
      </c>
      <c r="Z22">
        <v>0.32900000000000001</v>
      </c>
      <c r="AA22">
        <v>0.32200000000000001</v>
      </c>
      <c r="AB22" s="38">
        <f t="shared" si="0"/>
        <v>-7.0000000000000062E-3</v>
      </c>
    </row>
    <row r="23" spans="1:28" x14ac:dyDescent="0.25">
      <c r="A23" s="60"/>
      <c r="B23" s="16">
        <v>2</v>
      </c>
      <c r="C23" s="18">
        <f t="shared" si="12"/>
        <v>0.311</v>
      </c>
      <c r="D23" s="19">
        <f t="shared" si="14"/>
        <v>0.44</v>
      </c>
      <c r="E23" s="19">
        <f t="shared" si="16"/>
        <v>0.17199999999999999</v>
      </c>
      <c r="F23" s="20">
        <f t="shared" si="2"/>
        <v>0.45500000000000002</v>
      </c>
      <c r="I23" s="60"/>
      <c r="J23" s="16">
        <v>2</v>
      </c>
      <c r="K23" s="18">
        <f t="shared" si="5"/>
        <v>0.30599999999999999</v>
      </c>
      <c r="L23" s="19">
        <f t="shared" si="15"/>
        <v>0.42499999999999999</v>
      </c>
      <c r="M23" s="19">
        <f t="shared" si="17"/>
        <v>0.17799999999999999</v>
      </c>
      <c r="N23" s="20">
        <f t="shared" si="7"/>
        <v>0.45400000000000001</v>
      </c>
      <c r="Q23" s="60"/>
      <c r="R23" s="16">
        <v>2</v>
      </c>
      <c r="S23" s="29">
        <f t="shared" si="8"/>
        <v>5.0000000000000044E-3</v>
      </c>
      <c r="T23" s="30">
        <f t="shared" si="9"/>
        <v>1.5000000000000013E-2</v>
      </c>
      <c r="U23" s="30">
        <f t="shared" si="10"/>
        <v>6.0000000000000053E-3</v>
      </c>
      <c r="V23" s="31">
        <f t="shared" si="11"/>
        <v>1.0000000000000009E-3</v>
      </c>
      <c r="Z23">
        <v>0.34300000000000003</v>
      </c>
      <c r="AA23">
        <v>0.33600000000000002</v>
      </c>
      <c r="AB23" s="38">
        <f t="shared" si="0"/>
        <v>-7.0000000000000062E-3</v>
      </c>
    </row>
    <row r="24" spans="1:28" x14ac:dyDescent="0.25">
      <c r="A24" s="60"/>
      <c r="B24" s="19">
        <v>3</v>
      </c>
      <c r="C24" s="15">
        <f t="shared" si="12"/>
        <v>0.32900000000000001</v>
      </c>
      <c r="D24" s="16">
        <f t="shared" si="14"/>
        <v>0.45100000000000001</v>
      </c>
      <c r="E24" s="16">
        <f t="shared" si="16"/>
        <v>0.193</v>
      </c>
      <c r="F24" s="17">
        <f t="shared" si="2"/>
        <v>0.45500000000000002</v>
      </c>
      <c r="I24" s="60"/>
      <c r="J24" s="19">
        <v>3</v>
      </c>
      <c r="K24" s="15">
        <f t="shared" si="5"/>
        <v>0.32200000000000001</v>
      </c>
      <c r="L24" s="16">
        <f t="shared" si="15"/>
        <v>0.434</v>
      </c>
      <c r="M24" s="16">
        <f t="shared" si="17"/>
        <v>0.20499999999999999</v>
      </c>
      <c r="N24" s="17">
        <f t="shared" si="7"/>
        <v>0.45400000000000001</v>
      </c>
      <c r="Q24" s="60"/>
      <c r="R24" s="19">
        <v>3</v>
      </c>
      <c r="S24" s="32">
        <f t="shared" si="8"/>
        <v>7.0000000000000062E-3</v>
      </c>
      <c r="T24" s="33">
        <f t="shared" si="9"/>
        <v>1.7000000000000015E-2</v>
      </c>
      <c r="U24" s="33">
        <f t="shared" si="10"/>
        <v>1.1999999999999983E-2</v>
      </c>
      <c r="V24" s="34">
        <f t="shared" si="11"/>
        <v>1.0000000000000009E-3</v>
      </c>
      <c r="Z24">
        <v>0.35499999999999998</v>
      </c>
      <c r="AA24">
        <v>0.34799999999999998</v>
      </c>
      <c r="AB24" s="38">
        <f t="shared" si="0"/>
        <v>-7.0000000000000062E-3</v>
      </c>
    </row>
    <row r="25" spans="1:28" x14ac:dyDescent="0.25">
      <c r="A25" s="60"/>
      <c r="B25" s="16">
        <v>4</v>
      </c>
      <c r="C25" s="18">
        <f t="shared" si="12"/>
        <v>0.34300000000000003</v>
      </c>
      <c r="D25" s="19">
        <f t="shared" si="14"/>
        <v>0.45600000000000002</v>
      </c>
      <c r="E25" s="19">
        <f t="shared" si="16"/>
        <v>0.21199999999999999</v>
      </c>
      <c r="F25" s="20">
        <f t="shared" si="2"/>
        <v>0.45500000000000002</v>
      </c>
      <c r="I25" s="60"/>
      <c r="J25" s="16">
        <v>4</v>
      </c>
      <c r="K25" s="18">
        <f t="shared" si="5"/>
        <v>0.33600000000000002</v>
      </c>
      <c r="L25" s="19">
        <f t="shared" si="15"/>
        <v>0.441</v>
      </c>
      <c r="M25" s="19">
        <f t="shared" si="17"/>
        <v>0.22700000000000001</v>
      </c>
      <c r="N25" s="20">
        <f t="shared" si="7"/>
        <v>0.45400000000000001</v>
      </c>
      <c r="Q25" s="60"/>
      <c r="R25" s="16">
        <v>4</v>
      </c>
      <c r="S25" s="29">
        <f t="shared" si="8"/>
        <v>7.0000000000000062E-3</v>
      </c>
      <c r="T25" s="30">
        <f t="shared" si="9"/>
        <v>1.5000000000000013E-2</v>
      </c>
      <c r="U25" s="30">
        <f t="shared" si="10"/>
        <v>1.5000000000000013E-2</v>
      </c>
      <c r="V25" s="31">
        <f t="shared" si="11"/>
        <v>1.0000000000000009E-3</v>
      </c>
      <c r="Z25">
        <v>0.36399999999999999</v>
      </c>
      <c r="AA25">
        <v>0.35799999999999998</v>
      </c>
      <c r="AB25" s="38">
        <f t="shared" si="0"/>
        <v>-6.0000000000000053E-3</v>
      </c>
    </row>
    <row r="26" spans="1:28" x14ac:dyDescent="0.25">
      <c r="A26" s="60"/>
      <c r="B26" s="19">
        <v>5</v>
      </c>
      <c r="C26" s="15">
        <f t="shared" si="12"/>
        <v>0.35499999999999998</v>
      </c>
      <c r="D26" s="16">
        <f t="shared" si="14"/>
        <v>0.46100000000000002</v>
      </c>
      <c r="E26" s="16">
        <f t="shared" si="16"/>
        <v>0.22700000000000001</v>
      </c>
      <c r="F26" s="17">
        <f t="shared" si="2"/>
        <v>0.45500000000000002</v>
      </c>
      <c r="I26" s="60"/>
      <c r="J26" s="19">
        <v>5</v>
      </c>
      <c r="K26" s="15">
        <f t="shared" si="5"/>
        <v>0.34799999999999998</v>
      </c>
      <c r="L26" s="16">
        <f t="shared" si="15"/>
        <v>0.44600000000000001</v>
      </c>
      <c r="M26" s="16">
        <f t="shared" si="17"/>
        <v>0.248</v>
      </c>
      <c r="N26" s="17">
        <f t="shared" si="7"/>
        <v>0.45400000000000001</v>
      </c>
      <c r="Q26" s="60"/>
      <c r="R26" s="19">
        <v>5</v>
      </c>
      <c r="S26" s="32">
        <f t="shared" si="8"/>
        <v>7.0000000000000062E-3</v>
      </c>
      <c r="T26" s="33">
        <f t="shared" si="9"/>
        <v>1.5000000000000013E-2</v>
      </c>
      <c r="U26" s="33">
        <f t="shared" si="10"/>
        <v>2.0999999999999991E-2</v>
      </c>
      <c r="V26" s="34">
        <f t="shared" si="11"/>
        <v>1.0000000000000009E-3</v>
      </c>
      <c r="Z26">
        <v>0.371</v>
      </c>
      <c r="AA26">
        <v>0.36699999999999999</v>
      </c>
      <c r="AB26" s="38">
        <f t="shared" si="0"/>
        <v>-4.0000000000000036E-3</v>
      </c>
    </row>
    <row r="27" spans="1:28" x14ac:dyDescent="0.25">
      <c r="A27" s="60"/>
      <c r="B27" s="16">
        <v>6</v>
      </c>
      <c r="C27" s="18">
        <f t="shared" si="12"/>
        <v>0.36399999999999999</v>
      </c>
      <c r="D27" s="19">
        <f t="shared" si="14"/>
        <v>0.46500000000000002</v>
      </c>
      <c r="E27" s="19">
        <f t="shared" si="16"/>
        <v>0.24</v>
      </c>
      <c r="F27" s="20">
        <f t="shared" si="2"/>
        <v>0.45500000000000002</v>
      </c>
      <c r="I27" s="60"/>
      <c r="J27" s="16">
        <v>6</v>
      </c>
      <c r="K27" s="18">
        <f t="shared" si="5"/>
        <v>0.35799999999999998</v>
      </c>
      <c r="L27" s="19">
        <f t="shared" si="15"/>
        <v>0.45100000000000001</v>
      </c>
      <c r="M27" s="19">
        <f t="shared" si="17"/>
        <v>0.26400000000000001</v>
      </c>
      <c r="N27" s="20">
        <f t="shared" si="7"/>
        <v>0.45400000000000001</v>
      </c>
      <c r="Q27" s="60"/>
      <c r="R27" s="16">
        <v>6</v>
      </c>
      <c r="S27" s="29">
        <f t="shared" si="8"/>
        <v>6.0000000000000053E-3</v>
      </c>
      <c r="T27" s="30">
        <f t="shared" si="9"/>
        <v>1.4000000000000012E-2</v>
      </c>
      <c r="U27" s="30">
        <f t="shared" si="10"/>
        <v>2.4000000000000021E-2</v>
      </c>
      <c r="V27" s="31">
        <f t="shared" si="11"/>
        <v>1.0000000000000009E-3</v>
      </c>
      <c r="Z27">
        <v>0.378</v>
      </c>
      <c r="AA27">
        <v>0.375</v>
      </c>
      <c r="AB27" s="38">
        <f t="shared" si="0"/>
        <v>-3.0000000000000027E-3</v>
      </c>
    </row>
    <row r="28" spans="1:28" x14ac:dyDescent="0.25">
      <c r="A28" s="60"/>
      <c r="B28" s="19">
        <v>7</v>
      </c>
      <c r="C28" s="15">
        <f t="shared" si="12"/>
        <v>0.371</v>
      </c>
      <c r="D28" s="16">
        <f t="shared" si="14"/>
        <v>0.46800000000000003</v>
      </c>
      <c r="E28" s="16">
        <f t="shared" si="16"/>
        <v>0.251</v>
      </c>
      <c r="F28" s="17">
        <f t="shared" si="2"/>
        <v>0.45600000000000002</v>
      </c>
      <c r="I28" s="60"/>
      <c r="J28" s="19">
        <v>7</v>
      </c>
      <c r="K28" s="15">
        <f t="shared" si="5"/>
        <v>0.36699999999999999</v>
      </c>
      <c r="L28" s="16">
        <f t="shared" si="15"/>
        <v>0.45500000000000002</v>
      </c>
      <c r="M28" s="16">
        <f t="shared" si="17"/>
        <v>0.27900000000000003</v>
      </c>
      <c r="N28" s="17">
        <f t="shared" si="7"/>
        <v>0.45400000000000001</v>
      </c>
      <c r="Q28" s="60"/>
      <c r="R28" s="19">
        <v>7</v>
      </c>
      <c r="S28" s="32">
        <f t="shared" si="8"/>
        <v>4.0000000000000036E-3</v>
      </c>
      <c r="T28" s="33">
        <f t="shared" si="9"/>
        <v>1.3000000000000012E-2</v>
      </c>
      <c r="U28" s="33">
        <f t="shared" si="10"/>
        <v>2.8000000000000025E-2</v>
      </c>
      <c r="V28" s="34">
        <f t="shared" si="11"/>
        <v>2.0000000000000018E-3</v>
      </c>
      <c r="Z28">
        <v>0.38500000000000001</v>
      </c>
      <c r="AA28">
        <v>0.38300000000000001</v>
      </c>
      <c r="AB28" s="38">
        <f t="shared" si="0"/>
        <v>-2.0000000000000018E-3</v>
      </c>
    </row>
    <row r="29" spans="1:28" x14ac:dyDescent="0.25">
      <c r="A29" s="60"/>
      <c r="B29" s="16">
        <v>8</v>
      </c>
      <c r="C29" s="18">
        <f t="shared" si="12"/>
        <v>0.378</v>
      </c>
      <c r="D29" s="19">
        <f t="shared" si="14"/>
        <v>0.47099999999999997</v>
      </c>
      <c r="E29" s="19">
        <f t="shared" si="16"/>
        <v>0.26</v>
      </c>
      <c r="F29" s="20">
        <f t="shared" si="2"/>
        <v>0.45500000000000002</v>
      </c>
      <c r="I29" s="60"/>
      <c r="J29" s="16">
        <v>8</v>
      </c>
      <c r="K29" s="18">
        <f t="shared" si="5"/>
        <v>0.375</v>
      </c>
      <c r="L29" s="19">
        <f t="shared" si="15"/>
        <v>0.45800000000000002</v>
      </c>
      <c r="M29" s="19">
        <f t="shared" si="17"/>
        <v>0.29299999999999998</v>
      </c>
      <c r="N29" s="20">
        <f t="shared" si="7"/>
        <v>0.45400000000000001</v>
      </c>
      <c r="Q29" s="60"/>
      <c r="R29" s="16">
        <v>8</v>
      </c>
      <c r="S29" s="29">
        <f t="shared" si="8"/>
        <v>3.0000000000000027E-3</v>
      </c>
      <c r="T29" s="30">
        <f t="shared" si="9"/>
        <v>1.2999999999999956E-2</v>
      </c>
      <c r="U29" s="30">
        <f t="shared" si="10"/>
        <v>3.2999999999999974E-2</v>
      </c>
      <c r="V29" s="31">
        <f t="shared" si="11"/>
        <v>1.0000000000000009E-3</v>
      </c>
      <c r="Z29">
        <v>0.27100000000000002</v>
      </c>
      <c r="AA29">
        <v>0.26900000000000002</v>
      </c>
      <c r="AB29" s="38">
        <f t="shared" si="0"/>
        <v>-2.0000000000000018E-3</v>
      </c>
    </row>
    <row r="30" spans="1:28" ht="15.75" thickBot="1" x14ac:dyDescent="0.3">
      <c r="A30" s="61"/>
      <c r="B30" s="25">
        <v>9</v>
      </c>
      <c r="C30" s="11">
        <f t="shared" si="12"/>
        <v>0.38500000000000001</v>
      </c>
      <c r="D30" s="12">
        <f t="shared" si="14"/>
        <v>0.47399999999999998</v>
      </c>
      <c r="E30" s="12">
        <f t="shared" si="16"/>
        <v>0.26700000000000002</v>
      </c>
      <c r="F30" s="13">
        <f t="shared" si="2"/>
        <v>0.45600000000000002</v>
      </c>
      <c r="I30" s="61"/>
      <c r="J30" s="25">
        <v>9</v>
      </c>
      <c r="K30" s="15">
        <f t="shared" si="5"/>
        <v>0.38300000000000001</v>
      </c>
      <c r="L30" s="16">
        <f t="shared" si="15"/>
        <v>0.46200000000000002</v>
      </c>
      <c r="M30" s="16">
        <f t="shared" si="17"/>
        <v>0.30599999999999999</v>
      </c>
      <c r="N30" s="17">
        <f t="shared" si="7"/>
        <v>0.45400000000000001</v>
      </c>
      <c r="Q30" s="61"/>
      <c r="R30" s="25">
        <v>9</v>
      </c>
      <c r="S30" s="32">
        <f t="shared" si="8"/>
        <v>2.0000000000000018E-3</v>
      </c>
      <c r="T30" s="33">
        <f t="shared" si="9"/>
        <v>1.1999999999999955E-2</v>
      </c>
      <c r="U30" s="33">
        <f t="shared" si="10"/>
        <v>3.8999999999999979E-2</v>
      </c>
      <c r="V30" s="34">
        <f t="shared" si="11"/>
        <v>2.0000000000000018E-3</v>
      </c>
      <c r="Z30">
        <v>0.30099999999999999</v>
      </c>
      <c r="AA30">
        <v>0.29299999999999998</v>
      </c>
      <c r="AB30" s="38">
        <f t="shared" si="0"/>
        <v>-8.0000000000000071E-3</v>
      </c>
    </row>
    <row r="31" spans="1:28" x14ac:dyDescent="0.25">
      <c r="A31" s="60" t="s">
        <v>55</v>
      </c>
      <c r="B31" s="16">
        <v>1</v>
      </c>
      <c r="C31" s="22">
        <f t="shared" si="12"/>
        <v>0.27100000000000002</v>
      </c>
      <c r="D31" s="23">
        <f t="shared" si="14"/>
        <v>0.40100000000000002</v>
      </c>
      <c r="E31" s="23">
        <f t="shared" si="16"/>
        <v>0.11899999999999999</v>
      </c>
      <c r="F31" s="24">
        <f t="shared" si="2"/>
        <v>0.45500000000000002</v>
      </c>
      <c r="I31" s="60" t="s">
        <v>55</v>
      </c>
      <c r="J31" s="16">
        <v>1</v>
      </c>
      <c r="K31" s="22">
        <f t="shared" si="5"/>
        <v>0.26900000000000002</v>
      </c>
      <c r="L31" s="23">
        <f t="shared" si="15"/>
        <v>0.39400000000000002</v>
      </c>
      <c r="M31" s="23">
        <f t="shared" si="17"/>
        <v>0.11700000000000001</v>
      </c>
      <c r="N31" s="24">
        <f t="shared" si="7"/>
        <v>0.45400000000000001</v>
      </c>
      <c r="Q31" s="60" t="s">
        <v>55</v>
      </c>
      <c r="R31" s="16">
        <v>1</v>
      </c>
      <c r="S31" s="26">
        <f t="shared" si="8"/>
        <v>2.0000000000000018E-3</v>
      </c>
      <c r="T31" s="27">
        <f t="shared" si="9"/>
        <v>7.0000000000000062E-3</v>
      </c>
      <c r="U31" s="27">
        <f t="shared" si="10"/>
        <v>1.9999999999999879E-3</v>
      </c>
      <c r="V31" s="28">
        <f t="shared" si="11"/>
        <v>1.0000000000000009E-3</v>
      </c>
      <c r="Z31">
        <v>0.32</v>
      </c>
      <c r="AA31">
        <v>0.31</v>
      </c>
      <c r="AB31" s="38">
        <f t="shared" si="0"/>
        <v>-1.0000000000000009E-2</v>
      </c>
    </row>
    <row r="32" spans="1:28" x14ac:dyDescent="0.25">
      <c r="A32" s="60"/>
      <c r="B32" s="19">
        <v>2</v>
      </c>
      <c r="C32" s="18">
        <f t="shared" si="12"/>
        <v>0.30099999999999999</v>
      </c>
      <c r="D32" s="19">
        <f t="shared" si="14"/>
        <v>0.435</v>
      </c>
      <c r="E32" s="19">
        <f t="shared" si="16"/>
        <v>0.152</v>
      </c>
      <c r="F32" s="20">
        <f t="shared" si="2"/>
        <v>0.45500000000000002</v>
      </c>
      <c r="I32" s="60"/>
      <c r="J32" s="19">
        <v>2</v>
      </c>
      <c r="K32" s="18">
        <f t="shared" si="5"/>
        <v>0.29299999999999998</v>
      </c>
      <c r="L32" s="19">
        <f t="shared" si="15"/>
        <v>0.41499999999999998</v>
      </c>
      <c r="M32" s="19">
        <f t="shared" si="17"/>
        <v>0.156</v>
      </c>
      <c r="N32" s="20">
        <f t="shared" si="7"/>
        <v>0.45400000000000001</v>
      </c>
      <c r="Q32" s="60"/>
      <c r="R32" s="19">
        <v>2</v>
      </c>
      <c r="S32" s="29">
        <f t="shared" si="8"/>
        <v>8.0000000000000071E-3</v>
      </c>
      <c r="T32" s="30">
        <f t="shared" si="9"/>
        <v>2.0000000000000018E-2</v>
      </c>
      <c r="U32" s="30">
        <f t="shared" si="10"/>
        <v>4.0000000000000036E-3</v>
      </c>
      <c r="V32" s="31">
        <f t="shared" si="11"/>
        <v>1.0000000000000009E-3</v>
      </c>
      <c r="Z32">
        <v>0.33500000000000002</v>
      </c>
      <c r="AA32">
        <v>0.32400000000000001</v>
      </c>
      <c r="AB32" s="38">
        <f t="shared" si="0"/>
        <v>-1.100000000000001E-2</v>
      </c>
    </row>
    <row r="33" spans="1:28" x14ac:dyDescent="0.25">
      <c r="A33" s="60"/>
      <c r="B33" s="16">
        <v>3</v>
      </c>
      <c r="C33" s="15">
        <f t="shared" si="12"/>
        <v>0.32</v>
      </c>
      <c r="D33" s="16">
        <f t="shared" si="14"/>
        <v>0.44600000000000001</v>
      </c>
      <c r="E33" s="16">
        <f t="shared" si="16"/>
        <v>0.17699999999999999</v>
      </c>
      <c r="F33" s="17">
        <f t="shared" si="2"/>
        <v>0.45500000000000002</v>
      </c>
      <c r="I33" s="60"/>
      <c r="J33" s="16">
        <v>3</v>
      </c>
      <c r="K33" s="15">
        <f t="shared" si="5"/>
        <v>0.31</v>
      </c>
      <c r="L33" s="16">
        <f t="shared" si="15"/>
        <v>0.42699999999999999</v>
      </c>
      <c r="M33" s="16">
        <f t="shared" si="17"/>
        <v>0.184</v>
      </c>
      <c r="N33" s="17">
        <f t="shared" si="7"/>
        <v>0.45400000000000001</v>
      </c>
      <c r="Q33" s="60"/>
      <c r="R33" s="16">
        <v>3</v>
      </c>
      <c r="S33" s="32">
        <f t="shared" si="8"/>
        <v>1.0000000000000009E-2</v>
      </c>
      <c r="T33" s="33">
        <f t="shared" si="9"/>
        <v>1.9000000000000017E-2</v>
      </c>
      <c r="U33" s="33">
        <f t="shared" si="10"/>
        <v>7.0000000000000062E-3</v>
      </c>
      <c r="V33" s="34">
        <f t="shared" si="11"/>
        <v>1.0000000000000009E-3</v>
      </c>
      <c r="Z33">
        <v>0.34699999999999998</v>
      </c>
      <c r="AA33">
        <v>0.33700000000000002</v>
      </c>
      <c r="AB33" s="38">
        <f t="shared" si="0"/>
        <v>-9.9999999999999534E-3</v>
      </c>
    </row>
    <row r="34" spans="1:28" x14ac:dyDescent="0.25">
      <c r="A34" s="60"/>
      <c r="B34" s="19">
        <v>4</v>
      </c>
      <c r="C34" s="18">
        <f t="shared" si="12"/>
        <v>0.33500000000000002</v>
      </c>
      <c r="D34" s="19">
        <f t="shared" si="14"/>
        <v>0.45300000000000001</v>
      </c>
      <c r="E34" s="19">
        <f t="shared" si="16"/>
        <v>0.19700000000000001</v>
      </c>
      <c r="F34" s="20">
        <f t="shared" si="2"/>
        <v>0.45500000000000002</v>
      </c>
      <c r="I34" s="60"/>
      <c r="J34" s="19">
        <v>4</v>
      </c>
      <c r="K34" s="18">
        <f t="shared" si="5"/>
        <v>0.32400000000000001</v>
      </c>
      <c r="L34" s="19">
        <f t="shared" si="15"/>
        <v>0.435</v>
      </c>
      <c r="M34" s="19">
        <f t="shared" si="17"/>
        <v>0.20799999999999999</v>
      </c>
      <c r="N34" s="20">
        <f t="shared" si="7"/>
        <v>0.45400000000000001</v>
      </c>
      <c r="Q34" s="60"/>
      <c r="R34" s="19">
        <v>4</v>
      </c>
      <c r="S34" s="29">
        <f t="shared" si="8"/>
        <v>1.100000000000001E-2</v>
      </c>
      <c r="T34" s="30">
        <f t="shared" si="9"/>
        <v>1.8000000000000016E-2</v>
      </c>
      <c r="U34" s="30">
        <f t="shared" si="10"/>
        <v>1.0999999999999982E-2</v>
      </c>
      <c r="V34" s="31">
        <f t="shared" si="11"/>
        <v>1.0000000000000009E-3</v>
      </c>
      <c r="Z34">
        <v>0.35699999999999998</v>
      </c>
      <c r="AA34">
        <v>0.34799999999999998</v>
      </c>
      <c r="AB34" s="38">
        <f t="shared" si="0"/>
        <v>-9.000000000000008E-3</v>
      </c>
    </row>
    <row r="35" spans="1:28" x14ac:dyDescent="0.25">
      <c r="A35" s="60"/>
      <c r="B35" s="16">
        <v>5</v>
      </c>
      <c r="C35" s="15">
        <f t="shared" si="12"/>
        <v>0.34699999999999998</v>
      </c>
      <c r="D35" s="16">
        <f t="shared" si="14"/>
        <v>0.45800000000000002</v>
      </c>
      <c r="E35" s="16">
        <f t="shared" si="16"/>
        <v>0.21299999999999999</v>
      </c>
      <c r="F35" s="17">
        <f t="shared" si="2"/>
        <v>0.45500000000000002</v>
      </c>
      <c r="I35" s="60"/>
      <c r="J35" s="16">
        <v>5</v>
      </c>
      <c r="K35" s="15">
        <f t="shared" si="5"/>
        <v>0.33700000000000002</v>
      </c>
      <c r="L35" s="16">
        <f t="shared" si="15"/>
        <v>0.441</v>
      </c>
      <c r="M35" s="16">
        <f t="shared" si="17"/>
        <v>0.22900000000000001</v>
      </c>
      <c r="N35" s="17">
        <f t="shared" si="7"/>
        <v>0.45400000000000001</v>
      </c>
      <c r="Q35" s="60"/>
      <c r="R35" s="16">
        <v>5</v>
      </c>
      <c r="S35" s="32">
        <f t="shared" si="8"/>
        <v>9.9999999999999534E-3</v>
      </c>
      <c r="T35" s="33">
        <f t="shared" si="9"/>
        <v>1.7000000000000015E-2</v>
      </c>
      <c r="U35" s="33">
        <f t="shared" si="10"/>
        <v>1.6000000000000014E-2</v>
      </c>
      <c r="V35" s="34">
        <f t="shared" si="11"/>
        <v>1.0000000000000009E-3</v>
      </c>
      <c r="Z35">
        <v>0.36499999999999999</v>
      </c>
      <c r="AA35">
        <v>0.35799999999999998</v>
      </c>
      <c r="AB35" s="38">
        <f t="shared" si="0"/>
        <v>-7.0000000000000062E-3</v>
      </c>
    </row>
    <row r="36" spans="1:28" x14ac:dyDescent="0.25">
      <c r="A36" s="60"/>
      <c r="B36" s="19">
        <v>6</v>
      </c>
      <c r="C36" s="18">
        <f t="shared" si="12"/>
        <v>0.35699999999999998</v>
      </c>
      <c r="D36" s="19">
        <f t="shared" si="14"/>
        <v>0.46200000000000002</v>
      </c>
      <c r="E36" s="19">
        <f t="shared" si="16"/>
        <v>0.22600000000000001</v>
      </c>
      <c r="F36" s="20">
        <f t="shared" si="2"/>
        <v>0.45500000000000002</v>
      </c>
      <c r="I36" s="60"/>
      <c r="J36" s="19">
        <v>6</v>
      </c>
      <c r="K36" s="18">
        <f t="shared" si="5"/>
        <v>0.34799999999999998</v>
      </c>
      <c r="L36" s="19">
        <f t="shared" si="15"/>
        <v>0.44600000000000001</v>
      </c>
      <c r="M36" s="19">
        <f t="shared" si="17"/>
        <v>0.248</v>
      </c>
      <c r="N36" s="20">
        <f t="shared" si="7"/>
        <v>0.45400000000000001</v>
      </c>
      <c r="Q36" s="60"/>
      <c r="R36" s="19">
        <v>6</v>
      </c>
      <c r="S36" s="29">
        <f t="shared" si="8"/>
        <v>9.000000000000008E-3</v>
      </c>
      <c r="T36" s="30">
        <f t="shared" si="9"/>
        <v>1.6000000000000014E-2</v>
      </c>
      <c r="U36" s="30">
        <f t="shared" si="10"/>
        <v>2.1999999999999992E-2</v>
      </c>
      <c r="V36" s="31">
        <f t="shared" si="11"/>
        <v>1.0000000000000009E-3</v>
      </c>
      <c r="Z36">
        <v>0.373</v>
      </c>
      <c r="AA36">
        <v>0.36699999999999999</v>
      </c>
      <c r="AB36" s="38">
        <f t="shared" si="0"/>
        <v>-6.0000000000000053E-3</v>
      </c>
    </row>
    <row r="37" spans="1:28" x14ac:dyDescent="0.25">
      <c r="A37" s="60"/>
      <c r="B37" s="16">
        <v>7</v>
      </c>
      <c r="C37" s="15">
        <f t="shared" si="12"/>
        <v>0.36499999999999999</v>
      </c>
      <c r="D37" s="16">
        <f t="shared" si="14"/>
        <v>0.46600000000000003</v>
      </c>
      <c r="E37" s="16">
        <f t="shared" si="16"/>
        <v>0.23599999999999999</v>
      </c>
      <c r="F37" s="17">
        <f t="shared" si="2"/>
        <v>0.45600000000000002</v>
      </c>
      <c r="I37" s="60"/>
      <c r="J37" s="16">
        <v>7</v>
      </c>
      <c r="K37" s="15">
        <f t="shared" si="5"/>
        <v>0.35799999999999998</v>
      </c>
      <c r="L37" s="16">
        <f t="shared" si="15"/>
        <v>0.45100000000000001</v>
      </c>
      <c r="M37" s="16">
        <f t="shared" si="17"/>
        <v>0.26400000000000001</v>
      </c>
      <c r="N37" s="17">
        <f t="shared" si="7"/>
        <v>0.45400000000000001</v>
      </c>
      <c r="Q37" s="60"/>
      <c r="R37" s="16">
        <v>7</v>
      </c>
      <c r="S37" s="32">
        <f t="shared" si="8"/>
        <v>7.0000000000000062E-3</v>
      </c>
      <c r="T37" s="33">
        <f t="shared" si="9"/>
        <v>1.5000000000000013E-2</v>
      </c>
      <c r="U37" s="33">
        <f t="shared" si="10"/>
        <v>2.8000000000000025E-2</v>
      </c>
      <c r="V37" s="34">
        <f t="shared" si="11"/>
        <v>2.0000000000000018E-3</v>
      </c>
      <c r="Z37">
        <v>0.38100000000000001</v>
      </c>
      <c r="AA37">
        <v>0.375</v>
      </c>
      <c r="AB37" s="38">
        <f t="shared" si="0"/>
        <v>-6.0000000000000053E-3</v>
      </c>
    </row>
    <row r="38" spans="1:28" x14ac:dyDescent="0.25">
      <c r="A38" s="60"/>
      <c r="B38" s="19">
        <v>8</v>
      </c>
      <c r="C38" s="18">
        <f t="shared" si="12"/>
        <v>0.373</v>
      </c>
      <c r="D38" s="19">
        <f t="shared" si="14"/>
        <v>0.46899999999999997</v>
      </c>
      <c r="E38" s="19">
        <f t="shared" si="16"/>
        <v>0.246</v>
      </c>
      <c r="F38" s="20">
        <f t="shared" si="2"/>
        <v>0.45600000000000002</v>
      </c>
      <c r="I38" s="60"/>
      <c r="J38" s="19">
        <v>8</v>
      </c>
      <c r="K38" s="18">
        <f t="shared" si="5"/>
        <v>0.36699999999999999</v>
      </c>
      <c r="L38" s="19">
        <f t="shared" si="15"/>
        <v>0.45500000000000002</v>
      </c>
      <c r="M38" s="19">
        <f t="shared" si="17"/>
        <v>0.27900000000000003</v>
      </c>
      <c r="N38" s="20">
        <f t="shared" si="7"/>
        <v>0.45400000000000001</v>
      </c>
      <c r="Q38" s="60"/>
      <c r="R38" s="19">
        <v>8</v>
      </c>
      <c r="S38" s="29">
        <f t="shared" si="8"/>
        <v>6.0000000000000053E-3</v>
      </c>
      <c r="T38" s="30">
        <f t="shared" si="9"/>
        <v>1.3999999999999957E-2</v>
      </c>
      <c r="U38" s="30">
        <f t="shared" si="10"/>
        <v>3.3000000000000029E-2</v>
      </c>
      <c r="V38" s="31">
        <f t="shared" si="11"/>
        <v>2.0000000000000018E-3</v>
      </c>
      <c r="Z38">
        <v>0.45500000000000002</v>
      </c>
      <c r="AA38">
        <v>0.45600000000000002</v>
      </c>
      <c r="AB38" s="38">
        <f t="shared" si="0"/>
        <v>1.0000000000000009E-3</v>
      </c>
    </row>
    <row r="39" spans="1:28" ht="15.75" thickBot="1" x14ac:dyDescent="0.3">
      <c r="A39" s="61"/>
      <c r="B39" s="12">
        <v>9</v>
      </c>
      <c r="C39" s="11">
        <f t="shared" si="12"/>
        <v>0.38100000000000001</v>
      </c>
      <c r="D39" s="12">
        <f t="shared" si="14"/>
        <v>0.47299999999999998</v>
      </c>
      <c r="E39" s="12">
        <f t="shared" si="16"/>
        <v>0.254</v>
      </c>
      <c r="F39" s="13">
        <f t="shared" si="2"/>
        <v>0.45500000000000002</v>
      </c>
      <c r="I39" s="61"/>
      <c r="J39" s="12">
        <v>9</v>
      </c>
      <c r="K39" s="11">
        <f t="shared" si="5"/>
        <v>0.375</v>
      </c>
      <c r="L39" s="12">
        <f t="shared" si="15"/>
        <v>0.45800000000000002</v>
      </c>
      <c r="M39" s="12">
        <f t="shared" si="17"/>
        <v>0.29299999999999998</v>
      </c>
      <c r="N39" s="13">
        <f t="shared" si="7"/>
        <v>0.45400000000000001</v>
      </c>
      <c r="Q39" s="61"/>
      <c r="R39" s="12">
        <v>9</v>
      </c>
      <c r="S39" s="35">
        <f t="shared" si="8"/>
        <v>6.0000000000000053E-3</v>
      </c>
      <c r="T39" s="36">
        <f t="shared" si="9"/>
        <v>1.4999999999999958E-2</v>
      </c>
      <c r="U39" s="36">
        <f t="shared" si="10"/>
        <v>3.8999999999999979E-2</v>
      </c>
      <c r="V39" s="37">
        <f t="shared" si="11"/>
        <v>1.0000000000000009E-3</v>
      </c>
      <c r="Z39">
        <v>0.46800000000000003</v>
      </c>
      <c r="AA39">
        <v>0.46100000000000002</v>
      </c>
      <c r="AB39" s="38">
        <f t="shared" si="0"/>
        <v>-7.0000000000000062E-3</v>
      </c>
    </row>
    <row r="40" spans="1:28" x14ac:dyDescent="0.25">
      <c r="Z40">
        <v>0.47499999999999998</v>
      </c>
      <c r="AA40">
        <v>0.46400000000000002</v>
      </c>
      <c r="AB40" s="38">
        <f t="shared" si="0"/>
        <v>-1.0999999999999954E-2</v>
      </c>
    </row>
    <row r="41" spans="1:28" x14ac:dyDescent="0.25">
      <c r="Z41">
        <v>0.47799999999999998</v>
      </c>
      <c r="AA41">
        <v>0.46700000000000003</v>
      </c>
      <c r="AB41" s="38">
        <f t="shared" si="0"/>
        <v>-1.0999999999999954E-2</v>
      </c>
    </row>
    <row r="42" spans="1:28" x14ac:dyDescent="0.25">
      <c r="Z42">
        <v>0.48</v>
      </c>
      <c r="AA42">
        <v>0.46800000000000003</v>
      </c>
      <c r="AB42" s="38">
        <f t="shared" si="0"/>
        <v>-1.1999999999999955E-2</v>
      </c>
    </row>
    <row r="43" spans="1:28" x14ac:dyDescent="0.25">
      <c r="Z43">
        <v>0.48099999999999998</v>
      </c>
      <c r="AA43">
        <v>0.47</v>
      </c>
      <c r="AB43" s="38">
        <f t="shared" si="0"/>
        <v>-1.100000000000001E-2</v>
      </c>
    </row>
    <row r="44" spans="1:28" x14ac:dyDescent="0.25">
      <c r="Z44">
        <v>0.48299999999999998</v>
      </c>
      <c r="AA44">
        <v>0.47099999999999997</v>
      </c>
      <c r="AB44" s="38">
        <f t="shared" si="0"/>
        <v>-1.2000000000000011E-2</v>
      </c>
    </row>
    <row r="45" spans="1:28" ht="30.75" customHeight="1" thickBot="1" x14ac:dyDescent="0.3">
      <c r="A45" s="71" t="s">
        <v>59</v>
      </c>
      <c r="B45" s="71"/>
      <c r="C45" s="71"/>
      <c r="D45" s="71"/>
      <c r="E45" s="71"/>
      <c r="F45" s="43"/>
      <c r="G45" s="52" t="s">
        <v>48</v>
      </c>
      <c r="H45" s="52"/>
      <c r="I45" s="52"/>
      <c r="J45" s="52"/>
      <c r="K45" s="52"/>
      <c r="L45" s="52"/>
      <c r="Z45">
        <v>0.48499999999999999</v>
      </c>
      <c r="AA45">
        <v>0.47199999999999998</v>
      </c>
      <c r="AB45" s="38">
        <f t="shared" si="0"/>
        <v>-1.3000000000000012E-2</v>
      </c>
    </row>
    <row r="46" spans="1:28" x14ac:dyDescent="0.25">
      <c r="A46" s="62" t="s">
        <v>49</v>
      </c>
      <c r="B46" s="62" t="s">
        <v>51</v>
      </c>
      <c r="C46" s="63"/>
      <c r="D46" s="63"/>
      <c r="E46" s="64"/>
      <c r="G46" s="44"/>
      <c r="H46" s="68" t="s">
        <v>50</v>
      </c>
      <c r="I46" s="63" t="s">
        <v>49</v>
      </c>
      <c r="J46" s="63"/>
      <c r="K46" s="63"/>
      <c r="L46" s="64"/>
      <c r="Z46">
        <v>0.48699999999999999</v>
      </c>
      <c r="AA46">
        <v>0.47399999999999998</v>
      </c>
      <c r="AB46" s="38">
        <f t="shared" si="0"/>
        <v>-1.3000000000000012E-2</v>
      </c>
    </row>
    <row r="47" spans="1:28" ht="15.75" thickBot="1" x14ac:dyDescent="0.3">
      <c r="A47" s="70"/>
      <c r="B47" s="15">
        <v>1</v>
      </c>
      <c r="C47" s="16">
        <v>2</v>
      </c>
      <c r="D47" s="16">
        <v>3</v>
      </c>
      <c r="E47" s="17">
        <v>4</v>
      </c>
      <c r="G47" s="44"/>
      <c r="H47" s="69"/>
      <c r="I47" s="12" t="s">
        <v>52</v>
      </c>
      <c r="J47" s="12" t="str">
        <f>A49</f>
        <v>4x10^{-6}</v>
      </c>
      <c r="K47" s="12" t="str">
        <f>A50</f>
        <v>6x10^{-6}</v>
      </c>
      <c r="L47" s="13" t="str">
        <f>A51</f>
        <v>8x10^{-6}</v>
      </c>
      <c r="Z47">
        <v>0.42899999999999999</v>
      </c>
      <c r="AA47">
        <v>0.42499999999999999</v>
      </c>
      <c r="AB47" s="38">
        <f t="shared" si="0"/>
        <v>-4.0000000000000036E-3</v>
      </c>
    </row>
    <row r="48" spans="1:28" x14ac:dyDescent="0.25">
      <c r="A48" s="40" t="s">
        <v>52</v>
      </c>
      <c r="B48" s="26">
        <f t="shared" ref="B48" si="18">S4</f>
        <v>5.0000000000000044E-3</v>
      </c>
      <c r="C48" s="27">
        <f t="shared" ref="C48" si="19">T4</f>
        <v>1.0000000000000009E-3</v>
      </c>
      <c r="D48" s="27">
        <f t="shared" ref="D48" si="20">U4</f>
        <v>8.0000000000000071E-3</v>
      </c>
      <c r="E48" s="28">
        <f t="shared" ref="E48" si="21">V4</f>
        <v>1.0000000000000009E-3</v>
      </c>
      <c r="G48" s="39"/>
      <c r="H48" s="47">
        <v>1</v>
      </c>
      <c r="I48" s="27">
        <f t="shared" ref="I48:I56" si="22">S4</f>
        <v>5.0000000000000044E-3</v>
      </c>
      <c r="J48" s="27">
        <f>S13</f>
        <v>2.0000000000000018E-3</v>
      </c>
      <c r="K48" s="27">
        <f>S22</f>
        <v>2.0000000000000018E-3</v>
      </c>
      <c r="L48" s="28">
        <f>S31</f>
        <v>2.0000000000000018E-3</v>
      </c>
      <c r="Z48">
        <v>0.45</v>
      </c>
      <c r="AA48">
        <v>0.437</v>
      </c>
      <c r="AB48" s="38">
        <f t="shared" si="0"/>
        <v>-1.3000000000000012E-2</v>
      </c>
    </row>
    <row r="49" spans="1:28" x14ac:dyDescent="0.25">
      <c r="A49" s="41" t="s">
        <v>53</v>
      </c>
      <c r="B49" s="32">
        <f>S13</f>
        <v>2.0000000000000018E-3</v>
      </c>
      <c r="C49" s="33">
        <f>T13</f>
        <v>4.0000000000000036E-3</v>
      </c>
      <c r="D49" s="33">
        <f>U13</f>
        <v>5.0000000000000044E-3</v>
      </c>
      <c r="E49" s="34">
        <f>V13</f>
        <v>1.0000000000000009E-3</v>
      </c>
      <c r="G49" s="39"/>
      <c r="H49" s="45">
        <v>2</v>
      </c>
      <c r="I49" s="33">
        <f t="shared" si="22"/>
        <v>4.0000000000000036E-3</v>
      </c>
      <c r="J49" s="33">
        <f t="shared" ref="J49:J56" si="23">S14</f>
        <v>2.0000000000000018E-3</v>
      </c>
      <c r="K49" s="33">
        <f t="shared" ref="K49:K56" si="24">S23</f>
        <v>5.0000000000000044E-3</v>
      </c>
      <c r="L49" s="34">
        <f t="shared" ref="L49:L56" si="25">S32</f>
        <v>8.0000000000000071E-3</v>
      </c>
      <c r="Z49">
        <v>0.46</v>
      </c>
      <c r="AA49">
        <v>0.44500000000000001</v>
      </c>
      <c r="AB49" s="38">
        <f t="shared" si="0"/>
        <v>-1.5000000000000013E-2</v>
      </c>
    </row>
    <row r="50" spans="1:28" x14ac:dyDescent="0.25">
      <c r="A50" s="41" t="s">
        <v>54</v>
      </c>
      <c r="B50" s="32">
        <f>S22</f>
        <v>2.0000000000000018E-3</v>
      </c>
      <c r="C50" s="33">
        <f>T22</f>
        <v>6.0000000000000053E-3</v>
      </c>
      <c r="D50" s="33">
        <f>U22</f>
        <v>2.9999999999999749E-3</v>
      </c>
      <c r="E50" s="34">
        <f>V22</f>
        <v>1.0000000000000009E-3</v>
      </c>
      <c r="G50" s="39"/>
      <c r="H50" s="45">
        <v>3</v>
      </c>
      <c r="I50" s="33">
        <f t="shared" si="22"/>
        <v>3.0000000000000027E-3</v>
      </c>
      <c r="J50" s="33">
        <f t="shared" si="23"/>
        <v>3.0000000000000027E-3</v>
      </c>
      <c r="K50" s="33">
        <f t="shared" si="24"/>
        <v>7.0000000000000062E-3</v>
      </c>
      <c r="L50" s="34">
        <f t="shared" si="25"/>
        <v>1.0000000000000009E-2</v>
      </c>
      <c r="Z50">
        <v>0.46400000000000002</v>
      </c>
      <c r="AA50">
        <v>0.45</v>
      </c>
      <c r="AB50" s="38">
        <f t="shared" si="0"/>
        <v>-1.4000000000000012E-2</v>
      </c>
    </row>
    <row r="51" spans="1:28" ht="15.75" thickBot="1" x14ac:dyDescent="0.3">
      <c r="A51" s="42" t="s">
        <v>55</v>
      </c>
      <c r="B51" s="35">
        <f>S31</f>
        <v>2.0000000000000018E-3</v>
      </c>
      <c r="C51" s="36">
        <f>T31</f>
        <v>7.0000000000000062E-3</v>
      </c>
      <c r="D51" s="36">
        <f>U31</f>
        <v>1.9999999999999879E-3</v>
      </c>
      <c r="E51" s="37">
        <f>V31</f>
        <v>1.0000000000000009E-3</v>
      </c>
      <c r="G51" s="39"/>
      <c r="H51" s="45">
        <v>4</v>
      </c>
      <c r="I51" s="33">
        <f t="shared" si="22"/>
        <v>0</v>
      </c>
      <c r="J51" s="33">
        <f t="shared" si="23"/>
        <v>5.0000000000000044E-3</v>
      </c>
      <c r="K51" s="33">
        <f t="shared" si="24"/>
        <v>7.0000000000000062E-3</v>
      </c>
      <c r="L51" s="34">
        <f t="shared" si="25"/>
        <v>1.100000000000001E-2</v>
      </c>
      <c r="Z51">
        <v>0.46700000000000003</v>
      </c>
      <c r="AA51">
        <v>0.45500000000000002</v>
      </c>
      <c r="AB51" s="38">
        <f t="shared" si="0"/>
        <v>-1.2000000000000011E-2</v>
      </c>
    </row>
    <row r="52" spans="1:28" x14ac:dyDescent="0.25">
      <c r="A52" s="39"/>
      <c r="B52" s="33"/>
      <c r="C52" s="33"/>
      <c r="D52" s="33"/>
      <c r="E52" s="33"/>
      <c r="G52" s="39"/>
      <c r="H52" s="45">
        <v>5</v>
      </c>
      <c r="I52" s="33">
        <f t="shared" si="22"/>
        <v>3.0000000000000027E-3</v>
      </c>
      <c r="J52" s="33">
        <f t="shared" si="23"/>
        <v>6.0000000000000053E-3</v>
      </c>
      <c r="K52" s="33">
        <f t="shared" si="24"/>
        <v>7.0000000000000062E-3</v>
      </c>
      <c r="L52" s="34">
        <f t="shared" si="25"/>
        <v>9.9999999999999534E-3</v>
      </c>
      <c r="Z52">
        <v>0.47</v>
      </c>
      <c r="AA52">
        <v>0.45800000000000002</v>
      </c>
      <c r="AB52" s="38">
        <f t="shared" si="0"/>
        <v>-1.1999999999999955E-2</v>
      </c>
    </row>
    <row r="53" spans="1:28" x14ac:dyDescent="0.25">
      <c r="A53" s="10"/>
      <c r="B53" s="33"/>
      <c r="C53" s="33"/>
      <c r="D53" s="33"/>
      <c r="E53" s="33"/>
      <c r="G53" s="39"/>
      <c r="H53" s="45">
        <v>6</v>
      </c>
      <c r="I53" s="33">
        <f t="shared" si="22"/>
        <v>5.9999999999999498E-3</v>
      </c>
      <c r="J53" s="33">
        <f t="shared" si="23"/>
        <v>6.0000000000000053E-3</v>
      </c>
      <c r="K53" s="33">
        <f t="shared" si="24"/>
        <v>6.0000000000000053E-3</v>
      </c>
      <c r="L53" s="34">
        <f t="shared" si="25"/>
        <v>9.000000000000008E-3</v>
      </c>
      <c r="Z53">
        <v>0.47299999999999998</v>
      </c>
      <c r="AA53">
        <v>0.46100000000000002</v>
      </c>
      <c r="AB53" s="38">
        <f t="shared" si="0"/>
        <v>-1.1999999999999955E-2</v>
      </c>
    </row>
    <row r="54" spans="1:28" x14ac:dyDescent="0.25">
      <c r="G54" s="39"/>
      <c r="H54" s="45">
        <v>7</v>
      </c>
      <c r="I54" s="33">
        <f t="shared" si="22"/>
        <v>1.0000000000000009E-2</v>
      </c>
      <c r="J54" s="33">
        <f t="shared" si="23"/>
        <v>5.0000000000000044E-3</v>
      </c>
      <c r="K54" s="33">
        <f t="shared" si="24"/>
        <v>4.0000000000000036E-3</v>
      </c>
      <c r="L54" s="34">
        <f t="shared" si="25"/>
        <v>7.0000000000000062E-3</v>
      </c>
      <c r="Z54">
        <v>0.47599999999999998</v>
      </c>
      <c r="AA54">
        <v>0.46300000000000002</v>
      </c>
      <c r="AB54" s="38">
        <f t="shared" si="0"/>
        <v>-1.2999999999999956E-2</v>
      </c>
    </row>
    <row r="55" spans="1:28" x14ac:dyDescent="0.25">
      <c r="G55" s="39"/>
      <c r="H55" s="45">
        <v>8</v>
      </c>
      <c r="I55" s="33">
        <f t="shared" si="22"/>
        <v>1.3000000000000012E-2</v>
      </c>
      <c r="J55" s="33">
        <f t="shared" si="23"/>
        <v>5.0000000000000044E-3</v>
      </c>
      <c r="K55" s="33">
        <f t="shared" si="24"/>
        <v>3.0000000000000027E-3</v>
      </c>
      <c r="L55" s="34">
        <f t="shared" si="25"/>
        <v>6.0000000000000053E-3</v>
      </c>
      <c r="Z55">
        <v>0.47799999999999998</v>
      </c>
      <c r="AA55">
        <v>0.46600000000000003</v>
      </c>
      <c r="AB55" s="38">
        <f t="shared" si="0"/>
        <v>-1.1999999999999955E-2</v>
      </c>
    </row>
    <row r="56" spans="1:28" ht="15.75" thickBot="1" x14ac:dyDescent="0.3">
      <c r="G56" s="39"/>
      <c r="H56" s="46">
        <v>9</v>
      </c>
      <c r="I56" s="36">
        <f t="shared" si="22"/>
        <v>1.4000000000000012E-2</v>
      </c>
      <c r="J56" s="36">
        <f t="shared" si="23"/>
        <v>3.0000000000000027E-3</v>
      </c>
      <c r="K56" s="36">
        <f t="shared" si="24"/>
        <v>2.0000000000000018E-3</v>
      </c>
      <c r="L56" s="37">
        <f t="shared" si="25"/>
        <v>6.0000000000000053E-3</v>
      </c>
      <c r="Z56">
        <v>0.41299999999999998</v>
      </c>
      <c r="AA56">
        <v>0.40699999999999997</v>
      </c>
      <c r="AB56" s="38">
        <f t="shared" si="0"/>
        <v>-6.0000000000000053E-3</v>
      </c>
    </row>
    <row r="57" spans="1:28" x14ac:dyDescent="0.25">
      <c r="G57" s="39"/>
      <c r="H57" s="16"/>
      <c r="I57" s="33"/>
      <c r="Z57">
        <v>0.44</v>
      </c>
      <c r="AA57">
        <v>0.42499999999999999</v>
      </c>
      <c r="AB57" s="38">
        <f t="shared" si="0"/>
        <v>-1.5000000000000013E-2</v>
      </c>
    </row>
    <row r="58" spans="1:28" x14ac:dyDescent="0.25">
      <c r="G58" s="39"/>
      <c r="H58" s="16"/>
      <c r="I58" s="33"/>
      <c r="Z58">
        <v>0.45100000000000001</v>
      </c>
      <c r="AA58">
        <v>0.434</v>
      </c>
      <c r="AB58" s="38">
        <f t="shared" si="0"/>
        <v>-1.7000000000000015E-2</v>
      </c>
    </row>
    <row r="59" spans="1:28" x14ac:dyDescent="0.25">
      <c r="G59" s="39"/>
      <c r="H59" s="16"/>
      <c r="I59" s="33"/>
      <c r="Z59">
        <v>0.45600000000000002</v>
      </c>
      <c r="AA59">
        <v>0.441</v>
      </c>
      <c r="AB59" s="38">
        <f t="shared" si="0"/>
        <v>-1.5000000000000013E-2</v>
      </c>
    </row>
    <row r="60" spans="1:28" x14ac:dyDescent="0.25">
      <c r="G60" s="39"/>
      <c r="H60" s="16"/>
      <c r="I60" s="33"/>
      <c r="Z60">
        <v>0.46100000000000002</v>
      </c>
      <c r="AA60">
        <v>0.44600000000000001</v>
      </c>
      <c r="AB60" s="38">
        <f t="shared" si="0"/>
        <v>-1.5000000000000013E-2</v>
      </c>
    </row>
    <row r="61" spans="1:28" x14ac:dyDescent="0.25">
      <c r="C61" s="38"/>
      <c r="G61" s="39"/>
      <c r="H61" s="16"/>
      <c r="I61" s="33"/>
      <c r="Z61">
        <v>0.46500000000000002</v>
      </c>
      <c r="AA61">
        <v>0.45100000000000001</v>
      </c>
      <c r="AB61" s="38">
        <f t="shared" si="0"/>
        <v>-1.4000000000000012E-2</v>
      </c>
    </row>
    <row r="62" spans="1:28" x14ac:dyDescent="0.25">
      <c r="G62" s="39"/>
      <c r="H62" s="16"/>
      <c r="I62" s="33"/>
      <c r="Z62">
        <v>0.46800000000000003</v>
      </c>
      <c r="AA62">
        <v>0.45500000000000002</v>
      </c>
      <c r="AB62" s="38">
        <f t="shared" si="0"/>
        <v>-1.3000000000000012E-2</v>
      </c>
    </row>
    <row r="63" spans="1:28" x14ac:dyDescent="0.25">
      <c r="G63" s="39"/>
      <c r="H63" s="16"/>
      <c r="I63" s="33"/>
      <c r="Z63">
        <v>0.47099999999999997</v>
      </c>
      <c r="AA63">
        <v>0.45800000000000002</v>
      </c>
      <c r="AB63" s="38">
        <f t="shared" si="0"/>
        <v>-1.2999999999999956E-2</v>
      </c>
    </row>
    <row r="64" spans="1:28" x14ac:dyDescent="0.25">
      <c r="G64" s="39"/>
      <c r="H64" s="16"/>
      <c r="I64" s="33"/>
      <c r="Z64">
        <v>0.47399999999999998</v>
      </c>
      <c r="AA64">
        <v>0.46200000000000002</v>
      </c>
      <c r="AB64" s="38">
        <f t="shared" si="0"/>
        <v>-1.1999999999999955E-2</v>
      </c>
    </row>
    <row r="65" spans="7:28" x14ac:dyDescent="0.25">
      <c r="G65" s="39"/>
      <c r="H65" s="16"/>
      <c r="I65" s="33"/>
      <c r="Z65">
        <v>0.40100000000000002</v>
      </c>
      <c r="AA65">
        <v>0.39400000000000002</v>
      </c>
      <c r="AB65" s="38">
        <f t="shared" si="0"/>
        <v>-7.0000000000000062E-3</v>
      </c>
    </row>
    <row r="66" spans="7:28" x14ac:dyDescent="0.25">
      <c r="G66" s="39"/>
      <c r="H66" s="16"/>
      <c r="I66" s="33"/>
      <c r="Z66">
        <v>0.435</v>
      </c>
      <c r="AA66">
        <v>0.41499999999999998</v>
      </c>
      <c r="AB66" s="38">
        <f t="shared" si="0"/>
        <v>-2.0000000000000018E-2</v>
      </c>
    </row>
    <row r="67" spans="7:28" x14ac:dyDescent="0.25">
      <c r="G67" s="39"/>
      <c r="H67" s="16"/>
      <c r="I67" s="33"/>
      <c r="Z67">
        <v>0.44600000000000001</v>
      </c>
      <c r="AA67">
        <v>0.42699999999999999</v>
      </c>
      <c r="AB67" s="38">
        <f t="shared" ref="AB67:AB130" si="26">AA67-Z67</f>
        <v>-1.9000000000000017E-2</v>
      </c>
    </row>
    <row r="68" spans="7:28" x14ac:dyDescent="0.25">
      <c r="G68" s="39"/>
      <c r="H68" s="16"/>
      <c r="I68" s="33"/>
      <c r="Z68">
        <v>0.45300000000000001</v>
      </c>
      <c r="AA68">
        <v>0.435</v>
      </c>
      <c r="AB68" s="38">
        <f t="shared" si="26"/>
        <v>-1.8000000000000016E-2</v>
      </c>
    </row>
    <row r="69" spans="7:28" x14ac:dyDescent="0.25">
      <c r="G69" s="39"/>
      <c r="H69" s="16"/>
      <c r="I69" s="33"/>
      <c r="Z69">
        <v>0.45800000000000002</v>
      </c>
      <c r="AA69">
        <v>0.441</v>
      </c>
      <c r="AB69" s="38">
        <f t="shared" si="26"/>
        <v>-1.7000000000000015E-2</v>
      </c>
    </row>
    <row r="70" spans="7:28" x14ac:dyDescent="0.25">
      <c r="G70" s="39"/>
      <c r="H70" s="16"/>
      <c r="I70" s="33"/>
      <c r="Z70">
        <v>0.46200000000000002</v>
      </c>
      <c r="AA70">
        <v>0.44600000000000001</v>
      </c>
      <c r="AB70" s="38">
        <f t="shared" si="26"/>
        <v>-1.6000000000000014E-2</v>
      </c>
    </row>
    <row r="71" spans="7:28" x14ac:dyDescent="0.25">
      <c r="G71" s="39"/>
      <c r="H71" s="16"/>
      <c r="I71" s="33"/>
      <c r="Z71">
        <v>0.46600000000000003</v>
      </c>
      <c r="AA71">
        <v>0.45100000000000001</v>
      </c>
      <c r="AB71" s="38">
        <f t="shared" si="26"/>
        <v>-1.5000000000000013E-2</v>
      </c>
    </row>
    <row r="72" spans="7:28" x14ac:dyDescent="0.25">
      <c r="G72" s="39"/>
      <c r="H72" s="16"/>
      <c r="I72" s="33"/>
      <c r="Z72">
        <v>0.46899999999999997</v>
      </c>
      <c r="AA72">
        <v>0.45500000000000002</v>
      </c>
      <c r="AB72" s="38">
        <f t="shared" si="26"/>
        <v>-1.3999999999999957E-2</v>
      </c>
    </row>
    <row r="73" spans="7:28" x14ac:dyDescent="0.25">
      <c r="G73" s="39"/>
      <c r="H73" s="16"/>
      <c r="I73" s="33"/>
      <c r="Z73">
        <v>0.47299999999999998</v>
      </c>
      <c r="AA73">
        <v>0.45800000000000002</v>
      </c>
      <c r="AB73" s="38">
        <f t="shared" si="26"/>
        <v>-1.4999999999999958E-2</v>
      </c>
    </row>
    <row r="74" spans="7:28" x14ac:dyDescent="0.25">
      <c r="G74" s="39"/>
      <c r="H74" s="16"/>
      <c r="I74" s="33"/>
      <c r="Z74">
        <v>0.27300000000000002</v>
      </c>
      <c r="AA74">
        <v>0.28100000000000003</v>
      </c>
      <c r="AB74" s="38">
        <f t="shared" si="26"/>
        <v>8.0000000000000071E-3</v>
      </c>
    </row>
    <row r="75" spans="7:28" x14ac:dyDescent="0.25">
      <c r="G75" s="39"/>
      <c r="H75" s="16"/>
      <c r="I75" s="33"/>
      <c r="Z75">
        <v>0.28699999999999998</v>
      </c>
      <c r="AA75">
        <v>0.30299999999999999</v>
      </c>
      <c r="AB75" s="38">
        <f t="shared" si="26"/>
        <v>1.6000000000000014E-2</v>
      </c>
    </row>
    <row r="76" spans="7:28" x14ac:dyDescent="0.25">
      <c r="G76" s="39"/>
      <c r="H76" s="16"/>
      <c r="I76" s="33"/>
      <c r="Z76">
        <v>0.29899999999999999</v>
      </c>
      <c r="AA76">
        <v>0.318</v>
      </c>
      <c r="AB76" s="38">
        <f t="shared" si="26"/>
        <v>1.9000000000000017E-2</v>
      </c>
    </row>
    <row r="77" spans="7:28" x14ac:dyDescent="0.25">
      <c r="G77" s="39"/>
      <c r="H77" s="16"/>
      <c r="I77" s="33"/>
      <c r="Z77">
        <v>0.309</v>
      </c>
      <c r="AA77">
        <v>0.32800000000000001</v>
      </c>
      <c r="AB77" s="38">
        <f t="shared" si="26"/>
        <v>1.9000000000000017E-2</v>
      </c>
    </row>
    <row r="78" spans="7:28" x14ac:dyDescent="0.25">
      <c r="G78" s="39"/>
      <c r="H78" s="16"/>
      <c r="I78" s="33"/>
      <c r="Z78">
        <v>0.31900000000000001</v>
      </c>
      <c r="AA78">
        <v>0.33600000000000002</v>
      </c>
      <c r="AB78" s="38">
        <f t="shared" si="26"/>
        <v>1.7000000000000015E-2</v>
      </c>
    </row>
    <row r="79" spans="7:28" x14ac:dyDescent="0.25">
      <c r="G79" s="39"/>
      <c r="H79" s="16"/>
      <c r="I79" s="33"/>
      <c r="Z79">
        <v>0.32700000000000001</v>
      </c>
      <c r="AA79">
        <v>0.34300000000000003</v>
      </c>
      <c r="AB79" s="38">
        <f t="shared" si="26"/>
        <v>1.6000000000000014E-2</v>
      </c>
    </row>
    <row r="80" spans="7:28" x14ac:dyDescent="0.25">
      <c r="G80" s="39"/>
      <c r="H80" s="16"/>
      <c r="I80" s="33"/>
      <c r="Z80">
        <v>0.33500000000000002</v>
      </c>
      <c r="AA80">
        <v>0.34799999999999998</v>
      </c>
      <c r="AB80" s="38">
        <f t="shared" si="26"/>
        <v>1.2999999999999956E-2</v>
      </c>
    </row>
    <row r="81" spans="7:28" x14ac:dyDescent="0.25">
      <c r="G81" s="39"/>
      <c r="H81" s="16"/>
      <c r="I81" s="33"/>
      <c r="Z81">
        <v>0.34200000000000003</v>
      </c>
      <c r="AA81">
        <v>0.35199999999999998</v>
      </c>
      <c r="AB81" s="38">
        <f t="shared" si="26"/>
        <v>9.9999999999999534E-3</v>
      </c>
    </row>
    <row r="82" spans="7:28" x14ac:dyDescent="0.25">
      <c r="G82" s="39"/>
      <c r="H82" s="16"/>
      <c r="I82" s="33"/>
      <c r="Z82">
        <v>0.34899999999999998</v>
      </c>
      <c r="AA82">
        <v>0.35899999999999999</v>
      </c>
      <c r="AB82" s="38">
        <f t="shared" si="26"/>
        <v>1.0000000000000009E-2</v>
      </c>
    </row>
    <row r="83" spans="7:28" x14ac:dyDescent="0.25">
      <c r="G83" s="39"/>
      <c r="H83" s="16"/>
      <c r="I83" s="33"/>
      <c r="Z83">
        <v>0.186</v>
      </c>
      <c r="AA83">
        <v>0.18099999999999999</v>
      </c>
      <c r="AB83" s="38">
        <f t="shared" si="26"/>
        <v>-5.0000000000000044E-3</v>
      </c>
    </row>
    <row r="84" spans="7:28" x14ac:dyDescent="0.25">
      <c r="Z84">
        <v>0.20799999999999999</v>
      </c>
      <c r="AA84">
        <v>0.216</v>
      </c>
      <c r="AB84" s="38">
        <f t="shared" si="26"/>
        <v>8.0000000000000071E-3</v>
      </c>
    </row>
    <row r="85" spans="7:28" x14ac:dyDescent="0.25">
      <c r="Z85">
        <v>0.22600000000000001</v>
      </c>
      <c r="AA85">
        <v>0.24099999999999999</v>
      </c>
      <c r="AB85" s="38">
        <f t="shared" si="26"/>
        <v>1.4999999999999986E-2</v>
      </c>
    </row>
    <row r="86" spans="7:28" x14ac:dyDescent="0.25">
      <c r="Z86">
        <v>0.24199999999999999</v>
      </c>
      <c r="AA86">
        <v>0.25900000000000001</v>
      </c>
      <c r="AB86" s="38">
        <f t="shared" si="26"/>
        <v>1.7000000000000015E-2</v>
      </c>
    </row>
    <row r="87" spans="7:28" x14ac:dyDescent="0.25">
      <c r="Z87">
        <v>0.255</v>
      </c>
      <c r="AA87">
        <v>0.27700000000000002</v>
      </c>
      <c r="AB87" s="38">
        <f t="shared" si="26"/>
        <v>2.200000000000002E-2</v>
      </c>
    </row>
    <row r="88" spans="7:28" x14ac:dyDescent="0.25">
      <c r="Z88">
        <v>0.26700000000000002</v>
      </c>
      <c r="AA88">
        <v>0.28899999999999998</v>
      </c>
      <c r="AB88" s="38">
        <f t="shared" si="26"/>
        <v>2.1999999999999964E-2</v>
      </c>
    </row>
    <row r="89" spans="7:28" x14ac:dyDescent="0.25">
      <c r="Z89">
        <v>0.27800000000000002</v>
      </c>
      <c r="AA89">
        <v>0.30299999999999999</v>
      </c>
      <c r="AB89" s="38">
        <f t="shared" si="26"/>
        <v>2.4999999999999967E-2</v>
      </c>
    </row>
    <row r="90" spans="7:28" x14ac:dyDescent="0.25">
      <c r="Z90">
        <v>0.28799999999999998</v>
      </c>
      <c r="AA90">
        <v>0.313</v>
      </c>
      <c r="AB90" s="38">
        <f t="shared" si="26"/>
        <v>2.5000000000000022E-2</v>
      </c>
    </row>
    <row r="91" spans="7:28" x14ac:dyDescent="0.25">
      <c r="Z91">
        <v>0.29499999999999998</v>
      </c>
      <c r="AA91">
        <v>0.32400000000000001</v>
      </c>
      <c r="AB91" s="38">
        <f t="shared" si="26"/>
        <v>2.9000000000000026E-2</v>
      </c>
    </row>
    <row r="92" spans="7:28" x14ac:dyDescent="0.25">
      <c r="Z92">
        <v>0.14299999999999999</v>
      </c>
      <c r="AA92">
        <v>0.14000000000000001</v>
      </c>
      <c r="AB92" s="38">
        <f t="shared" si="26"/>
        <v>-2.9999999999999749E-3</v>
      </c>
    </row>
    <row r="93" spans="7:28" x14ac:dyDescent="0.25">
      <c r="Z93">
        <v>0.17199999999999999</v>
      </c>
      <c r="AA93">
        <v>0.17799999999999999</v>
      </c>
      <c r="AB93" s="38">
        <f t="shared" si="26"/>
        <v>6.0000000000000053E-3</v>
      </c>
    </row>
    <row r="94" spans="7:28" x14ac:dyDescent="0.25">
      <c r="Z94">
        <v>0.193</v>
      </c>
      <c r="AA94">
        <v>0.20499999999999999</v>
      </c>
      <c r="AB94" s="38">
        <f t="shared" si="26"/>
        <v>1.1999999999999983E-2</v>
      </c>
    </row>
    <row r="95" spans="7:28" x14ac:dyDescent="0.25">
      <c r="Z95">
        <v>0.21199999999999999</v>
      </c>
      <c r="AA95">
        <v>0.22700000000000001</v>
      </c>
      <c r="AB95" s="38">
        <f t="shared" si="26"/>
        <v>1.5000000000000013E-2</v>
      </c>
    </row>
    <row r="96" spans="7:28" x14ac:dyDescent="0.25">
      <c r="Z96">
        <v>0.22700000000000001</v>
      </c>
      <c r="AA96">
        <v>0.248</v>
      </c>
      <c r="AB96" s="38">
        <f t="shared" si="26"/>
        <v>2.0999999999999991E-2</v>
      </c>
    </row>
    <row r="97" spans="26:30" x14ac:dyDescent="0.25">
      <c r="Z97">
        <v>0.24</v>
      </c>
      <c r="AA97">
        <v>0.26400000000000001</v>
      </c>
      <c r="AB97" s="38">
        <f t="shared" si="26"/>
        <v>2.4000000000000021E-2</v>
      </c>
    </row>
    <row r="98" spans="26:30" x14ac:dyDescent="0.25">
      <c r="Z98">
        <v>0.251</v>
      </c>
      <c r="AA98">
        <v>0.27900000000000003</v>
      </c>
      <c r="AB98" s="38">
        <f t="shared" si="26"/>
        <v>2.8000000000000025E-2</v>
      </c>
    </row>
    <row r="99" spans="26:30" x14ac:dyDescent="0.25">
      <c r="Z99">
        <v>0.26</v>
      </c>
      <c r="AA99">
        <v>0.29299999999999998</v>
      </c>
      <c r="AB99" s="38">
        <f t="shared" si="26"/>
        <v>3.2999999999999974E-2</v>
      </c>
    </row>
    <row r="100" spans="26:30" x14ac:dyDescent="0.25">
      <c r="Z100">
        <v>0.26700000000000002</v>
      </c>
      <c r="AA100">
        <v>0.30599999999999999</v>
      </c>
      <c r="AB100" s="38">
        <f t="shared" si="26"/>
        <v>3.8999999999999979E-2</v>
      </c>
    </row>
    <row r="101" spans="26:30" x14ac:dyDescent="0.25">
      <c r="Z101">
        <v>0.11899999999999999</v>
      </c>
      <c r="AA101">
        <v>0.11700000000000001</v>
      </c>
      <c r="AB101" s="38">
        <f t="shared" si="26"/>
        <v>-1.9999999999999879E-3</v>
      </c>
    </row>
    <row r="102" spans="26:30" x14ac:dyDescent="0.25">
      <c r="Z102">
        <v>0.152</v>
      </c>
      <c r="AA102">
        <v>0.156</v>
      </c>
      <c r="AB102" s="38">
        <f t="shared" si="26"/>
        <v>4.0000000000000036E-3</v>
      </c>
    </row>
    <row r="103" spans="26:30" x14ac:dyDescent="0.25">
      <c r="Z103">
        <v>0.17699999999999999</v>
      </c>
      <c r="AA103">
        <v>0.184</v>
      </c>
      <c r="AB103" s="38">
        <f t="shared" si="26"/>
        <v>7.0000000000000062E-3</v>
      </c>
    </row>
    <row r="104" spans="26:30" x14ac:dyDescent="0.25">
      <c r="Z104">
        <v>0.19700000000000001</v>
      </c>
      <c r="AA104">
        <v>0.20799999999999999</v>
      </c>
      <c r="AB104" s="38">
        <f t="shared" si="26"/>
        <v>1.0999999999999982E-2</v>
      </c>
    </row>
    <row r="105" spans="26:30" x14ac:dyDescent="0.25">
      <c r="Z105">
        <v>0.21299999999999999</v>
      </c>
      <c r="AA105">
        <v>0.22900000000000001</v>
      </c>
      <c r="AB105" s="38">
        <f t="shared" si="26"/>
        <v>1.6000000000000014E-2</v>
      </c>
    </row>
    <row r="106" spans="26:30" x14ac:dyDescent="0.25">
      <c r="Z106">
        <v>0.22600000000000001</v>
      </c>
      <c r="AA106">
        <v>0.248</v>
      </c>
      <c r="AB106" s="38">
        <f t="shared" si="26"/>
        <v>2.1999999999999992E-2</v>
      </c>
    </row>
    <row r="107" spans="26:30" x14ac:dyDescent="0.25">
      <c r="Z107">
        <v>0.23599999999999999</v>
      </c>
      <c r="AA107">
        <v>0.26400000000000001</v>
      </c>
      <c r="AB107" s="38">
        <f t="shared" si="26"/>
        <v>2.8000000000000025E-2</v>
      </c>
    </row>
    <row r="108" spans="26:30" x14ac:dyDescent="0.25">
      <c r="Z108">
        <v>0.246</v>
      </c>
      <c r="AA108">
        <v>0.27900000000000003</v>
      </c>
      <c r="AB108" s="38">
        <f t="shared" si="26"/>
        <v>3.3000000000000029E-2</v>
      </c>
    </row>
    <row r="109" spans="26:30" x14ac:dyDescent="0.25">
      <c r="Z109" s="48">
        <v>0.254</v>
      </c>
      <c r="AA109" s="48">
        <v>0.29299999999999998</v>
      </c>
      <c r="AB109" s="49">
        <f>AA109-Z109</f>
        <v>3.8999999999999979E-2</v>
      </c>
      <c r="AC109">
        <v>0.106</v>
      </c>
      <c r="AD109">
        <v>8.7145E-2</v>
      </c>
    </row>
    <row r="110" spans="26:30" x14ac:dyDescent="0.25">
      <c r="Z110">
        <v>0.45500000000000002</v>
      </c>
      <c r="AA110">
        <v>0.45400000000000001</v>
      </c>
      <c r="AB110" s="38">
        <f t="shared" si="26"/>
        <v>-1.0000000000000009E-3</v>
      </c>
    </row>
    <row r="111" spans="26:30" x14ac:dyDescent="0.25">
      <c r="Z111">
        <v>0.45500000000000002</v>
      </c>
      <c r="AA111">
        <v>0.45400000000000001</v>
      </c>
      <c r="AB111" s="38">
        <f t="shared" si="26"/>
        <v>-1.0000000000000009E-3</v>
      </c>
    </row>
    <row r="112" spans="26:30" x14ac:dyDescent="0.25">
      <c r="Z112">
        <v>0.45600000000000002</v>
      </c>
      <c r="AA112">
        <v>0.45400000000000001</v>
      </c>
      <c r="AB112" s="38">
        <f t="shared" si="26"/>
        <v>-2.0000000000000018E-3</v>
      </c>
    </row>
    <row r="113" spans="26:28" x14ac:dyDescent="0.25">
      <c r="Z113">
        <v>0.45500000000000002</v>
      </c>
      <c r="AA113">
        <v>0.45400000000000001</v>
      </c>
      <c r="AB113" s="38">
        <f t="shared" si="26"/>
        <v>-1.0000000000000009E-3</v>
      </c>
    </row>
    <row r="114" spans="26:28" x14ac:dyDescent="0.25">
      <c r="Z114">
        <v>0.45600000000000002</v>
      </c>
      <c r="AA114">
        <v>0.45400000000000001</v>
      </c>
      <c r="AB114" s="38">
        <f t="shared" si="26"/>
        <v>-2.0000000000000018E-3</v>
      </c>
    </row>
    <row r="115" spans="26:28" x14ac:dyDescent="0.25">
      <c r="Z115">
        <v>0.45500000000000002</v>
      </c>
      <c r="AA115">
        <v>0.45400000000000001</v>
      </c>
      <c r="AB115" s="38">
        <f t="shared" si="26"/>
        <v>-1.0000000000000009E-3</v>
      </c>
    </row>
    <row r="116" spans="26:28" x14ac:dyDescent="0.25">
      <c r="Z116">
        <v>0.45600000000000002</v>
      </c>
      <c r="AA116">
        <v>0.45400000000000001</v>
      </c>
      <c r="AB116" s="38">
        <f t="shared" si="26"/>
        <v>-2.0000000000000018E-3</v>
      </c>
    </row>
    <row r="117" spans="26:28" x14ac:dyDescent="0.25">
      <c r="Z117">
        <v>0.45500000000000002</v>
      </c>
      <c r="AA117">
        <v>0.45400000000000001</v>
      </c>
      <c r="AB117" s="38">
        <f t="shared" si="26"/>
        <v>-1.0000000000000009E-3</v>
      </c>
    </row>
    <row r="118" spans="26:28" x14ac:dyDescent="0.25">
      <c r="Z118">
        <v>0.45600000000000002</v>
      </c>
      <c r="AA118">
        <v>0.45400000000000001</v>
      </c>
      <c r="AB118" s="38">
        <f t="shared" si="26"/>
        <v>-2.0000000000000018E-3</v>
      </c>
    </row>
    <row r="119" spans="26:28" x14ac:dyDescent="0.25">
      <c r="Z119">
        <v>0.45500000000000002</v>
      </c>
      <c r="AA119">
        <v>0.45400000000000001</v>
      </c>
      <c r="AB119" s="38">
        <f t="shared" si="26"/>
        <v>-1.0000000000000009E-3</v>
      </c>
    </row>
    <row r="120" spans="26:28" x14ac:dyDescent="0.25">
      <c r="Z120">
        <v>0.45500000000000002</v>
      </c>
      <c r="AA120">
        <v>0.45400000000000001</v>
      </c>
      <c r="AB120" s="38">
        <f t="shared" si="26"/>
        <v>-1.0000000000000009E-3</v>
      </c>
    </row>
    <row r="121" spans="26:28" x14ac:dyDescent="0.25">
      <c r="Z121">
        <v>0.45500000000000002</v>
      </c>
      <c r="AA121">
        <v>0.45400000000000001</v>
      </c>
      <c r="AB121" s="38">
        <f t="shared" si="26"/>
        <v>-1.0000000000000009E-3</v>
      </c>
    </row>
    <row r="122" spans="26:28" x14ac:dyDescent="0.25">
      <c r="Z122">
        <v>0.45500000000000002</v>
      </c>
      <c r="AA122">
        <v>0.45400000000000001</v>
      </c>
      <c r="AB122" s="38">
        <f t="shared" si="26"/>
        <v>-1.0000000000000009E-3</v>
      </c>
    </row>
    <row r="123" spans="26:28" x14ac:dyDescent="0.25">
      <c r="Z123">
        <v>0.45500000000000002</v>
      </c>
      <c r="AA123">
        <v>0.45400000000000001</v>
      </c>
      <c r="AB123" s="38">
        <f t="shared" si="26"/>
        <v>-1.0000000000000009E-3</v>
      </c>
    </row>
    <row r="124" spans="26:28" x14ac:dyDescent="0.25">
      <c r="Z124">
        <v>0.45600000000000002</v>
      </c>
      <c r="AA124">
        <v>0.45400000000000001</v>
      </c>
      <c r="AB124" s="38">
        <f t="shared" si="26"/>
        <v>-2.0000000000000018E-3</v>
      </c>
    </row>
    <row r="125" spans="26:28" x14ac:dyDescent="0.25">
      <c r="Z125">
        <v>0.45500000000000002</v>
      </c>
      <c r="AA125">
        <v>0.45400000000000001</v>
      </c>
      <c r="AB125" s="38">
        <f t="shared" si="26"/>
        <v>-1.0000000000000009E-3</v>
      </c>
    </row>
    <row r="126" spans="26:28" x14ac:dyDescent="0.25">
      <c r="Z126">
        <v>0.45600000000000002</v>
      </c>
      <c r="AA126">
        <v>0.45400000000000001</v>
      </c>
      <c r="AB126" s="38">
        <f t="shared" si="26"/>
        <v>-2.0000000000000018E-3</v>
      </c>
    </row>
    <row r="127" spans="26:28" x14ac:dyDescent="0.25">
      <c r="Z127">
        <v>0.45500000000000002</v>
      </c>
      <c r="AA127">
        <v>0.45400000000000001</v>
      </c>
      <c r="AB127" s="38">
        <f t="shared" si="26"/>
        <v>-1.0000000000000009E-3</v>
      </c>
    </row>
    <row r="128" spans="26:28" x14ac:dyDescent="0.25">
      <c r="Z128">
        <v>0.45500000000000002</v>
      </c>
      <c r="AA128">
        <v>0.45400000000000001</v>
      </c>
      <c r="AB128" s="38">
        <f t="shared" si="26"/>
        <v>-1.0000000000000009E-3</v>
      </c>
    </row>
    <row r="129" spans="26:28" x14ac:dyDescent="0.25">
      <c r="Z129">
        <v>0.45500000000000002</v>
      </c>
      <c r="AA129">
        <v>0.45400000000000001</v>
      </c>
      <c r="AB129" s="38">
        <f t="shared" si="26"/>
        <v>-1.0000000000000009E-3</v>
      </c>
    </row>
    <row r="130" spans="26:28" x14ac:dyDescent="0.25">
      <c r="Z130">
        <v>0.45500000000000002</v>
      </c>
      <c r="AA130">
        <v>0.45400000000000001</v>
      </c>
      <c r="AB130" s="38">
        <f t="shared" si="26"/>
        <v>-1.0000000000000009E-3</v>
      </c>
    </row>
    <row r="131" spans="26:28" x14ac:dyDescent="0.25">
      <c r="Z131">
        <v>0.45500000000000002</v>
      </c>
      <c r="AA131">
        <v>0.45400000000000001</v>
      </c>
      <c r="AB131" s="38">
        <f t="shared" ref="AB131:AB145" si="27">AA131-Z131</f>
        <v>-1.0000000000000009E-3</v>
      </c>
    </row>
    <row r="132" spans="26:28" x14ac:dyDescent="0.25">
      <c r="Z132">
        <v>0.45500000000000002</v>
      </c>
      <c r="AA132">
        <v>0.45400000000000001</v>
      </c>
      <c r="AB132" s="38">
        <f t="shared" si="27"/>
        <v>-1.0000000000000009E-3</v>
      </c>
    </row>
    <row r="133" spans="26:28" x14ac:dyDescent="0.25">
      <c r="Z133">
        <v>0.45500000000000002</v>
      </c>
      <c r="AA133">
        <v>0.45400000000000001</v>
      </c>
      <c r="AB133" s="38">
        <f t="shared" si="27"/>
        <v>-1.0000000000000009E-3</v>
      </c>
    </row>
    <row r="134" spans="26:28" x14ac:dyDescent="0.25">
      <c r="Z134">
        <v>0.45600000000000002</v>
      </c>
      <c r="AA134">
        <v>0.45400000000000001</v>
      </c>
      <c r="AB134" s="38">
        <f t="shared" si="27"/>
        <v>-2.0000000000000018E-3</v>
      </c>
    </row>
    <row r="135" spans="26:28" x14ac:dyDescent="0.25">
      <c r="Z135">
        <v>0.45500000000000002</v>
      </c>
      <c r="AA135">
        <v>0.45400000000000001</v>
      </c>
      <c r="AB135" s="38">
        <f t="shared" si="27"/>
        <v>-1.0000000000000009E-3</v>
      </c>
    </row>
    <row r="136" spans="26:28" x14ac:dyDescent="0.25">
      <c r="Z136">
        <v>0.45600000000000002</v>
      </c>
      <c r="AA136">
        <v>0.45400000000000001</v>
      </c>
      <c r="AB136" s="38">
        <f t="shared" si="27"/>
        <v>-2.0000000000000018E-3</v>
      </c>
    </row>
    <row r="137" spans="26:28" x14ac:dyDescent="0.25">
      <c r="Z137">
        <v>0.45500000000000002</v>
      </c>
      <c r="AA137">
        <v>0.45400000000000001</v>
      </c>
      <c r="AB137" s="38">
        <f t="shared" si="27"/>
        <v>-1.0000000000000009E-3</v>
      </c>
    </row>
    <row r="138" spans="26:28" x14ac:dyDescent="0.25">
      <c r="Z138">
        <v>0.45500000000000002</v>
      </c>
      <c r="AA138">
        <v>0.45400000000000001</v>
      </c>
      <c r="AB138" s="38">
        <f t="shared" si="27"/>
        <v>-1.0000000000000009E-3</v>
      </c>
    </row>
    <row r="139" spans="26:28" x14ac:dyDescent="0.25">
      <c r="Z139">
        <v>0.45500000000000002</v>
      </c>
      <c r="AA139">
        <v>0.45400000000000001</v>
      </c>
      <c r="AB139" s="38">
        <f t="shared" si="27"/>
        <v>-1.0000000000000009E-3</v>
      </c>
    </row>
    <row r="140" spans="26:28" x14ac:dyDescent="0.25">
      <c r="Z140">
        <v>0.45500000000000002</v>
      </c>
      <c r="AA140">
        <v>0.45400000000000001</v>
      </c>
      <c r="AB140" s="38">
        <f t="shared" si="27"/>
        <v>-1.0000000000000009E-3</v>
      </c>
    </row>
    <row r="141" spans="26:28" x14ac:dyDescent="0.25">
      <c r="Z141">
        <v>0.45500000000000002</v>
      </c>
      <c r="AA141">
        <v>0.45400000000000001</v>
      </c>
      <c r="AB141" s="38">
        <f t="shared" si="27"/>
        <v>-1.0000000000000009E-3</v>
      </c>
    </row>
    <row r="142" spans="26:28" x14ac:dyDescent="0.25">
      <c r="Z142">
        <v>0.45500000000000002</v>
      </c>
      <c r="AA142">
        <v>0.45400000000000001</v>
      </c>
      <c r="AB142" s="38">
        <f t="shared" si="27"/>
        <v>-1.0000000000000009E-3</v>
      </c>
    </row>
    <row r="143" spans="26:28" x14ac:dyDescent="0.25">
      <c r="Z143">
        <v>0.45600000000000002</v>
      </c>
      <c r="AA143">
        <v>0.45400000000000001</v>
      </c>
      <c r="AB143" s="38">
        <f t="shared" si="27"/>
        <v>-2.0000000000000018E-3</v>
      </c>
    </row>
    <row r="144" spans="26:28" x14ac:dyDescent="0.25">
      <c r="Z144">
        <v>0.45600000000000002</v>
      </c>
      <c r="AA144">
        <v>0.45400000000000001</v>
      </c>
      <c r="AB144" s="38">
        <f t="shared" si="27"/>
        <v>-2.0000000000000018E-3</v>
      </c>
    </row>
    <row r="145" spans="26:28" x14ac:dyDescent="0.25">
      <c r="Z145">
        <v>0.45500000000000002</v>
      </c>
      <c r="AA145">
        <v>0.45400000000000001</v>
      </c>
      <c r="AB145" s="38">
        <f t="shared" si="27"/>
        <v>-1.0000000000000009E-3</v>
      </c>
    </row>
  </sheetData>
  <mergeCells count="30">
    <mergeCell ref="G45:L45"/>
    <mergeCell ref="H46:H47"/>
    <mergeCell ref="I46:L46"/>
    <mergeCell ref="A46:A47"/>
    <mergeCell ref="B46:E46"/>
    <mergeCell ref="A45:E45"/>
    <mergeCell ref="Q22:Q30"/>
    <mergeCell ref="Q31:Q39"/>
    <mergeCell ref="I4:I12"/>
    <mergeCell ref="I13:I21"/>
    <mergeCell ref="I22:I30"/>
    <mergeCell ref="I31:I39"/>
    <mergeCell ref="Q13:Q21"/>
    <mergeCell ref="Q1:V1"/>
    <mergeCell ref="Q2:Q3"/>
    <mergeCell ref="R2:R3"/>
    <mergeCell ref="S2:V2"/>
    <mergeCell ref="Q4:Q12"/>
    <mergeCell ref="I1:N1"/>
    <mergeCell ref="I2:I3"/>
    <mergeCell ref="J2:J3"/>
    <mergeCell ref="K2:N2"/>
    <mergeCell ref="B2:B3"/>
    <mergeCell ref="A4:A12"/>
    <mergeCell ref="A13:A21"/>
    <mergeCell ref="A22:A30"/>
    <mergeCell ref="A31:A39"/>
    <mergeCell ref="A1:F1"/>
    <mergeCell ref="C2:F2"/>
    <mergeCell ref="A2: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selection activeCell="B29" sqref="B29:E37"/>
    </sheetView>
  </sheetViews>
  <sheetFormatPr defaultRowHeight="15" x14ac:dyDescent="0.25"/>
  <sheetData>
    <row r="1" spans="1:28" ht="45.75" customHeight="1" x14ac:dyDescent="0.25">
      <c r="A1" s="72" t="s">
        <v>59</v>
      </c>
      <c r="B1" s="72"/>
      <c r="C1" s="72"/>
      <c r="D1" s="72"/>
      <c r="E1" s="72"/>
    </row>
    <row r="2" spans="1:28" x14ac:dyDescent="0.25">
      <c r="A2" t="s">
        <v>49</v>
      </c>
      <c r="B2" t="s">
        <v>51</v>
      </c>
      <c r="J2" t="s">
        <v>49</v>
      </c>
      <c r="L2" t="s">
        <v>61</v>
      </c>
      <c r="M2" t="s">
        <v>63</v>
      </c>
      <c r="P2" t="s">
        <v>61</v>
      </c>
      <c r="R2" t="s">
        <v>51</v>
      </c>
      <c r="T2" t="s">
        <v>61</v>
      </c>
      <c r="X2" t="s">
        <v>61</v>
      </c>
      <c r="AB2" s="50" t="s">
        <v>62</v>
      </c>
    </row>
    <row r="3" spans="1:28" x14ac:dyDescent="0.25">
      <c r="B3">
        <v>1</v>
      </c>
      <c r="C3">
        <v>2</v>
      </c>
      <c r="D3">
        <v>3</v>
      </c>
      <c r="E3">
        <v>4</v>
      </c>
      <c r="L3" t="s">
        <v>61</v>
      </c>
      <c r="M3" t="s">
        <v>63</v>
      </c>
      <c r="N3">
        <f>B3</f>
        <v>1</v>
      </c>
      <c r="P3" t="s">
        <v>61</v>
      </c>
      <c r="R3">
        <f>C3</f>
        <v>2</v>
      </c>
      <c r="T3" t="s">
        <v>61</v>
      </c>
      <c r="V3">
        <f>D3</f>
        <v>3</v>
      </c>
      <c r="X3" t="s">
        <v>61</v>
      </c>
      <c r="Z3">
        <f>E3</f>
        <v>4</v>
      </c>
      <c r="AB3" s="50" t="s">
        <v>62</v>
      </c>
    </row>
    <row r="4" spans="1:28" x14ac:dyDescent="0.25">
      <c r="A4" t="s">
        <v>64</v>
      </c>
      <c r="B4">
        <v>5.0000000000000044E-3</v>
      </c>
      <c r="C4">
        <v>1.0000000000000009E-3</v>
      </c>
      <c r="D4">
        <v>8.0000000000000071E-3</v>
      </c>
      <c r="E4">
        <v>1.0000000000000009E-3</v>
      </c>
      <c r="I4" t="s">
        <v>63</v>
      </c>
      <c r="J4" t="str">
        <f>A4</f>
        <v>2\times 10^{-6}</v>
      </c>
      <c r="K4" t="s">
        <v>63</v>
      </c>
      <c r="L4" t="s">
        <v>61</v>
      </c>
      <c r="M4" t="s">
        <v>63</v>
      </c>
      <c r="N4" s="38">
        <f t="shared" ref="N4:N7" si="0">B4</f>
        <v>5.0000000000000044E-3</v>
      </c>
      <c r="O4" t="s">
        <v>63</v>
      </c>
      <c r="P4" t="s">
        <v>61</v>
      </c>
      <c r="Q4" t="s">
        <v>63</v>
      </c>
      <c r="R4" s="38">
        <f t="shared" ref="R4:R7" si="1">C4</f>
        <v>1.0000000000000009E-3</v>
      </c>
      <c r="S4" t="s">
        <v>63</v>
      </c>
      <c r="T4" t="s">
        <v>61</v>
      </c>
      <c r="U4" t="s">
        <v>63</v>
      </c>
      <c r="V4" s="38">
        <f t="shared" ref="V4:V7" si="2">D4</f>
        <v>8.0000000000000071E-3</v>
      </c>
      <c r="W4" t="s">
        <v>63</v>
      </c>
      <c r="X4" t="s">
        <v>61</v>
      </c>
      <c r="Y4" t="s">
        <v>63</v>
      </c>
      <c r="Z4" s="38">
        <f t="shared" ref="Z4:Z7" si="3">E4</f>
        <v>1.0000000000000009E-3</v>
      </c>
      <c r="AA4" t="s">
        <v>63</v>
      </c>
      <c r="AB4" s="50" t="s">
        <v>62</v>
      </c>
    </row>
    <row r="5" spans="1:28" x14ac:dyDescent="0.25">
      <c r="A5" t="s">
        <v>65</v>
      </c>
      <c r="B5">
        <v>2.0000000000000018E-3</v>
      </c>
      <c r="C5">
        <v>4.0000000000000036E-3</v>
      </c>
      <c r="D5">
        <v>5.0000000000000044E-3</v>
      </c>
      <c r="E5">
        <v>1.0000000000000009E-3</v>
      </c>
      <c r="I5" t="s">
        <v>63</v>
      </c>
      <c r="J5" t="str">
        <f t="shared" ref="J5:J7" si="4">A5</f>
        <v>4\times 10^{-6}</v>
      </c>
      <c r="K5" t="s">
        <v>63</v>
      </c>
      <c r="L5" t="s">
        <v>61</v>
      </c>
      <c r="M5" t="s">
        <v>63</v>
      </c>
      <c r="N5" s="38">
        <f t="shared" si="0"/>
        <v>2.0000000000000018E-3</v>
      </c>
      <c r="O5" t="s">
        <v>63</v>
      </c>
      <c r="P5" t="s">
        <v>61</v>
      </c>
      <c r="Q5" t="s">
        <v>63</v>
      </c>
      <c r="R5" s="38">
        <f t="shared" si="1"/>
        <v>4.0000000000000036E-3</v>
      </c>
      <c r="S5" t="s">
        <v>63</v>
      </c>
      <c r="T5" t="s">
        <v>61</v>
      </c>
      <c r="U5" t="s">
        <v>63</v>
      </c>
      <c r="V5" s="38">
        <f t="shared" si="2"/>
        <v>5.0000000000000044E-3</v>
      </c>
      <c r="W5" t="s">
        <v>63</v>
      </c>
      <c r="X5" t="s">
        <v>61</v>
      </c>
      <c r="Y5" t="s">
        <v>63</v>
      </c>
      <c r="Z5" s="38">
        <f t="shared" si="3"/>
        <v>1.0000000000000009E-3</v>
      </c>
      <c r="AA5" t="s">
        <v>63</v>
      </c>
      <c r="AB5" s="50" t="s">
        <v>62</v>
      </c>
    </row>
    <row r="6" spans="1:28" x14ac:dyDescent="0.25">
      <c r="A6" t="s">
        <v>66</v>
      </c>
      <c r="B6">
        <v>2.0000000000000018E-3</v>
      </c>
      <c r="C6">
        <v>6.0000000000000053E-3</v>
      </c>
      <c r="D6">
        <v>2.9999999999999749E-3</v>
      </c>
      <c r="E6">
        <v>1.0000000000000009E-3</v>
      </c>
      <c r="I6" t="s">
        <v>63</v>
      </c>
      <c r="J6" t="str">
        <f t="shared" si="4"/>
        <v>6\times 10^{-6}</v>
      </c>
      <c r="K6" t="s">
        <v>63</v>
      </c>
      <c r="L6" t="s">
        <v>61</v>
      </c>
      <c r="M6" t="s">
        <v>63</v>
      </c>
      <c r="N6" s="38">
        <f t="shared" si="0"/>
        <v>2.0000000000000018E-3</v>
      </c>
      <c r="O6" t="s">
        <v>63</v>
      </c>
      <c r="P6" t="s">
        <v>61</v>
      </c>
      <c r="Q6" t="s">
        <v>63</v>
      </c>
      <c r="R6" s="38">
        <f t="shared" si="1"/>
        <v>6.0000000000000053E-3</v>
      </c>
      <c r="S6" t="s">
        <v>63</v>
      </c>
      <c r="T6" t="s">
        <v>61</v>
      </c>
      <c r="U6" t="s">
        <v>63</v>
      </c>
      <c r="V6" s="38">
        <f t="shared" si="2"/>
        <v>2.9999999999999749E-3</v>
      </c>
      <c r="W6" t="s">
        <v>63</v>
      </c>
      <c r="X6" t="s">
        <v>61</v>
      </c>
      <c r="Y6" t="s">
        <v>63</v>
      </c>
      <c r="Z6" s="38">
        <f t="shared" si="3"/>
        <v>1.0000000000000009E-3</v>
      </c>
      <c r="AA6" t="s">
        <v>63</v>
      </c>
      <c r="AB6" s="50" t="s">
        <v>62</v>
      </c>
    </row>
    <row r="7" spans="1:28" x14ac:dyDescent="0.25">
      <c r="A7" t="s">
        <v>67</v>
      </c>
      <c r="B7">
        <v>2.0000000000000018E-3</v>
      </c>
      <c r="C7">
        <v>7.0000000000000062E-3</v>
      </c>
      <c r="D7">
        <v>1.9999999999999879E-3</v>
      </c>
      <c r="E7">
        <v>1.0000000000000009E-3</v>
      </c>
      <c r="I7" t="s">
        <v>63</v>
      </c>
      <c r="J7" t="str">
        <f t="shared" si="4"/>
        <v>8\times 10^{-6}</v>
      </c>
      <c r="K7" t="s">
        <v>63</v>
      </c>
      <c r="L7" t="s">
        <v>61</v>
      </c>
      <c r="M7" t="s">
        <v>63</v>
      </c>
      <c r="N7" s="38">
        <f t="shared" si="0"/>
        <v>2.0000000000000018E-3</v>
      </c>
      <c r="O7" t="s">
        <v>63</v>
      </c>
      <c r="P7" t="s">
        <v>61</v>
      </c>
      <c r="Q7" t="s">
        <v>63</v>
      </c>
      <c r="R7" s="38">
        <f t="shared" si="1"/>
        <v>7.0000000000000062E-3</v>
      </c>
      <c r="S7" t="s">
        <v>63</v>
      </c>
      <c r="T7" t="s">
        <v>61</v>
      </c>
      <c r="U7" t="s">
        <v>63</v>
      </c>
      <c r="V7" s="38">
        <f t="shared" si="2"/>
        <v>1.9999999999999879E-3</v>
      </c>
      <c r="W7" t="s">
        <v>63</v>
      </c>
      <c r="X7" t="s">
        <v>61</v>
      </c>
      <c r="Y7" t="s">
        <v>63</v>
      </c>
      <c r="Z7" s="38">
        <f t="shared" si="3"/>
        <v>1.0000000000000009E-3</v>
      </c>
      <c r="AA7" t="s">
        <v>63</v>
      </c>
      <c r="AB7" s="50" t="s">
        <v>62</v>
      </c>
    </row>
    <row r="8" spans="1:28" x14ac:dyDescent="0.25">
      <c r="R8" s="38"/>
      <c r="V8" s="38"/>
      <c r="Z8" s="38"/>
      <c r="AB8" s="50"/>
    </row>
    <row r="9" spans="1:28" x14ac:dyDescent="0.25">
      <c r="B9" s="38">
        <v>5.0000000000000044E-3</v>
      </c>
      <c r="C9" s="38">
        <v>1.0000000000000009E-3</v>
      </c>
      <c r="D9" s="38">
        <v>8.0000000000000071E-3</v>
      </c>
      <c r="E9" s="38">
        <v>1.0000000000000009E-3</v>
      </c>
      <c r="R9" s="38"/>
      <c r="V9" s="38"/>
      <c r="Z9" s="38"/>
      <c r="AB9" s="50"/>
    </row>
    <row r="10" spans="1:28" x14ac:dyDescent="0.25">
      <c r="B10" s="38">
        <v>2.0000000000000018E-3</v>
      </c>
      <c r="C10" s="38">
        <v>4.0000000000000036E-3</v>
      </c>
      <c r="D10" s="38">
        <v>5.0000000000000044E-3</v>
      </c>
      <c r="E10" s="38">
        <v>1.0000000000000009E-3</v>
      </c>
      <c r="R10" s="38"/>
      <c r="V10" s="38"/>
      <c r="Z10" s="38"/>
      <c r="AB10" s="50"/>
    </row>
    <row r="11" spans="1:28" x14ac:dyDescent="0.25">
      <c r="B11" s="38">
        <v>2.0000000000000018E-3</v>
      </c>
      <c r="C11" s="38">
        <v>6.0000000000000053E-3</v>
      </c>
      <c r="D11" s="38">
        <v>2.9999999999999749E-3</v>
      </c>
      <c r="E11" s="38">
        <v>1.0000000000000009E-3</v>
      </c>
      <c r="R11" s="38"/>
      <c r="V11" s="38"/>
      <c r="Z11" s="38"/>
      <c r="AB11" s="50"/>
    </row>
    <row r="12" spans="1:28" x14ac:dyDescent="0.25">
      <c r="B12" s="38">
        <v>2.0000000000000018E-3</v>
      </c>
      <c r="C12" s="38">
        <v>7.0000000000000062E-3</v>
      </c>
      <c r="D12" s="38">
        <v>1.9999999999999879E-3</v>
      </c>
      <c r="E12" s="38">
        <v>1.0000000000000009E-3</v>
      </c>
      <c r="R12" s="38"/>
      <c r="V12" s="38"/>
      <c r="Z12" s="38"/>
      <c r="AB12" s="50"/>
    </row>
    <row r="13" spans="1:28" x14ac:dyDescent="0.25">
      <c r="R13" s="38"/>
      <c r="V13" s="38"/>
      <c r="Z13" s="38"/>
      <c r="AB13" s="50"/>
    </row>
    <row r="14" spans="1:28" x14ac:dyDescent="0.25">
      <c r="R14" s="38"/>
      <c r="V14" s="38"/>
      <c r="Z14" s="38"/>
      <c r="AB14" s="50"/>
    </row>
    <row r="15" spans="1:28" x14ac:dyDescent="0.25">
      <c r="R15" s="38"/>
      <c r="V15" s="38"/>
      <c r="Z15" s="38"/>
      <c r="AB15" s="50"/>
    </row>
    <row r="16" spans="1:28" ht="49.5" customHeight="1" x14ac:dyDescent="0.25">
      <c r="A16" s="72" t="s">
        <v>48</v>
      </c>
      <c r="B16" s="72"/>
      <c r="C16" s="72"/>
      <c r="D16" s="72"/>
      <c r="E16" s="72"/>
      <c r="R16" s="38"/>
      <c r="V16" s="38"/>
      <c r="Z16" s="38"/>
      <c r="AB16" s="50"/>
    </row>
    <row r="17" spans="1:28" x14ac:dyDescent="0.25">
      <c r="A17" t="s">
        <v>50</v>
      </c>
      <c r="B17" t="s">
        <v>49</v>
      </c>
      <c r="J17" t="str">
        <f>A17</f>
        <v>Wave Front Number</v>
      </c>
      <c r="L17" t="s">
        <v>61</v>
      </c>
      <c r="M17" t="str">
        <f>B17</f>
        <v>Diffusion</v>
      </c>
      <c r="R17" s="38"/>
      <c r="V17" s="38"/>
      <c r="Z17" s="38"/>
      <c r="AB17" s="50"/>
    </row>
    <row r="18" spans="1:28" x14ac:dyDescent="0.25">
      <c r="B18" t="s">
        <v>52</v>
      </c>
      <c r="C18" t="s">
        <v>53</v>
      </c>
      <c r="D18" t="s">
        <v>54</v>
      </c>
      <c r="E18" t="s">
        <v>55</v>
      </c>
      <c r="I18" t="s">
        <v>63</v>
      </c>
      <c r="J18">
        <f t="shared" ref="J18:J27" si="5">A18</f>
        <v>0</v>
      </c>
      <c r="K18" t="s">
        <v>63</v>
      </c>
      <c r="L18" t="s">
        <v>61</v>
      </c>
      <c r="M18" t="s">
        <v>63</v>
      </c>
      <c r="N18" t="str">
        <f>B18</f>
        <v>2x10^{-6}</v>
      </c>
      <c r="O18" t="s">
        <v>63</v>
      </c>
      <c r="P18" t="s">
        <v>61</v>
      </c>
      <c r="Q18" t="s">
        <v>63</v>
      </c>
      <c r="R18" s="38" t="str">
        <f t="shared" ref="R18:R27" si="6">C18</f>
        <v>4x10^{-6}</v>
      </c>
      <c r="S18" t="s">
        <v>63</v>
      </c>
      <c r="T18" t="s">
        <v>61</v>
      </c>
      <c r="U18" t="s">
        <v>63</v>
      </c>
      <c r="V18" s="38" t="str">
        <f t="shared" ref="V18:V27" si="7">D18</f>
        <v>6x10^{-6}</v>
      </c>
      <c r="W18" t="s">
        <v>63</v>
      </c>
      <c r="X18" t="s">
        <v>61</v>
      </c>
      <c r="Y18" t="s">
        <v>63</v>
      </c>
      <c r="Z18" s="38" t="str">
        <f t="shared" ref="Z18:Z27" si="8">E18</f>
        <v>8x10^{-6}</v>
      </c>
      <c r="AA18" t="s">
        <v>63</v>
      </c>
      <c r="AB18" s="50" t="s">
        <v>62</v>
      </c>
    </row>
    <row r="19" spans="1:28" x14ac:dyDescent="0.25">
      <c r="A19">
        <v>1</v>
      </c>
      <c r="B19">
        <v>5.0000000000000044E-3</v>
      </c>
      <c r="C19">
        <v>2.0000000000000018E-3</v>
      </c>
      <c r="D19">
        <v>2.0000000000000018E-3</v>
      </c>
      <c r="E19">
        <v>2.0000000000000018E-3</v>
      </c>
      <c r="I19" t="s">
        <v>63</v>
      </c>
      <c r="J19">
        <f t="shared" si="5"/>
        <v>1</v>
      </c>
      <c r="K19" t="s">
        <v>63</v>
      </c>
      <c r="L19" t="s">
        <v>61</v>
      </c>
      <c r="M19" t="s">
        <v>63</v>
      </c>
      <c r="N19">
        <f t="shared" ref="N19:N27" si="9">B19</f>
        <v>5.0000000000000044E-3</v>
      </c>
      <c r="O19" t="s">
        <v>63</v>
      </c>
      <c r="P19" t="s">
        <v>61</v>
      </c>
      <c r="Q19" t="s">
        <v>63</v>
      </c>
      <c r="R19" s="38">
        <f t="shared" si="6"/>
        <v>2.0000000000000018E-3</v>
      </c>
      <c r="S19" t="s">
        <v>63</v>
      </c>
      <c r="T19" t="s">
        <v>61</v>
      </c>
      <c r="U19" t="s">
        <v>63</v>
      </c>
      <c r="V19" s="38">
        <f t="shared" si="7"/>
        <v>2.0000000000000018E-3</v>
      </c>
      <c r="W19" t="s">
        <v>63</v>
      </c>
      <c r="X19" t="s">
        <v>61</v>
      </c>
      <c r="Y19" t="s">
        <v>63</v>
      </c>
      <c r="Z19" s="38">
        <f t="shared" si="8"/>
        <v>2.0000000000000018E-3</v>
      </c>
      <c r="AA19" t="s">
        <v>63</v>
      </c>
      <c r="AB19" s="50" t="s">
        <v>62</v>
      </c>
    </row>
    <row r="20" spans="1:28" x14ac:dyDescent="0.25">
      <c r="A20">
        <v>2</v>
      </c>
      <c r="B20">
        <v>4.0000000000000036E-3</v>
      </c>
      <c r="C20">
        <v>2.0000000000000018E-3</v>
      </c>
      <c r="D20">
        <v>5.0000000000000044E-3</v>
      </c>
      <c r="E20">
        <v>8.0000000000000071E-3</v>
      </c>
      <c r="I20" t="s">
        <v>63</v>
      </c>
      <c r="J20">
        <f t="shared" si="5"/>
        <v>2</v>
      </c>
      <c r="K20" t="s">
        <v>63</v>
      </c>
      <c r="L20" t="s">
        <v>61</v>
      </c>
      <c r="M20" t="s">
        <v>63</v>
      </c>
      <c r="N20">
        <f t="shared" si="9"/>
        <v>4.0000000000000036E-3</v>
      </c>
      <c r="O20" t="s">
        <v>63</v>
      </c>
      <c r="P20" t="s">
        <v>61</v>
      </c>
      <c r="Q20" t="s">
        <v>63</v>
      </c>
      <c r="R20" s="38">
        <f t="shared" si="6"/>
        <v>2.0000000000000018E-3</v>
      </c>
      <c r="S20" t="s">
        <v>63</v>
      </c>
      <c r="T20" t="s">
        <v>61</v>
      </c>
      <c r="U20" t="s">
        <v>63</v>
      </c>
      <c r="V20" s="38">
        <f t="shared" si="7"/>
        <v>5.0000000000000044E-3</v>
      </c>
      <c r="W20" t="s">
        <v>63</v>
      </c>
      <c r="X20" t="s">
        <v>61</v>
      </c>
      <c r="Y20" t="s">
        <v>63</v>
      </c>
      <c r="Z20" s="38">
        <f t="shared" si="8"/>
        <v>8.0000000000000071E-3</v>
      </c>
      <c r="AA20" t="s">
        <v>63</v>
      </c>
      <c r="AB20" s="50" t="s">
        <v>62</v>
      </c>
    </row>
    <row r="21" spans="1:28" x14ac:dyDescent="0.25">
      <c r="A21">
        <v>3</v>
      </c>
      <c r="B21">
        <v>3.0000000000000027E-3</v>
      </c>
      <c r="C21">
        <v>3.0000000000000027E-3</v>
      </c>
      <c r="D21">
        <v>7.0000000000000062E-3</v>
      </c>
      <c r="E21">
        <v>1.0000000000000009E-2</v>
      </c>
      <c r="I21" t="s">
        <v>63</v>
      </c>
      <c r="J21">
        <f t="shared" si="5"/>
        <v>3</v>
      </c>
      <c r="K21" t="s">
        <v>63</v>
      </c>
      <c r="L21" t="s">
        <v>61</v>
      </c>
      <c r="M21" t="s">
        <v>63</v>
      </c>
      <c r="N21">
        <f t="shared" si="9"/>
        <v>3.0000000000000027E-3</v>
      </c>
      <c r="O21" t="s">
        <v>63</v>
      </c>
      <c r="P21" t="s">
        <v>61</v>
      </c>
      <c r="Q21" t="s">
        <v>63</v>
      </c>
      <c r="R21" s="38">
        <f t="shared" si="6"/>
        <v>3.0000000000000027E-3</v>
      </c>
      <c r="S21" t="s">
        <v>63</v>
      </c>
      <c r="T21" t="s">
        <v>61</v>
      </c>
      <c r="U21" t="s">
        <v>63</v>
      </c>
      <c r="V21" s="38">
        <f t="shared" si="7"/>
        <v>7.0000000000000062E-3</v>
      </c>
      <c r="W21" t="s">
        <v>63</v>
      </c>
      <c r="X21" t="s">
        <v>61</v>
      </c>
      <c r="Y21" t="s">
        <v>63</v>
      </c>
      <c r="Z21" s="38">
        <f t="shared" si="8"/>
        <v>1.0000000000000009E-2</v>
      </c>
      <c r="AA21" t="s">
        <v>63</v>
      </c>
      <c r="AB21" s="50" t="s">
        <v>62</v>
      </c>
    </row>
    <row r="22" spans="1:28" x14ac:dyDescent="0.25">
      <c r="A22">
        <v>4</v>
      </c>
      <c r="B22">
        <v>0</v>
      </c>
      <c r="C22">
        <v>5.0000000000000044E-3</v>
      </c>
      <c r="D22">
        <v>7.0000000000000062E-3</v>
      </c>
      <c r="E22">
        <v>1.100000000000001E-2</v>
      </c>
      <c r="I22" t="s">
        <v>63</v>
      </c>
      <c r="J22">
        <f t="shared" si="5"/>
        <v>4</v>
      </c>
      <c r="K22" t="s">
        <v>63</v>
      </c>
      <c r="L22" t="s">
        <v>61</v>
      </c>
      <c r="M22" t="s">
        <v>63</v>
      </c>
      <c r="N22">
        <f t="shared" si="9"/>
        <v>0</v>
      </c>
      <c r="O22" t="s">
        <v>63</v>
      </c>
      <c r="P22" t="s">
        <v>61</v>
      </c>
      <c r="Q22" t="s">
        <v>63</v>
      </c>
      <c r="R22" s="38">
        <f t="shared" si="6"/>
        <v>5.0000000000000044E-3</v>
      </c>
      <c r="S22" t="s">
        <v>63</v>
      </c>
      <c r="T22" t="s">
        <v>61</v>
      </c>
      <c r="U22" t="s">
        <v>63</v>
      </c>
      <c r="V22" s="38">
        <f t="shared" si="7"/>
        <v>7.0000000000000062E-3</v>
      </c>
      <c r="W22" t="s">
        <v>63</v>
      </c>
      <c r="X22" t="s">
        <v>61</v>
      </c>
      <c r="Y22" t="s">
        <v>63</v>
      </c>
      <c r="Z22" s="38">
        <f t="shared" si="8"/>
        <v>1.100000000000001E-2</v>
      </c>
      <c r="AA22" t="s">
        <v>63</v>
      </c>
      <c r="AB22" s="50" t="s">
        <v>62</v>
      </c>
    </row>
    <row r="23" spans="1:28" x14ac:dyDescent="0.25">
      <c r="A23">
        <v>5</v>
      </c>
      <c r="B23">
        <v>3.0000000000000027E-3</v>
      </c>
      <c r="C23">
        <v>6.0000000000000053E-3</v>
      </c>
      <c r="D23">
        <v>7.0000000000000062E-3</v>
      </c>
      <c r="E23">
        <v>9.9999999999999534E-3</v>
      </c>
      <c r="I23" t="s">
        <v>63</v>
      </c>
      <c r="J23">
        <f t="shared" si="5"/>
        <v>5</v>
      </c>
      <c r="K23" t="s">
        <v>63</v>
      </c>
      <c r="L23" t="s">
        <v>61</v>
      </c>
      <c r="M23" t="s">
        <v>63</v>
      </c>
      <c r="N23">
        <f t="shared" si="9"/>
        <v>3.0000000000000027E-3</v>
      </c>
      <c r="O23" t="s">
        <v>63</v>
      </c>
      <c r="P23" t="s">
        <v>61</v>
      </c>
      <c r="Q23" t="s">
        <v>63</v>
      </c>
      <c r="R23" s="38">
        <f t="shared" si="6"/>
        <v>6.0000000000000053E-3</v>
      </c>
      <c r="S23" t="s">
        <v>63</v>
      </c>
      <c r="T23" t="s">
        <v>61</v>
      </c>
      <c r="U23" t="s">
        <v>63</v>
      </c>
      <c r="V23" s="38">
        <f t="shared" si="7"/>
        <v>7.0000000000000062E-3</v>
      </c>
      <c r="W23" t="s">
        <v>63</v>
      </c>
      <c r="X23" t="s">
        <v>61</v>
      </c>
      <c r="Y23" t="s">
        <v>63</v>
      </c>
      <c r="Z23" s="38">
        <f t="shared" si="8"/>
        <v>9.9999999999999534E-3</v>
      </c>
      <c r="AA23" t="s">
        <v>63</v>
      </c>
      <c r="AB23" s="50" t="s">
        <v>62</v>
      </c>
    </row>
    <row r="24" spans="1:28" x14ac:dyDescent="0.25">
      <c r="A24">
        <v>6</v>
      </c>
      <c r="B24">
        <v>5.9999999999999498E-3</v>
      </c>
      <c r="C24">
        <v>6.0000000000000053E-3</v>
      </c>
      <c r="D24">
        <v>6.0000000000000053E-3</v>
      </c>
      <c r="E24">
        <v>9.000000000000008E-3</v>
      </c>
      <c r="I24" t="s">
        <v>63</v>
      </c>
      <c r="J24">
        <f t="shared" si="5"/>
        <v>6</v>
      </c>
      <c r="K24" t="s">
        <v>63</v>
      </c>
      <c r="L24" t="s">
        <v>61</v>
      </c>
      <c r="M24" t="s">
        <v>63</v>
      </c>
      <c r="N24">
        <f t="shared" si="9"/>
        <v>5.9999999999999498E-3</v>
      </c>
      <c r="O24" t="s">
        <v>63</v>
      </c>
      <c r="P24" t="s">
        <v>61</v>
      </c>
      <c r="Q24" t="s">
        <v>63</v>
      </c>
      <c r="R24" s="38">
        <f t="shared" si="6"/>
        <v>6.0000000000000053E-3</v>
      </c>
      <c r="S24" t="s">
        <v>63</v>
      </c>
      <c r="T24" t="s">
        <v>61</v>
      </c>
      <c r="U24" t="s">
        <v>63</v>
      </c>
      <c r="V24" s="38">
        <f t="shared" si="7"/>
        <v>6.0000000000000053E-3</v>
      </c>
      <c r="W24" t="s">
        <v>63</v>
      </c>
      <c r="X24" t="s">
        <v>61</v>
      </c>
      <c r="Y24" t="s">
        <v>63</v>
      </c>
      <c r="Z24" s="38">
        <f t="shared" si="8"/>
        <v>9.000000000000008E-3</v>
      </c>
      <c r="AA24" t="s">
        <v>63</v>
      </c>
      <c r="AB24" s="50" t="s">
        <v>62</v>
      </c>
    </row>
    <row r="25" spans="1:28" x14ac:dyDescent="0.25">
      <c r="A25">
        <v>7</v>
      </c>
      <c r="B25">
        <v>1.0000000000000009E-2</v>
      </c>
      <c r="C25">
        <v>5.0000000000000044E-3</v>
      </c>
      <c r="D25">
        <v>4.0000000000000036E-3</v>
      </c>
      <c r="E25">
        <v>7.0000000000000062E-3</v>
      </c>
      <c r="I25" t="s">
        <v>63</v>
      </c>
      <c r="J25">
        <f t="shared" si="5"/>
        <v>7</v>
      </c>
      <c r="K25" t="s">
        <v>63</v>
      </c>
      <c r="L25" t="s">
        <v>61</v>
      </c>
      <c r="M25" t="s">
        <v>63</v>
      </c>
      <c r="N25">
        <f t="shared" si="9"/>
        <v>1.0000000000000009E-2</v>
      </c>
      <c r="O25" t="s">
        <v>63</v>
      </c>
      <c r="P25" t="s">
        <v>61</v>
      </c>
      <c r="Q25" t="s">
        <v>63</v>
      </c>
      <c r="R25" s="38">
        <f t="shared" si="6"/>
        <v>5.0000000000000044E-3</v>
      </c>
      <c r="S25" t="s">
        <v>63</v>
      </c>
      <c r="T25" t="s">
        <v>61</v>
      </c>
      <c r="U25" t="s">
        <v>63</v>
      </c>
      <c r="V25" s="38">
        <f t="shared" si="7"/>
        <v>4.0000000000000036E-3</v>
      </c>
      <c r="W25" t="s">
        <v>63</v>
      </c>
      <c r="X25" t="s">
        <v>61</v>
      </c>
      <c r="Y25" t="s">
        <v>63</v>
      </c>
      <c r="Z25" s="38">
        <f t="shared" si="8"/>
        <v>7.0000000000000062E-3</v>
      </c>
      <c r="AA25" t="s">
        <v>63</v>
      </c>
      <c r="AB25" s="50" t="s">
        <v>62</v>
      </c>
    </row>
    <row r="26" spans="1:28" x14ac:dyDescent="0.25">
      <c r="A26">
        <v>8</v>
      </c>
      <c r="B26">
        <v>1.3000000000000012E-2</v>
      </c>
      <c r="C26">
        <v>5.0000000000000044E-3</v>
      </c>
      <c r="D26">
        <v>3.0000000000000027E-3</v>
      </c>
      <c r="E26">
        <v>6.0000000000000053E-3</v>
      </c>
      <c r="I26" t="s">
        <v>63</v>
      </c>
      <c r="J26">
        <f t="shared" si="5"/>
        <v>8</v>
      </c>
      <c r="K26" t="s">
        <v>63</v>
      </c>
      <c r="L26" t="s">
        <v>61</v>
      </c>
      <c r="M26" t="s">
        <v>63</v>
      </c>
      <c r="N26">
        <f t="shared" si="9"/>
        <v>1.3000000000000012E-2</v>
      </c>
      <c r="O26" t="s">
        <v>63</v>
      </c>
      <c r="P26" t="s">
        <v>61</v>
      </c>
      <c r="Q26" t="s">
        <v>63</v>
      </c>
      <c r="R26" s="38">
        <f t="shared" si="6"/>
        <v>5.0000000000000044E-3</v>
      </c>
      <c r="S26" t="s">
        <v>63</v>
      </c>
      <c r="T26" t="s">
        <v>61</v>
      </c>
      <c r="U26" t="s">
        <v>63</v>
      </c>
      <c r="V26" s="38">
        <f t="shared" si="7"/>
        <v>3.0000000000000027E-3</v>
      </c>
      <c r="W26" t="s">
        <v>63</v>
      </c>
      <c r="X26" t="s">
        <v>61</v>
      </c>
      <c r="Y26" t="s">
        <v>63</v>
      </c>
      <c r="Z26" s="38">
        <f t="shared" si="8"/>
        <v>6.0000000000000053E-3</v>
      </c>
      <c r="AA26" t="s">
        <v>63</v>
      </c>
      <c r="AB26" s="50" t="s">
        <v>62</v>
      </c>
    </row>
    <row r="27" spans="1:28" x14ac:dyDescent="0.25">
      <c r="A27">
        <v>9</v>
      </c>
      <c r="B27">
        <v>1.4000000000000012E-2</v>
      </c>
      <c r="C27">
        <v>3.0000000000000027E-3</v>
      </c>
      <c r="D27">
        <v>2.0000000000000018E-3</v>
      </c>
      <c r="E27">
        <v>6.0000000000000053E-3</v>
      </c>
      <c r="I27" t="s">
        <v>63</v>
      </c>
      <c r="J27">
        <f t="shared" si="5"/>
        <v>9</v>
      </c>
      <c r="K27" t="s">
        <v>63</v>
      </c>
      <c r="L27" t="s">
        <v>61</v>
      </c>
      <c r="M27" t="s">
        <v>63</v>
      </c>
      <c r="N27">
        <f t="shared" si="9"/>
        <v>1.4000000000000012E-2</v>
      </c>
      <c r="O27" t="s">
        <v>63</v>
      </c>
      <c r="P27" t="s">
        <v>61</v>
      </c>
      <c r="Q27" t="s">
        <v>63</v>
      </c>
      <c r="R27" s="38">
        <f t="shared" si="6"/>
        <v>3.0000000000000027E-3</v>
      </c>
      <c r="S27" t="s">
        <v>63</v>
      </c>
      <c r="T27" t="s">
        <v>61</v>
      </c>
      <c r="U27" t="s">
        <v>63</v>
      </c>
      <c r="V27" s="38">
        <f t="shared" si="7"/>
        <v>2.0000000000000018E-3</v>
      </c>
      <c r="W27" t="s">
        <v>63</v>
      </c>
      <c r="X27" t="s">
        <v>61</v>
      </c>
      <c r="Y27" t="s">
        <v>63</v>
      </c>
      <c r="Z27" s="38">
        <f t="shared" si="8"/>
        <v>6.0000000000000053E-3</v>
      </c>
      <c r="AA27" t="s">
        <v>63</v>
      </c>
      <c r="AB27" s="50" t="s">
        <v>62</v>
      </c>
    </row>
    <row r="29" spans="1:28" x14ac:dyDescent="0.25">
      <c r="B29" s="38">
        <v>5.0000000000000044E-3</v>
      </c>
      <c r="C29" s="38">
        <v>2.0000000000000018E-3</v>
      </c>
      <c r="D29" s="38">
        <v>2.0000000000000018E-3</v>
      </c>
      <c r="E29" s="38">
        <v>2.0000000000000018E-3</v>
      </c>
    </row>
    <row r="30" spans="1:28" x14ac:dyDescent="0.25">
      <c r="B30" s="38">
        <v>4.0000000000000036E-3</v>
      </c>
      <c r="C30" s="38">
        <v>2.0000000000000018E-3</v>
      </c>
      <c r="D30" s="38">
        <v>5.0000000000000044E-3</v>
      </c>
      <c r="E30" s="38">
        <v>8.0000000000000071E-3</v>
      </c>
    </row>
    <row r="31" spans="1:28" x14ac:dyDescent="0.25">
      <c r="B31" s="38">
        <v>3.0000000000000027E-3</v>
      </c>
      <c r="C31" s="38">
        <v>3.0000000000000027E-3</v>
      </c>
      <c r="D31" s="38">
        <v>7.0000000000000062E-3</v>
      </c>
      <c r="E31" s="38">
        <v>1.0000000000000009E-2</v>
      </c>
    </row>
    <row r="32" spans="1:28" x14ac:dyDescent="0.25">
      <c r="B32" s="38">
        <v>0</v>
      </c>
      <c r="C32" s="38">
        <v>5.0000000000000044E-3</v>
      </c>
      <c r="D32" s="38">
        <v>7.0000000000000062E-3</v>
      </c>
      <c r="E32" s="38">
        <v>1.100000000000001E-2</v>
      </c>
    </row>
    <row r="33" spans="2:5" x14ac:dyDescent="0.25">
      <c r="B33" s="38">
        <v>3.0000000000000027E-3</v>
      </c>
      <c r="C33" s="38">
        <v>6.0000000000000053E-3</v>
      </c>
      <c r="D33" s="38">
        <v>7.0000000000000062E-3</v>
      </c>
      <c r="E33" s="38">
        <v>9.9999999999999534E-3</v>
      </c>
    </row>
    <row r="34" spans="2:5" x14ac:dyDescent="0.25">
      <c r="B34" s="38">
        <v>5.9999999999999498E-3</v>
      </c>
      <c r="C34" s="38">
        <v>6.0000000000000053E-3</v>
      </c>
      <c r="D34" s="38">
        <v>6.0000000000000053E-3</v>
      </c>
      <c r="E34" s="38">
        <v>9.000000000000008E-3</v>
      </c>
    </row>
    <row r="35" spans="2:5" x14ac:dyDescent="0.25">
      <c r="B35" s="38">
        <v>1.0000000000000009E-2</v>
      </c>
      <c r="C35" s="38">
        <v>5.0000000000000044E-3</v>
      </c>
      <c r="D35" s="38">
        <v>4.0000000000000036E-3</v>
      </c>
      <c r="E35" s="38">
        <v>7.0000000000000062E-3</v>
      </c>
    </row>
    <row r="36" spans="2:5" x14ac:dyDescent="0.25">
      <c r="B36" s="38">
        <v>1.3000000000000012E-2</v>
      </c>
      <c r="C36" s="38">
        <v>5.0000000000000044E-3</v>
      </c>
      <c r="D36" s="38">
        <v>3.0000000000000027E-3</v>
      </c>
      <c r="E36" s="38">
        <v>6.0000000000000053E-3</v>
      </c>
    </row>
    <row r="37" spans="2:5" x14ac:dyDescent="0.25">
      <c r="B37" s="38">
        <v>1.4000000000000012E-2</v>
      </c>
      <c r="C37" s="38">
        <v>3.0000000000000027E-3</v>
      </c>
      <c r="D37" s="38">
        <v>2.0000000000000018E-3</v>
      </c>
      <c r="E37" s="38">
        <v>6.0000000000000053E-3</v>
      </c>
    </row>
  </sheetData>
  <mergeCells count="2">
    <mergeCell ref="A1:E1"/>
    <mergeCell ref="A16:E16"/>
  </mergeCells>
  <hyperlinks>
    <hyperlink ref="AB2" r:id="rId1"/>
    <hyperlink ref="AB3:AB7" r:id="rId2" display="\\"/>
    <hyperlink ref="AB18" r:id="rId3"/>
    <hyperlink ref="AB19" r:id="rId4"/>
    <hyperlink ref="AB20" r:id="rId5"/>
    <hyperlink ref="AB21" r:id="rId6"/>
    <hyperlink ref="AB22" r:id="rId7"/>
    <hyperlink ref="AB23" r:id="rId8"/>
    <hyperlink ref="AB24" r:id="rId9"/>
    <hyperlink ref="AB25" r:id="rId10"/>
    <hyperlink ref="AB26" r:id="rId11"/>
    <hyperlink ref="AB27" r:id="rId1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4:I25"/>
  <sheetViews>
    <sheetView workbookViewId="0">
      <selection activeCell="H20" sqref="H20:J28"/>
    </sheetView>
  </sheetViews>
  <sheetFormatPr defaultRowHeight="15" x14ac:dyDescent="0.25"/>
  <cols>
    <col min="9" max="9" width="10.7109375" bestFit="1" customWidth="1"/>
  </cols>
  <sheetData>
    <row r="24" spans="9:9" x14ac:dyDescent="0.25">
      <c r="I24" s="51"/>
    </row>
    <row r="25" spans="9:9" x14ac:dyDescent="0.25">
      <c r="I25" s="5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tabSelected="1" workbookViewId="0">
      <selection activeCell="G50" sqref="B2:G50"/>
    </sheetView>
  </sheetViews>
  <sheetFormatPr defaultRowHeight="15" x14ac:dyDescent="0.25"/>
  <sheetData>
    <row r="2" spans="2:7" x14ac:dyDescent="0.25">
      <c r="B2" t="s">
        <v>68</v>
      </c>
      <c r="C2" t="s">
        <v>49</v>
      </c>
      <c r="D2" t="s">
        <v>69</v>
      </c>
      <c r="E2" t="s">
        <v>70</v>
      </c>
      <c r="F2" t="s">
        <v>42</v>
      </c>
      <c r="G2" t="s">
        <v>71</v>
      </c>
    </row>
    <row r="3" spans="2:7" x14ac:dyDescent="0.25">
      <c r="B3">
        <v>1</v>
      </c>
      <c r="C3">
        <v>2</v>
      </c>
      <c r="D3">
        <v>1</v>
      </c>
      <c r="E3">
        <v>0.39300000000000002</v>
      </c>
      <c r="F3">
        <v>0.39300000000000002</v>
      </c>
      <c r="G3">
        <v>0</v>
      </c>
    </row>
    <row r="4" spans="2:7" x14ac:dyDescent="0.25">
      <c r="B4">
        <v>1</v>
      </c>
      <c r="C4">
        <v>2</v>
      </c>
      <c r="D4">
        <v>2</v>
      </c>
      <c r="E4">
        <v>0.40899999999999997</v>
      </c>
      <c r="F4">
        <v>0.40899999999999997</v>
      </c>
      <c r="G4">
        <v>0</v>
      </c>
    </row>
    <row r="5" spans="2:7" x14ac:dyDescent="0.25">
      <c r="B5">
        <v>1</v>
      </c>
      <c r="C5">
        <v>2</v>
      </c>
      <c r="D5">
        <v>3</v>
      </c>
      <c r="E5">
        <v>0.42</v>
      </c>
      <c r="F5">
        <v>0.42</v>
      </c>
      <c r="G5">
        <v>0</v>
      </c>
    </row>
    <row r="6" spans="2:7" x14ac:dyDescent="0.25">
      <c r="B6">
        <v>1</v>
      </c>
      <c r="C6">
        <v>4</v>
      </c>
      <c r="D6">
        <v>1</v>
      </c>
      <c r="E6">
        <v>0.36099999999999999</v>
      </c>
      <c r="F6">
        <v>0.36099999999999999</v>
      </c>
      <c r="G6">
        <v>0</v>
      </c>
    </row>
    <row r="7" spans="2:7" x14ac:dyDescent="0.25">
      <c r="B7">
        <v>1</v>
      </c>
      <c r="C7">
        <v>4</v>
      </c>
      <c r="D7">
        <v>2</v>
      </c>
      <c r="E7">
        <v>0.38100000000000001</v>
      </c>
      <c r="F7">
        <v>0.38200000000000001</v>
      </c>
      <c r="G7">
        <v>0.1</v>
      </c>
    </row>
    <row r="8" spans="2:7" x14ac:dyDescent="0.25">
      <c r="B8">
        <v>1</v>
      </c>
      <c r="C8">
        <v>4</v>
      </c>
      <c r="D8">
        <v>3</v>
      </c>
      <c r="E8">
        <v>0.39500000000000002</v>
      </c>
      <c r="F8">
        <v>0.39600000000000002</v>
      </c>
      <c r="G8">
        <v>0.1</v>
      </c>
    </row>
    <row r="9" spans="2:7" x14ac:dyDescent="0.25">
      <c r="B9">
        <v>1</v>
      </c>
      <c r="C9">
        <v>6</v>
      </c>
      <c r="D9">
        <v>1</v>
      </c>
      <c r="E9">
        <v>0.34799999999999998</v>
      </c>
      <c r="F9">
        <v>0.34699999999999998</v>
      </c>
      <c r="G9">
        <v>9.9999999999994496E-2</v>
      </c>
    </row>
    <row r="10" spans="2:7" x14ac:dyDescent="0.25">
      <c r="B10">
        <v>1</v>
      </c>
      <c r="C10">
        <v>6</v>
      </c>
      <c r="D10">
        <v>2</v>
      </c>
      <c r="E10">
        <v>0.36799999999999999</v>
      </c>
      <c r="F10">
        <v>0.372</v>
      </c>
      <c r="G10">
        <v>0.4</v>
      </c>
    </row>
    <row r="11" spans="2:7" x14ac:dyDescent="0.25">
      <c r="B11">
        <v>1</v>
      </c>
      <c r="C11">
        <v>6</v>
      </c>
      <c r="D11">
        <v>3</v>
      </c>
      <c r="E11">
        <v>0.38300000000000001</v>
      </c>
      <c r="F11">
        <v>0.38800000000000001</v>
      </c>
      <c r="G11">
        <v>0.5</v>
      </c>
    </row>
    <row r="12" spans="2:7" x14ac:dyDescent="0.25">
      <c r="B12">
        <v>1</v>
      </c>
      <c r="C12">
        <v>8</v>
      </c>
      <c r="D12">
        <v>1</v>
      </c>
      <c r="E12">
        <v>0.33900000000000002</v>
      </c>
      <c r="F12">
        <v>0.34</v>
      </c>
      <c r="G12">
        <v>0.100000000000006</v>
      </c>
    </row>
    <row r="13" spans="2:7" x14ac:dyDescent="0.25">
      <c r="B13">
        <v>1</v>
      </c>
      <c r="C13">
        <v>8</v>
      </c>
      <c r="D13">
        <v>2</v>
      </c>
      <c r="E13">
        <v>0.36</v>
      </c>
      <c r="F13">
        <v>0.36699999999999999</v>
      </c>
      <c r="G13">
        <v>0.70000000000000095</v>
      </c>
    </row>
    <row r="14" spans="2:7" x14ac:dyDescent="0.25">
      <c r="B14">
        <v>1</v>
      </c>
      <c r="C14">
        <v>8</v>
      </c>
      <c r="D14">
        <v>3</v>
      </c>
      <c r="E14">
        <v>0.376</v>
      </c>
      <c r="F14">
        <v>0.38500000000000001</v>
      </c>
      <c r="G14">
        <v>0.90000000000000102</v>
      </c>
    </row>
    <row r="15" spans="2:7" x14ac:dyDescent="0.25">
      <c r="B15">
        <v>2</v>
      </c>
      <c r="C15">
        <v>2</v>
      </c>
      <c r="D15">
        <v>1</v>
      </c>
      <c r="E15">
        <v>0.46700000000000003</v>
      </c>
      <c r="F15">
        <v>0.47</v>
      </c>
      <c r="G15">
        <v>0.30000000000000598</v>
      </c>
    </row>
    <row r="16" spans="2:7" x14ac:dyDescent="0.25">
      <c r="B16">
        <v>2</v>
      </c>
      <c r="C16">
        <v>2</v>
      </c>
      <c r="D16">
        <v>2</v>
      </c>
      <c r="E16">
        <v>0.47199999999999998</v>
      </c>
      <c r="F16">
        <v>0.48</v>
      </c>
      <c r="G16">
        <v>0.80000000000000104</v>
      </c>
    </row>
    <row r="17" spans="2:7" x14ac:dyDescent="0.25">
      <c r="B17">
        <v>2</v>
      </c>
      <c r="C17">
        <v>2</v>
      </c>
      <c r="D17">
        <v>3</v>
      </c>
      <c r="E17">
        <v>0.47599999999999998</v>
      </c>
      <c r="F17">
        <v>0.48399999999999999</v>
      </c>
      <c r="G17">
        <v>0.80000000000000104</v>
      </c>
    </row>
    <row r="18" spans="2:7" x14ac:dyDescent="0.25">
      <c r="B18">
        <v>2</v>
      </c>
      <c r="C18">
        <v>4</v>
      </c>
      <c r="D18">
        <v>1</v>
      </c>
      <c r="E18">
        <v>0.45400000000000001</v>
      </c>
      <c r="F18">
        <v>0.45900000000000002</v>
      </c>
      <c r="G18">
        <v>0.5</v>
      </c>
    </row>
    <row r="19" spans="2:7" x14ac:dyDescent="0.25">
      <c r="B19">
        <v>2</v>
      </c>
      <c r="C19">
        <v>4</v>
      </c>
      <c r="D19">
        <v>2</v>
      </c>
      <c r="E19">
        <v>0.46200000000000002</v>
      </c>
      <c r="F19">
        <v>0.47099999999999997</v>
      </c>
      <c r="G19">
        <v>0.90000000000000102</v>
      </c>
    </row>
    <row r="20" spans="2:7" x14ac:dyDescent="0.25">
      <c r="B20">
        <v>2</v>
      </c>
      <c r="C20">
        <v>4</v>
      </c>
      <c r="D20">
        <v>3</v>
      </c>
      <c r="E20">
        <v>0.46700000000000003</v>
      </c>
      <c r="F20">
        <v>0.47599999999999998</v>
      </c>
      <c r="G20">
        <v>0.90000000000000602</v>
      </c>
    </row>
    <row r="21" spans="2:7" x14ac:dyDescent="0.25">
      <c r="B21">
        <v>2</v>
      </c>
      <c r="C21">
        <v>6</v>
      </c>
      <c r="D21">
        <v>1</v>
      </c>
      <c r="E21">
        <v>0.44800000000000001</v>
      </c>
      <c r="F21">
        <v>0.45400000000000001</v>
      </c>
      <c r="G21">
        <v>0.60000000000000098</v>
      </c>
    </row>
    <row r="22" spans="2:7" x14ac:dyDescent="0.25">
      <c r="B22">
        <v>2</v>
      </c>
      <c r="C22">
        <v>6</v>
      </c>
      <c r="D22">
        <v>2</v>
      </c>
      <c r="E22">
        <v>0.45700000000000002</v>
      </c>
      <c r="F22">
        <v>0.46700000000000003</v>
      </c>
      <c r="G22">
        <v>1</v>
      </c>
    </row>
    <row r="23" spans="2:7" x14ac:dyDescent="0.25">
      <c r="B23">
        <v>2</v>
      </c>
      <c r="C23">
        <v>6</v>
      </c>
      <c r="D23">
        <v>3</v>
      </c>
      <c r="E23">
        <v>0.46300000000000002</v>
      </c>
      <c r="F23">
        <v>0.47299999999999998</v>
      </c>
      <c r="G23">
        <v>1</v>
      </c>
    </row>
    <row r="24" spans="2:7" x14ac:dyDescent="0.25">
      <c r="B24">
        <v>2</v>
      </c>
      <c r="C24">
        <v>8</v>
      </c>
      <c r="D24">
        <v>1</v>
      </c>
      <c r="E24">
        <v>0.44400000000000001</v>
      </c>
      <c r="F24">
        <v>0.45100000000000001</v>
      </c>
      <c r="G24">
        <v>0.70000000000000095</v>
      </c>
    </row>
    <row r="25" spans="2:7" x14ac:dyDescent="0.25">
      <c r="B25">
        <v>2</v>
      </c>
      <c r="C25">
        <v>8</v>
      </c>
      <c r="D25">
        <v>2</v>
      </c>
      <c r="E25">
        <v>0.45300000000000001</v>
      </c>
      <c r="F25">
        <v>0.46500000000000002</v>
      </c>
      <c r="G25">
        <v>1.2</v>
      </c>
    </row>
    <row r="26" spans="2:7" x14ac:dyDescent="0.25">
      <c r="B26">
        <v>2</v>
      </c>
      <c r="C26">
        <v>8</v>
      </c>
      <c r="D26">
        <v>3</v>
      </c>
      <c r="E26">
        <v>0.46</v>
      </c>
      <c r="F26">
        <v>0.47199999999999998</v>
      </c>
      <c r="G26">
        <v>1.2</v>
      </c>
    </row>
    <row r="27" spans="2:7" x14ac:dyDescent="0.25">
      <c r="B27">
        <v>3</v>
      </c>
      <c r="C27">
        <v>2</v>
      </c>
      <c r="D27">
        <v>1</v>
      </c>
      <c r="E27">
        <v>0.32200000000000001</v>
      </c>
      <c r="F27">
        <v>0.32200000000000001</v>
      </c>
      <c r="G27">
        <v>0</v>
      </c>
    </row>
    <row r="28" spans="2:7" x14ac:dyDescent="0.25">
      <c r="B28">
        <v>3</v>
      </c>
      <c r="C28">
        <v>2</v>
      </c>
      <c r="D28">
        <v>2</v>
      </c>
      <c r="E28">
        <v>0.34799999999999998</v>
      </c>
      <c r="F28">
        <v>0.33900000000000002</v>
      </c>
      <c r="G28">
        <v>0.89999999999999503</v>
      </c>
    </row>
    <row r="29" spans="2:7" x14ac:dyDescent="0.25">
      <c r="B29">
        <v>3</v>
      </c>
      <c r="C29">
        <v>2</v>
      </c>
      <c r="D29">
        <v>3</v>
      </c>
      <c r="E29">
        <v>0.36599999999999999</v>
      </c>
      <c r="F29">
        <v>0.35199999999999998</v>
      </c>
      <c r="G29">
        <v>1.4</v>
      </c>
    </row>
    <row r="30" spans="2:7" x14ac:dyDescent="0.25">
      <c r="B30">
        <v>3</v>
      </c>
      <c r="C30">
        <v>4</v>
      </c>
      <c r="D30">
        <v>1</v>
      </c>
      <c r="E30">
        <v>0.26900000000000002</v>
      </c>
      <c r="F30">
        <v>0.26800000000000002</v>
      </c>
      <c r="G30">
        <v>0.1</v>
      </c>
    </row>
    <row r="31" spans="2:7" x14ac:dyDescent="0.25">
      <c r="B31">
        <v>3</v>
      </c>
      <c r="C31">
        <v>4</v>
      </c>
      <c r="D31">
        <v>2</v>
      </c>
      <c r="E31">
        <v>0.30099999999999999</v>
      </c>
      <c r="F31">
        <v>0.29099999999999998</v>
      </c>
      <c r="G31">
        <v>1</v>
      </c>
    </row>
    <row r="32" spans="2:7" x14ac:dyDescent="0.25">
      <c r="B32">
        <v>3</v>
      </c>
      <c r="C32">
        <v>4</v>
      </c>
      <c r="D32">
        <v>3</v>
      </c>
      <c r="E32">
        <v>0.32500000000000001</v>
      </c>
      <c r="F32">
        <v>0.308</v>
      </c>
      <c r="G32">
        <v>1.7</v>
      </c>
    </row>
    <row r="33" spans="2:7" x14ac:dyDescent="0.25">
      <c r="B33">
        <v>3</v>
      </c>
      <c r="C33">
        <v>6</v>
      </c>
      <c r="D33">
        <v>1</v>
      </c>
      <c r="E33">
        <v>0.247</v>
      </c>
      <c r="F33">
        <v>0.24399999999999999</v>
      </c>
      <c r="G33">
        <v>0.3</v>
      </c>
    </row>
    <row r="34" spans="2:7" x14ac:dyDescent="0.25">
      <c r="B34">
        <v>3</v>
      </c>
      <c r="C34">
        <v>6</v>
      </c>
      <c r="D34">
        <v>2</v>
      </c>
      <c r="E34">
        <v>0.28000000000000003</v>
      </c>
      <c r="F34">
        <v>0.27100000000000002</v>
      </c>
      <c r="G34">
        <v>0.90000000000000102</v>
      </c>
    </row>
    <row r="35" spans="2:7" x14ac:dyDescent="0.25">
      <c r="B35">
        <v>3</v>
      </c>
      <c r="C35">
        <v>6</v>
      </c>
      <c r="D35">
        <v>3</v>
      </c>
      <c r="E35">
        <v>0.30499999999999999</v>
      </c>
      <c r="F35">
        <v>0.29099999999999998</v>
      </c>
      <c r="G35">
        <v>1.4</v>
      </c>
    </row>
    <row r="36" spans="2:7" x14ac:dyDescent="0.25">
      <c r="B36">
        <v>3</v>
      </c>
      <c r="C36">
        <v>8</v>
      </c>
      <c r="D36">
        <v>1</v>
      </c>
      <c r="E36">
        <v>0.23300000000000001</v>
      </c>
      <c r="F36">
        <v>0.23</v>
      </c>
      <c r="G36">
        <v>0.3</v>
      </c>
    </row>
    <row r="37" spans="2:7" x14ac:dyDescent="0.25">
      <c r="B37">
        <v>3</v>
      </c>
      <c r="C37">
        <v>8</v>
      </c>
      <c r="D37">
        <v>2</v>
      </c>
      <c r="E37">
        <v>0.26700000000000002</v>
      </c>
      <c r="F37">
        <v>0.26100000000000001</v>
      </c>
      <c r="G37">
        <v>0.60000000000000098</v>
      </c>
    </row>
    <row r="38" spans="2:7" x14ac:dyDescent="0.25">
      <c r="B38">
        <v>3</v>
      </c>
      <c r="C38">
        <v>8</v>
      </c>
      <c r="D38">
        <v>3</v>
      </c>
      <c r="E38">
        <v>0.29299999999999998</v>
      </c>
      <c r="F38">
        <v>0.28399999999999997</v>
      </c>
      <c r="G38">
        <v>0.89999999999999503</v>
      </c>
    </row>
    <row r="39" spans="2:7" x14ac:dyDescent="0.25">
      <c r="B39">
        <v>4</v>
      </c>
      <c r="C39">
        <v>2</v>
      </c>
      <c r="D39">
        <v>1</v>
      </c>
      <c r="E39">
        <v>0.45500000000000002</v>
      </c>
      <c r="F39">
        <v>0.45500000000000002</v>
      </c>
      <c r="G39">
        <v>0</v>
      </c>
    </row>
    <row r="40" spans="2:7" x14ac:dyDescent="0.25">
      <c r="B40">
        <v>4</v>
      </c>
      <c r="C40">
        <v>2</v>
      </c>
      <c r="D40">
        <v>2</v>
      </c>
      <c r="E40">
        <v>0.45500000000000002</v>
      </c>
      <c r="F40">
        <v>0.45500000000000002</v>
      </c>
      <c r="G40">
        <v>0</v>
      </c>
    </row>
    <row r="41" spans="2:7" x14ac:dyDescent="0.25">
      <c r="B41">
        <v>4</v>
      </c>
      <c r="C41">
        <v>2</v>
      </c>
      <c r="D41">
        <v>3</v>
      </c>
      <c r="E41">
        <v>0.45500000000000002</v>
      </c>
      <c r="F41">
        <v>0.45600000000000002</v>
      </c>
      <c r="G41">
        <v>0.1</v>
      </c>
    </row>
    <row r="42" spans="2:7" x14ac:dyDescent="0.25">
      <c r="B42">
        <v>4</v>
      </c>
      <c r="C42">
        <v>4</v>
      </c>
      <c r="D42">
        <v>1</v>
      </c>
      <c r="E42">
        <v>0.45500000000000002</v>
      </c>
      <c r="F42">
        <v>0.45500000000000002</v>
      </c>
      <c r="G42">
        <v>0</v>
      </c>
    </row>
    <row r="43" spans="2:7" x14ac:dyDescent="0.25">
      <c r="B43">
        <v>4</v>
      </c>
      <c r="C43">
        <v>4</v>
      </c>
      <c r="D43">
        <v>2</v>
      </c>
      <c r="E43">
        <v>0.45500000000000002</v>
      </c>
      <c r="F43">
        <v>0.45500000000000002</v>
      </c>
      <c r="G43">
        <v>0</v>
      </c>
    </row>
    <row r="44" spans="2:7" x14ac:dyDescent="0.25">
      <c r="B44">
        <v>4</v>
      </c>
      <c r="C44">
        <v>4</v>
      </c>
      <c r="D44">
        <v>3</v>
      </c>
      <c r="E44">
        <v>0.45500000000000002</v>
      </c>
      <c r="F44">
        <v>0.45500000000000002</v>
      </c>
      <c r="G44">
        <v>0</v>
      </c>
    </row>
    <row r="45" spans="2:7" x14ac:dyDescent="0.25">
      <c r="B45">
        <v>4</v>
      </c>
      <c r="C45">
        <v>6</v>
      </c>
      <c r="D45">
        <v>1</v>
      </c>
      <c r="E45">
        <v>0.45500000000000002</v>
      </c>
      <c r="F45">
        <v>0.45500000000000002</v>
      </c>
      <c r="G45">
        <v>0</v>
      </c>
    </row>
    <row r="46" spans="2:7" x14ac:dyDescent="0.25">
      <c r="B46">
        <v>4</v>
      </c>
      <c r="C46">
        <v>6</v>
      </c>
      <c r="D46">
        <v>2</v>
      </c>
      <c r="E46">
        <v>0.45500000000000002</v>
      </c>
      <c r="F46">
        <v>0.45500000000000002</v>
      </c>
      <c r="G46">
        <v>0</v>
      </c>
    </row>
    <row r="47" spans="2:7" x14ac:dyDescent="0.25">
      <c r="B47">
        <v>4</v>
      </c>
      <c r="C47">
        <v>6</v>
      </c>
      <c r="D47">
        <v>3</v>
      </c>
      <c r="E47">
        <v>0.45500000000000002</v>
      </c>
      <c r="F47">
        <v>0.45500000000000002</v>
      </c>
      <c r="G47">
        <v>0</v>
      </c>
    </row>
    <row r="48" spans="2:7" x14ac:dyDescent="0.25">
      <c r="B48">
        <v>4</v>
      </c>
      <c r="C48">
        <v>8</v>
      </c>
      <c r="D48">
        <v>1</v>
      </c>
      <c r="E48">
        <v>0.45500000000000002</v>
      </c>
      <c r="F48">
        <v>0.45500000000000002</v>
      </c>
      <c r="G48">
        <v>0</v>
      </c>
    </row>
    <row r="49" spans="2:7" x14ac:dyDescent="0.25">
      <c r="B49">
        <v>4</v>
      </c>
      <c r="C49">
        <v>8</v>
      </c>
      <c r="D49">
        <v>2</v>
      </c>
      <c r="E49">
        <v>0.45500000000000002</v>
      </c>
      <c r="F49">
        <v>0.45500000000000002</v>
      </c>
      <c r="G49">
        <v>0</v>
      </c>
    </row>
    <row r="50" spans="2:7" x14ac:dyDescent="0.25">
      <c r="B50">
        <v>4</v>
      </c>
      <c r="C50">
        <v>8</v>
      </c>
      <c r="D50">
        <v>3</v>
      </c>
      <c r="E50">
        <v>0.45500000000000002</v>
      </c>
      <c r="F50">
        <v>0.45500000000000002</v>
      </c>
      <c r="G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Dupont</vt:lpstr>
    </vt:vector>
  </TitlesOfParts>
  <Company>University of Canterbury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Goodman</dc:creator>
  <cp:lastModifiedBy>Michelle Goodman</cp:lastModifiedBy>
  <dcterms:created xsi:type="dcterms:W3CDTF">2017-03-19T06:46:05Z</dcterms:created>
  <dcterms:modified xsi:type="dcterms:W3CDTF">2017-04-05T01:14:18Z</dcterms:modified>
</cp:coreProperties>
</file>