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Dictionary" sheetId="1" r:id="rId4"/>
    <sheet state="visible" name="DM Median MP50" sheetId="2" r:id="rId5"/>
    <sheet state="visible" name="Synthetic Datasets" sheetId="3" r:id="rId6"/>
    <sheet state="hidden" name="Synthetic Datasets_old" sheetId="4" r:id="rId7"/>
    <sheet state="visible" name="synth_rocket_320" sheetId="5" r:id="rId8"/>
    <sheet state="hidden" name="synt_rocket_C160" sheetId="6" r:id="rId9"/>
    <sheet state="hidden" name="syn_rocket_C80" sheetId="7" r:id="rId10"/>
    <sheet state="hidden" name="syn_rocket_c40" sheetId="8" r:id="rId11"/>
    <sheet state="visible" name="P WM NMC" sheetId="9" r:id="rId12"/>
    <sheet state="visible" name="P SEQL NMC" sheetId="10" r:id="rId13"/>
    <sheet state="visible" name="best" sheetId="11" r:id="rId14"/>
    <sheet state="visible" name="PP Domain analysis" sheetId="12" r:id="rId15"/>
    <sheet state="visible" name="Sheet71" sheetId="13" r:id="rId16"/>
    <sheet state="visible" name="computation" sheetId="14" r:id="rId17"/>
    <sheet state="visible" name="P Domain Analysis" sheetId="15" r:id="rId18"/>
    <sheet state="visible" name="P Ch analysis Rocket NMC" sheetId="16" r:id="rId19"/>
    <sheet state="visible" name="Best1" sheetId="17" r:id="rId20"/>
    <sheet state="visible" name="P Ch analysis WM" sheetId="18" r:id="rId21"/>
    <sheet state="hidden" name="P Ch analysis Seql" sheetId="19" r:id="rId22"/>
    <sheet state="visible" name="Analysis" sheetId="20" r:id="rId23"/>
    <sheet state="visible" name="P SEQL plot analysis" sheetId="21" r:id="rId24"/>
    <sheet state="visible" name="P Rocket NMC L2" sheetId="22" r:id="rId25"/>
    <sheet state="visible" name="P SEQL NMC L2" sheetId="23" r:id="rId26"/>
    <sheet state="visible" name="P WM NMC L2" sheetId="24" r:id="rId27"/>
    <sheet state="visible" name="P MEAMEDMAD NMC Rocket UCR" sheetId="25" r:id="rId28"/>
    <sheet state="visible" name="P CP utilisation" sheetId="26" r:id="rId29"/>
    <sheet state="visible" name="P ch%" sheetId="27" r:id="rId30"/>
    <sheet state="visible" name="P analysis NMC Rocket plot UCR" sheetId="28" r:id="rId31"/>
    <sheet state="visible" name="Baselin" sheetId="29" r:id="rId32"/>
    <sheet state="visible" name="Magnitude test NMC" sheetId="30" r:id="rId33"/>
    <sheet state="visible" name="Magnitude MC" sheetId="31" r:id="rId34"/>
    <sheet state="visible" name="DM magnitude" sheetId="32" r:id="rId35"/>
    <sheet state="visible" name="P MEAMEDMAD MC Rocket UCR" sheetId="33" r:id="rId36"/>
    <sheet state="hidden" name="P WM NMC old" sheetId="34" r:id="rId37"/>
    <sheet state="visible" name="P SEQL MC" sheetId="35" r:id="rId38"/>
    <sheet state="visible" name="P WM MC" sheetId="36" r:id="rId39"/>
    <sheet state="visible" name="P DTW" sheetId="37" r:id="rId40"/>
    <sheet state="visible" name="Rocket Correlate test NMC" sheetId="38" r:id="rId41"/>
    <sheet state="visible" name="MC v NMC Rocket UCR" sheetId="39" r:id="rId42"/>
    <sheet state="visible" name="P Rocket MP" sheetId="40" r:id="rId43"/>
    <sheet state="visible" name="DM median " sheetId="41" r:id="rId44"/>
    <sheet state="hidden" name="SEQL all" sheetId="42" r:id="rId45"/>
    <sheet state="visible" name="Sheet12" sheetId="43" r:id="rId46"/>
    <sheet state="visible" name="test L2" sheetId="44" r:id="rId47"/>
    <sheet state="hidden" name="Sheet72" sheetId="45" r:id="rId48"/>
    <sheet state="hidden" name="Rocket-Median" sheetId="46" r:id="rId49"/>
    <sheet state="visible" name="Rocket_Median" sheetId="47" r:id="rId50"/>
    <sheet state="visible" name="Rocket-Mean" sheetId="48" r:id="rId51"/>
    <sheet state="visible" name="Rocket-MAD" sheetId="49" r:id="rId52"/>
    <sheet state="hidden" name="Rocket-MedianFilter" sheetId="50" r:id="rId53"/>
    <sheet state="visible" name="MP" sheetId="51" r:id="rId54"/>
    <sheet state="visible" name="plot DM mad" sheetId="52" r:id="rId55"/>
    <sheet state="visible" name="DM RocketMeanvsMedian" sheetId="53" r:id="rId56"/>
    <sheet state="visible" name="DM MedVSMedMC" sheetId="54" r:id="rId57"/>
    <sheet state="hidden" name="Sheet14" sheetId="55" r:id="rId58"/>
    <sheet state="visible" name="DM MAD" sheetId="56" r:id="rId59"/>
    <sheet state="visible" name="MrSEQL_eu" sheetId="57" r:id="rId60"/>
    <sheet state="visible" name="Sheet17" sheetId="58" r:id="rId61"/>
    <sheet state="visible" name="MrSEQL_dtw" sheetId="59" r:id="rId62"/>
  </sheets>
  <definedNames>
    <definedName hidden="1" localSheetId="2" name="_xlnm._FilterDatabase">'Synthetic Datasets'!$A$1:$A$1000</definedName>
    <definedName hidden="1" localSheetId="3" name="_xlnm._FilterDatabase">'Synthetic Datasets_old'!$A$1:$A$1000</definedName>
    <definedName hidden="1" localSheetId="8" name="_xlnm._FilterDatabase">'P WM NMC'!$A$1:$A$1001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9">
      <text>
        <t xml:space="preserve">this experiment is the only one where selection doesnt help, any idea why?
	-Georgiana Ifrim
same story with 400 channels as well.
	-Bhaskar Dhariyal</t>
      </text>
    </comment>
  </commentList>
</comments>
</file>

<file path=xl/sharedStrings.xml><?xml version="1.0" encoding="utf-8"?>
<sst xmlns="http://schemas.openxmlformats.org/spreadsheetml/2006/main" count="3828" uniqueCount="504">
  <si>
    <t>Domain</t>
  </si>
  <si>
    <t>Problem</t>
  </si>
  <si>
    <t>Acronym</t>
  </si>
  <si>
    <t>TrainSize</t>
  </si>
  <si>
    <t>TestSize</t>
  </si>
  <si>
    <t>NumChannels</t>
  </si>
  <si>
    <t>SeriesLength</t>
  </si>
  <si>
    <t>NumClasses</t>
  </si>
  <si>
    <t>ClassCounts</t>
  </si>
  <si>
    <t>EqualLength</t>
  </si>
  <si>
    <t>Audio Spectra Classification</t>
  </si>
  <si>
    <t>DuckDuckGeese</t>
  </si>
  <si>
    <t>DDG</t>
  </si>
  <si>
    <t>Other</t>
  </si>
  <si>
    <t>PEMS-SF</t>
  </si>
  <si>
    <t>PSF</t>
  </si>
  <si>
    <t>InsectWingbeat</t>
  </si>
  <si>
    <t>IWB</t>
  </si>
  <si>
    <t>EEG/MEG Classification</t>
  </si>
  <si>
    <t>FaceDetection</t>
  </si>
  <si>
    <t>FD</t>
  </si>
  <si>
    <t>MotorImagery</t>
  </si>
  <si>
    <t>MI</t>
  </si>
  <si>
    <t>Heartbeat</t>
  </si>
  <si>
    <t>HB</t>
  </si>
  <si>
    <t>FingerMovements</t>
  </si>
  <si>
    <t>FM</t>
  </si>
  <si>
    <t>Human Activity Recogntion</t>
  </si>
  <si>
    <t>NATOPS</t>
  </si>
  <si>
    <t>NTP</t>
  </si>
  <si>
    <t>SpokenArabicDigits</t>
  </si>
  <si>
    <t>SAD</t>
  </si>
  <si>
    <t>JapaneseVowels</t>
  </si>
  <si>
    <t>JV</t>
  </si>
  <si>
    <t>PhonemeSpectra</t>
  </si>
  <si>
    <t>PS</t>
  </si>
  <si>
    <t>HandMovementDirection</t>
  </si>
  <si>
    <t>HMD</t>
  </si>
  <si>
    <t>Motion Classification</t>
  </si>
  <si>
    <t>ArticularyWordRecognition</t>
  </si>
  <si>
    <t>AWR</t>
  </si>
  <si>
    <t>SelfRegulationSCP2</t>
  </si>
  <si>
    <t>SR2</t>
  </si>
  <si>
    <t>SelfRegulationSCP1</t>
  </si>
  <si>
    <t>SR1</t>
  </si>
  <si>
    <t>BasicMotions</t>
  </si>
  <si>
    <t>BM</t>
  </si>
  <si>
    <t>Cricket</t>
  </si>
  <si>
    <t>CKT</t>
  </si>
  <si>
    <t>EigenWorms</t>
  </si>
  <si>
    <t>EW</t>
  </si>
  <si>
    <t>LSST</t>
  </si>
  <si>
    <t>RacketSports</t>
  </si>
  <si>
    <t>RS</t>
  </si>
  <si>
    <t>ECG Classification</t>
  </si>
  <si>
    <t>StandWalkJump</t>
  </si>
  <si>
    <t>SWJ</t>
  </si>
  <si>
    <t>ERing</t>
  </si>
  <si>
    <t>ER</t>
  </si>
  <si>
    <t>Handwriting</t>
  </si>
  <si>
    <t>HW</t>
  </si>
  <si>
    <t>UWaveGestureLibrary</t>
  </si>
  <si>
    <t>UW</t>
  </si>
  <si>
    <t>CharacterTrajectories</t>
  </si>
  <si>
    <t>CT</t>
  </si>
  <si>
    <t>Epilepsy</t>
  </si>
  <si>
    <t>EP</t>
  </si>
  <si>
    <t>EthanolConcentration</t>
  </si>
  <si>
    <t>EC</t>
  </si>
  <si>
    <t>AtrialFibrillation</t>
  </si>
  <si>
    <t>AF</t>
  </si>
  <si>
    <t>PenDigits</t>
  </si>
  <si>
    <t>PD</t>
  </si>
  <si>
    <t>Libras</t>
  </si>
  <si>
    <t>LB</t>
  </si>
  <si>
    <t>Centroid_a_arch</t>
  </si>
  <si>
    <t>Centroid_a_n</t>
  </si>
  <si>
    <t>Centroid_a_r</t>
  </si>
  <si>
    <t>Centroid_arch_n</t>
  </si>
  <si>
    <t>Centroid_arch_r</t>
  </si>
  <si>
    <t>Centroid_n_r</t>
  </si>
  <si>
    <t>SUM</t>
  </si>
  <si>
    <t>RWrist_Y</t>
  </si>
  <si>
    <t>LWrist_Y</t>
  </si>
  <si>
    <t>RElbow_Y</t>
  </si>
  <si>
    <t>LElbow_Y</t>
  </si>
  <si>
    <t>RElbow_X</t>
  </si>
  <si>
    <t>LElbow_X</t>
  </si>
  <si>
    <t>RHeel_Y</t>
  </si>
  <si>
    <t>LSmallToe_X</t>
  </si>
  <si>
    <t>RShoulder_Y</t>
  </si>
  <si>
    <t>RSmallToe_X</t>
  </si>
  <si>
    <t>RBigToe_X</t>
  </si>
  <si>
    <t>RBigToe_Y</t>
  </si>
  <si>
    <t>RSmallToe_Y</t>
  </si>
  <si>
    <t>MidHip_X</t>
  </si>
  <si>
    <t>Neck_Y</t>
  </si>
  <si>
    <t>LShoulder_Y</t>
  </si>
  <si>
    <t>Neck_X</t>
  </si>
  <si>
    <t>REar_X</t>
  </si>
  <si>
    <t>LHeel_Y</t>
  </si>
  <si>
    <t>LHeel_X</t>
  </si>
  <si>
    <t>REar_Y</t>
  </si>
  <si>
    <t>LBigToe_X</t>
  </si>
  <si>
    <t>RWrist_X</t>
  </si>
  <si>
    <t>RHip_Y</t>
  </si>
  <si>
    <t>LHip_X</t>
  </si>
  <si>
    <t>LEar_Y</t>
  </si>
  <si>
    <t>MidHip_Y</t>
  </si>
  <si>
    <t>LShoulder_X</t>
  </si>
  <si>
    <t>LHip_Y</t>
  </si>
  <si>
    <t>RHip_X</t>
  </si>
  <si>
    <t>LKnee_Y</t>
  </si>
  <si>
    <t>RKnee_X</t>
  </si>
  <si>
    <t>RAnkle_Y</t>
  </si>
  <si>
    <t>LSmallToe_Y</t>
  </si>
  <si>
    <t>LAnkle_X</t>
  </si>
  <si>
    <t>LBigToe_Y</t>
  </si>
  <si>
    <t>LAnkle_Y</t>
  </si>
  <si>
    <t>RKnee_Y</t>
  </si>
  <si>
    <t>LKnee_X</t>
  </si>
  <si>
    <t>LWrist_X</t>
  </si>
  <si>
    <t>RShoulder_X</t>
  </si>
  <si>
    <t>LEar_X</t>
  </si>
  <si>
    <t>RAnkle_X</t>
  </si>
  <si>
    <t>RHeel_X</t>
  </si>
  <si>
    <t>Nose_X</t>
  </si>
  <si>
    <t>REye_X</t>
  </si>
  <si>
    <t>LEye_X</t>
  </si>
  <si>
    <t>Nose_Y</t>
  </si>
  <si>
    <t>REye_Y</t>
  </si>
  <si>
    <t>LEye_Y</t>
  </si>
  <si>
    <t>NMC</t>
  </si>
  <si>
    <t>Data</t>
  </si>
  <si>
    <t>DataGenType</t>
  </si>
  <si>
    <t>Accuracy_100</t>
  </si>
  <si>
    <t>Acc_200</t>
  </si>
  <si>
    <t>Acc_400</t>
  </si>
  <si>
    <t>Acc_100_MAD</t>
  </si>
  <si>
    <t>Acc_200_MAD</t>
  </si>
  <si>
    <t>Acc_400_MAD</t>
  </si>
  <si>
    <t>Dims_100_MAD</t>
  </si>
  <si>
    <t>Dims_200_MAD</t>
  </si>
  <si>
    <t>Dims_400_MAD</t>
  </si>
  <si>
    <t>Time_100</t>
  </si>
  <si>
    <t>Tie_200</t>
  </si>
  <si>
    <t>Time_400</t>
  </si>
  <si>
    <t>Time_100_MAD</t>
  </si>
  <si>
    <t>Time_200_MAD</t>
  </si>
  <si>
    <t>Time_400_MAD</t>
  </si>
  <si>
    <t>RareTime</t>
  </si>
  <si>
    <t>GaussianProcess</t>
  </si>
  <si>
    <t>Moving_GaussianProcess</t>
  </si>
  <si>
    <t>PseudoPeriodic</t>
  </si>
  <si>
    <t>Moving_PseudoPeriodic</t>
  </si>
  <si>
    <t>AutoRegressive</t>
  </si>
  <si>
    <t>Moving_AutoRegressive</t>
  </si>
  <si>
    <t>RareFeature</t>
  </si>
  <si>
    <t>Dataset</t>
  </si>
  <si>
    <t>Acc_40</t>
  </si>
  <si>
    <t>Acc_50</t>
  </si>
  <si>
    <t>Acc_80</t>
  </si>
  <si>
    <t>Acc_160</t>
  </si>
  <si>
    <t>Acc_320</t>
  </si>
  <si>
    <t>ECP_40</t>
  </si>
  <si>
    <t>ECP_50</t>
  </si>
  <si>
    <t>ECP_80</t>
  </si>
  <si>
    <t>ECP_160</t>
  </si>
  <si>
    <t>ECP_320</t>
  </si>
  <si>
    <t>Middle</t>
  </si>
  <si>
    <t>Moving_Middle</t>
  </si>
  <si>
    <t>Moving_RareFeature</t>
  </si>
  <si>
    <t>CAR</t>
  </si>
  <si>
    <t>Moving_SmallMiddle</t>
  </si>
  <si>
    <t>PostionalFeature</t>
  </si>
  <si>
    <t>PostionalTime</t>
  </si>
  <si>
    <t>Harmonic</t>
  </si>
  <si>
    <t>SmallMiddle</t>
  </si>
  <si>
    <t>NARMA</t>
  </si>
  <si>
    <t>Moving_RareTime</t>
  </si>
  <si>
    <t>Accuracy</t>
  </si>
  <si>
    <t>f1</t>
  </si>
  <si>
    <t>All</t>
  </si>
  <si>
    <t>ECP_MED</t>
  </si>
  <si>
    <t>ECS_MED</t>
  </si>
  <si>
    <t>ECP_MAD</t>
  </si>
  <si>
    <t>ECS_MAD</t>
  </si>
  <si>
    <t>ECP_MEAN</t>
  </si>
  <si>
    <t>ECS_MEAN</t>
  </si>
  <si>
    <t>KM_MEAN</t>
  </si>
  <si>
    <t>DIMS</t>
  </si>
  <si>
    <t>ACR</t>
  </si>
  <si>
    <t>Axis</t>
  </si>
  <si>
    <t>Abest</t>
  </si>
  <si>
    <t>CSCP</t>
  </si>
  <si>
    <t>WM_ABest</t>
  </si>
  <si>
    <t>WM_TBest</t>
  </si>
  <si>
    <t>TAll</t>
  </si>
  <si>
    <t>TECP_MED</t>
  </si>
  <si>
    <t>TECS_MED</t>
  </si>
  <si>
    <t>TECP_MAD</t>
  </si>
  <si>
    <t>TECS_MAD</t>
  </si>
  <si>
    <t>TECP_MEAN</t>
  </si>
  <si>
    <t>TECS_MEAN</t>
  </si>
  <si>
    <t>C_ECP_MED</t>
  </si>
  <si>
    <t>C_ECS_MED</t>
  </si>
  <si>
    <t>C_ECP_MAD</t>
  </si>
  <si>
    <t>C_ECP_MEAN</t>
  </si>
  <si>
    <t>AECP_MED</t>
  </si>
  <si>
    <t>AECP_MAD</t>
  </si>
  <si>
    <t>AECP_MEAN</t>
  </si>
  <si>
    <t>DDG 1345</t>
  </si>
  <si>
    <t>PSF 963</t>
  </si>
  <si>
    <t>FD 144</t>
  </si>
  <si>
    <t>MI 64</t>
  </si>
  <si>
    <t>HB 61</t>
  </si>
  <si>
    <t>FM 28</t>
  </si>
  <si>
    <t>NTP 24</t>
  </si>
  <si>
    <t>PS 11</t>
  </si>
  <si>
    <t>HMD 10</t>
  </si>
  <si>
    <t>AWR 9</t>
  </si>
  <si>
    <t>SR2 7</t>
  </si>
  <si>
    <t>BM 6</t>
  </si>
  <si>
    <t>CKT 6</t>
  </si>
  <si>
    <t>EW 6</t>
  </si>
  <si>
    <t>LSST 6</t>
  </si>
  <si>
    <t>RS 6</t>
  </si>
  <si>
    <t>SR1 6</t>
  </si>
  <si>
    <t>ER 4</t>
  </si>
  <si>
    <t>SWJ 4</t>
  </si>
  <si>
    <t>EP 3</t>
  </si>
  <si>
    <t>EC 3</t>
  </si>
  <si>
    <t>HW 3</t>
  </si>
  <si>
    <t>UW 3</t>
  </si>
  <si>
    <t>AF 2</t>
  </si>
  <si>
    <t>LB 2</t>
  </si>
  <si>
    <t>PD 2</t>
  </si>
  <si>
    <t xml:space="preserve">ACR </t>
  </si>
  <si>
    <t>SEQL_Best</t>
  </si>
  <si>
    <t>SEQL_ABEST</t>
  </si>
  <si>
    <t>SEQL_TBEST</t>
  </si>
  <si>
    <t>C_ECS_MEAN</t>
  </si>
  <si>
    <t>AAll</t>
  </si>
  <si>
    <t>AECS_MED</t>
  </si>
  <si>
    <t>Rocket</t>
  </si>
  <si>
    <t>WM</t>
  </si>
  <si>
    <t>SEQL</t>
  </si>
  <si>
    <t>Rocket_Best</t>
  </si>
  <si>
    <t>WM_Best</t>
  </si>
  <si>
    <t>Classifier</t>
  </si>
  <si>
    <t>Acc_ACS</t>
  </si>
  <si>
    <t>Acc_BCS</t>
  </si>
  <si>
    <t>Delta_Acc</t>
  </si>
  <si>
    <t>Rocket_TBest</t>
  </si>
  <si>
    <t>SEQL_TBest</t>
  </si>
  <si>
    <t>T_Best</t>
  </si>
  <si>
    <t>SEQL_CSCP</t>
  </si>
  <si>
    <t>WM_CSCP</t>
  </si>
  <si>
    <t>Rocket_CSCP</t>
  </si>
  <si>
    <t>ASR</t>
  </si>
  <si>
    <t>ECG</t>
  </si>
  <si>
    <t>EEG</t>
  </si>
  <si>
    <t>HAR</t>
  </si>
  <si>
    <t>MC</t>
  </si>
  <si>
    <t>MrSEQL-SAX</t>
  </si>
  <si>
    <t>CS</t>
  </si>
  <si>
    <t>CP</t>
  </si>
  <si>
    <t>Time(min)_ecs_med</t>
  </si>
  <si>
    <t>Shape</t>
  </si>
  <si>
    <t>dimension_used_ecs_med</t>
  </si>
  <si>
    <t>size_full_ecs_med</t>
  </si>
  <si>
    <t>rs_ecs_med</t>
  </si>
  <si>
    <t>Time_ecs_mean</t>
  </si>
  <si>
    <t>dims_ecs_mean</t>
  </si>
  <si>
    <t>rs_ecs_mean</t>
  </si>
  <si>
    <t>Time_ecs_mad</t>
  </si>
  <si>
    <t>dims_ecs_mad</t>
  </si>
  <si>
    <t>rs_ecs_mad</t>
  </si>
  <si>
    <t>time_ecp_median</t>
  </si>
  <si>
    <t>dims_ecp_median</t>
  </si>
  <si>
    <t>ecp_median</t>
  </si>
  <si>
    <t>time_ecp_mean</t>
  </si>
  <si>
    <t>dims_ecp_mean</t>
  </si>
  <si>
    <t>rsecp_mean</t>
  </si>
  <si>
    <t>time_ecp_mad</t>
  </si>
  <si>
    <t>dims_ecp_mad</t>
  </si>
  <si>
    <t>rs_ecp_mad</t>
  </si>
  <si>
    <t xml:space="preserve">for </t>
  </si>
  <si>
    <t>MEAN</t>
  </si>
  <si>
    <t>MEDIAN</t>
  </si>
  <si>
    <t>MAD</t>
  </si>
  <si>
    <t>KM_MED</t>
  </si>
  <si>
    <t>KM_MAD</t>
  </si>
  <si>
    <t>Average</t>
  </si>
  <si>
    <t>MrSEQL</t>
  </si>
  <si>
    <t>ASC</t>
  </si>
  <si>
    <t>Motion</t>
  </si>
  <si>
    <t>Others</t>
  </si>
  <si>
    <t>Rocket_best</t>
  </si>
  <si>
    <t>Rocket_ABest</t>
  </si>
  <si>
    <t>TKM_MED</t>
  </si>
  <si>
    <t>TKM_MAD</t>
  </si>
  <si>
    <t>TKM_MEAN</t>
  </si>
  <si>
    <t>CECP_MED</t>
  </si>
  <si>
    <t>CECS_MED</t>
  </si>
  <si>
    <t>CKM_MED</t>
  </si>
  <si>
    <t>CECP_MAD</t>
  </si>
  <si>
    <t>CECS_MAD</t>
  </si>
  <si>
    <t>CKM_MAD</t>
  </si>
  <si>
    <t>CECP_MEAN</t>
  </si>
  <si>
    <t>CECS_MEAN</t>
  </si>
  <si>
    <t>CKM_MEAN</t>
  </si>
  <si>
    <t>Acc</t>
  </si>
  <si>
    <t>time (min)</t>
  </si>
  <si>
    <t>dimension</t>
  </si>
  <si>
    <t>all_acc</t>
  </si>
  <si>
    <t>all_time</t>
  </si>
  <si>
    <t>Acc_ecp_med</t>
  </si>
  <si>
    <t>Acc_ecp_mad</t>
  </si>
  <si>
    <t>Time_ecp_med</t>
  </si>
  <si>
    <t>Acc_ecs_med</t>
  </si>
  <si>
    <t>Time_ecs_med</t>
  </si>
  <si>
    <t>Acc_ecp_mean</t>
  </si>
  <si>
    <t>Time_ecp_mean</t>
  </si>
  <si>
    <t>Acc_ecs_mean</t>
  </si>
  <si>
    <t>Time_ecp_mad</t>
  </si>
  <si>
    <t>Rocket_All</t>
  </si>
  <si>
    <t>ecs_median</t>
  </si>
  <si>
    <t>ecs_mean</t>
  </si>
  <si>
    <t>ecp_mean</t>
  </si>
  <si>
    <t>Dimension</t>
  </si>
  <si>
    <t>Mean</t>
  </si>
  <si>
    <t>Time</t>
  </si>
  <si>
    <t>*Results on the basis of NMV and NFFt</t>
  </si>
  <si>
    <t>channels</t>
  </si>
  <si>
    <t xml:space="preserve">sum </t>
  </si>
  <si>
    <t>RWrist</t>
  </si>
  <si>
    <t>LWrist</t>
  </si>
  <si>
    <t>RElbow</t>
  </si>
  <si>
    <t>LElbow</t>
  </si>
  <si>
    <t>RSmallToe</t>
  </si>
  <si>
    <t>RBigToe</t>
  </si>
  <si>
    <t>RShoulder</t>
  </si>
  <si>
    <t>LShoulder</t>
  </si>
  <si>
    <t>Neck</t>
  </si>
  <si>
    <t>LSmallToe</t>
  </si>
  <si>
    <t>LBigToe</t>
  </si>
  <si>
    <t>LEye</t>
  </si>
  <si>
    <t>Nose</t>
  </si>
  <si>
    <t>RHip</t>
  </si>
  <si>
    <t>REye</t>
  </si>
  <si>
    <t>LHip</t>
  </si>
  <si>
    <t>MidHip</t>
  </si>
  <si>
    <t>LEar</t>
  </si>
  <si>
    <t>REar</t>
  </si>
  <si>
    <t>RHeel</t>
  </si>
  <si>
    <t>LHeel</t>
  </si>
  <si>
    <t>RAnkle</t>
  </si>
  <si>
    <t>LAnkle</t>
  </si>
  <si>
    <t>RKnee</t>
  </si>
  <si>
    <t>LKnee</t>
  </si>
  <si>
    <t>AECS_MAD</t>
  </si>
  <si>
    <t>TmeECS_MAD</t>
  </si>
  <si>
    <t>TimeECP_MAD</t>
  </si>
  <si>
    <t>TimeECS_MED</t>
  </si>
  <si>
    <t>TimeECP_MED</t>
  </si>
  <si>
    <t>Dims</t>
  </si>
  <si>
    <t>Classifiers</t>
  </si>
  <si>
    <t>ECP</t>
  </si>
  <si>
    <t>ECS</t>
  </si>
  <si>
    <t xml:space="preserve">ECS </t>
  </si>
  <si>
    <t>Median</t>
  </si>
  <si>
    <t>MeanFFT</t>
  </si>
  <si>
    <t>MedianFFT</t>
  </si>
  <si>
    <t xml:space="preserve">Class Protype </t>
  </si>
  <si>
    <t>FFT</t>
  </si>
  <si>
    <t>Channel Selection</t>
  </si>
  <si>
    <t>Results</t>
  </si>
  <si>
    <t>Centroid</t>
  </si>
  <si>
    <t>T</t>
  </si>
  <si>
    <t>F</t>
  </si>
  <si>
    <t>sum</t>
  </si>
  <si>
    <t>correlate or inner product</t>
  </si>
  <si>
    <t>convolve</t>
  </si>
  <si>
    <t>Time(min)</t>
  </si>
  <si>
    <t>std_median</t>
  </si>
  <si>
    <t>std_mean</t>
  </si>
  <si>
    <t>a</t>
  </si>
  <si>
    <t>arch</t>
  </si>
  <si>
    <t>n</t>
  </si>
  <si>
    <t>r</t>
  </si>
  <si>
    <t>R*</t>
  </si>
  <si>
    <t>ECP-R*</t>
  </si>
  <si>
    <t>ECS-R*</t>
  </si>
  <si>
    <t>K-R*</t>
  </si>
  <si>
    <t>TimeR*</t>
  </si>
  <si>
    <t>KM</t>
  </si>
  <si>
    <t>Channel</t>
  </si>
  <si>
    <t>Rocket-All</t>
  </si>
  <si>
    <t>all</t>
  </si>
  <si>
    <t>ecp</t>
  </si>
  <si>
    <t>ecs</t>
  </si>
  <si>
    <t>km</t>
  </si>
  <si>
    <t>K-Means</t>
  </si>
  <si>
    <t>TimeAll</t>
  </si>
  <si>
    <t>Time-ECP</t>
  </si>
  <si>
    <t>Time-ECS</t>
  </si>
  <si>
    <t>Time-K-Means</t>
  </si>
  <si>
    <t>default</t>
  </si>
  <si>
    <t>def</t>
  </si>
  <si>
    <t>Data_Channel</t>
  </si>
  <si>
    <t>Training_set</t>
  </si>
  <si>
    <t>Rocket_all</t>
  </si>
  <si>
    <t>KMeans</t>
  </si>
  <si>
    <t>ECP+Median</t>
  </si>
  <si>
    <t>ECS+Median</t>
  </si>
  <si>
    <t>KM+Median</t>
  </si>
  <si>
    <t>ECS+MC+FFT+Median</t>
  </si>
  <si>
    <t>ECP+MC+FFT+Median</t>
  </si>
  <si>
    <t>ECP_U8</t>
  </si>
  <si>
    <t>Normalised _8</t>
  </si>
  <si>
    <t>Unnormalised_8</t>
  </si>
  <si>
    <t>1364+579</t>
  </si>
  <si>
    <t>Unnormalised_14</t>
  </si>
  <si>
    <t>1364 + 579</t>
  </si>
  <si>
    <t>Unnormalised_25</t>
  </si>
  <si>
    <t>1452 + 601</t>
  </si>
  <si>
    <t>U25 with U14 channels</t>
  </si>
  <si>
    <t>WM_ALL</t>
  </si>
  <si>
    <t xml:space="preserve">        d = {0: "Right Elbow", 1: "Left Elbow", 2: "Left Hip", 3: "Left Shoulder",
        4 : "Left Wrist", 5: "Right Hip", 6: "Right Shoulder", 7: "Right Wrist"}</t>
  </si>
  <si>
    <t>Right Wrist', 'Left Wrist', 'Right Elbow'</t>
  </si>
  <si>
    <t>Right Elbow', 'Left Elbow', 'Left Hip', 'Left Shoulder', 'Left Wrist', 'Right Shoulder', 'Right Wrist'</t>
  </si>
  <si>
    <t>Right Elbow', 'Left Elbow', 'Left Wrist', 'Right Wrist'</t>
  </si>
  <si>
    <t>Right Elbow', 'Left Elbow', 'Left Shoulder', 'Left Wrist', 'Right Shoulder', 'Right Wrist'</t>
  </si>
  <si>
    <t>Right Wrist', 'Left Wrist', 'Left Elbow', 'Right Elbow'</t>
  </si>
  <si>
    <t>{0 : "RElbow", 1 : "LAnkle", 2 : "LEar", 3 : "LElbow", 4: "LHip", 5 : "LKnee", 6 : "LShoulder",
             7 : "LWrist", 8 : "RAnkle", 9 : "REar", 10 : "RHip", 11:  "RKnee", 12: "RShoulder", 13 : "RWrist"}</t>
  </si>
  <si>
    <t>RWrist', 'LWrist', 'RElbow', 'LElbow', 'LAnkle', 'LKnee', 'RKnee', 'RAnkle', 'LHip'</t>
  </si>
  <si>
    <t>RElbow', 'LAnkle', 'LElbow', 'LKnee', 'LWrist', 'RAnkle', 'RKnee', 'RWrist'</t>
  </si>
  <si>
    <t>RElbow', 'LElbow', 'LWrist', 'RWrist'</t>
  </si>
  <si>
    <t>RElbow', 'LAnkle', 'LEar', 'LElbow', 'LShoulder', 'LWrist', 'REar', 'RShoulder', 'RWrist'</t>
  </si>
  <si>
    <t>RWrist', 'LWrist', 'RElbow', 'LElbow'</t>
  </si>
  <si>
    <t>RWrist', 'LWrist', 'LElbow', 'RElbow'</t>
  </si>
  <si>
    <t>d = {0: 'Nose',1: 'Neck',2: 'RShoulder',3: 'RElbow',4: 'RWrist',5: 'LShoulder',6: 'LElbow',7: 'LWrist',
      8: 'MidHip',9: 'RHip',10: 'RKnee',11: 'RAnkle',12: 'LHip',13: 'LKnee',14: 'LAnkle', 
      15:'REye',16: 'LEye',17: 'REar',18: 'LEar',19: 'LBigToe',20: 'LSmallToe',21: 'LHeel',22: 'RBigToe',
      23: 'RSmallToe',24: 'RHeel'}</t>
  </si>
  <si>
    <t>RWrist', 'RElbow', 'LWrist', 'RBigToe', 'RSmallToe', 'LElbow', 'LSmallToe', 'LBigToe'</t>
  </si>
  <si>
    <t>RElbow', 'RWrist', 'LElbow', 'LWrist', 'LBigToe', 'LSmallToe', 'RBigToe', 'RSmallToe'</t>
  </si>
  <si>
    <t>Neck', 'RShoulder', 'RElbow', 'RWrist', 'LShoulder', 'LElbow', 'LWrist', 'RKnee', 'RAnkle', 'LKnee', 'LAnkle', 'LHeel', 'RBigToe', 'RSmallToe', 'RHeel'</t>
  </si>
  <si>
    <t>Neck', 'RShoulder', 'RElbow', 'RWrist', 'LShoulder', 'LElbow', 'LWrist', 'MidHip', 'RHip', 'LHip', 'REar', 'LEar', 'RBigToe', 'RSmallToe', 'RHeel'</t>
  </si>
  <si>
    <t>std</t>
  </si>
  <si>
    <t>MEDIAN-FILTER</t>
  </si>
  <si>
    <t>a_Arch</t>
  </si>
  <si>
    <t>['RSmallToe', 'LBigToe', 'LSmallToe', 'RBigToe']</t>
  </si>
  <si>
    <t>['RHeel', 'RWrist', 'RSmallToe', 'RElbow']</t>
  </si>
  <si>
    <t>a_n</t>
  </si>
  <si>
    <t>['RBigToe', 'RSmallToe']</t>
  </si>
  <si>
    <t>['RHeel', 'RWrist', 'RElbow', 'LWrist', 'LElbow', 'RBigToe', 'RSmallToe', 'LHeel', 'LKnee', 'Neck', 'LShoulder', 'RShoulder', 'RAnkle', 'RKnee', 'LAnkle']</t>
  </si>
  <si>
    <t>a_r</t>
  </si>
  <si>
    <t>['RWrist', 'RElbow', 'LElbow', 'LWrist', 'RSmallToe', 'RBigToe', 'LSmallToe', 'LBigToe']</t>
  </si>
  <si>
    <t>['RWrist', 'RElbow', 'LElbow', 'LWrist', 'RBigToe', 'RSmallToe']</t>
  </si>
  <si>
    <t>arch_n</t>
  </si>
  <si>
    <t>['RBigToe', 'LSmallToe', 'LBigToe', 'RSmallToe', 'RWrist', 'LWrist']</t>
  </si>
  <si>
    <t>['RWrist', 'LWrist', 'LHeel']</t>
  </si>
  <si>
    <t>arch_r</t>
  </si>
  <si>
    <t>['RWrist', 'LWrist', 'RElbow', 'LElbow', 'LSmallToe', 'LBigToe', 'RBigToe', 'RSmallToe']</t>
  </si>
  <si>
    <t>['RWrist', 'LWrist', 'RElbow', 'LElbow', 'RHeel']</t>
  </si>
  <si>
    <t>n_r</t>
  </si>
  <si>
    <t>['RWrist', 'LWrist', 'RElbow', 'LElbow']</t>
  </si>
  <si>
    <t>MEDIAN-MEAN CENTERED</t>
  </si>
  <si>
    <t>MAD-MC-MEAN Centroid</t>
  </si>
  <si>
    <r>
      <rPr>
        <rFont val="Arial"/>
        <color theme="1"/>
      </rPr>
      <t>['</t>
    </r>
    <r>
      <rPr>
        <rFont val="Arial"/>
        <b/>
        <color theme="1"/>
      </rPr>
      <t>RWrist', 'RElbow', 'LWrist'</t>
    </r>
    <r>
      <rPr>
        <rFont val="Arial"/>
        <color theme="1"/>
      </rPr>
      <t xml:space="preserve">, 'REar', 'LEar', 'RShoulder', 'RHip', 'MidHip', </t>
    </r>
    <r>
      <rPr>
        <rFont val="Arial"/>
        <b/>
        <color theme="1"/>
      </rPr>
      <t>'LElbow',</t>
    </r>
    <r>
      <rPr>
        <rFont val="Arial"/>
        <color theme="1"/>
      </rPr>
      <t xml:space="preserve"> 'LShoulder', 'Neck', 'LHip', 'RBigToe', 'RSmallToe']</t>
    </r>
  </si>
  <si>
    <r>
      <rPr>
        <rFont val="Arial"/>
        <b/>
        <color theme="1"/>
      </rPr>
      <t>['RWrist', 'RElbow', 'LWrist', 'LElbow',</t>
    </r>
    <r>
      <rPr>
        <rFont val="Arial"/>
        <color theme="1"/>
      </rPr>
      <t xml:space="preserve"> 'RBigToe']</t>
    </r>
  </si>
  <si>
    <r>
      <rPr>
        <rFont val="Arial"/>
        <color theme="1"/>
      </rPr>
      <t>[</t>
    </r>
    <r>
      <rPr>
        <rFont val="Arial"/>
        <b/>
        <color theme="1"/>
      </rPr>
      <t xml:space="preserve">'RWrist', 'LWrist', 'RElbow', 'LElbow', </t>
    </r>
    <r>
      <rPr>
        <rFont val="Arial"/>
        <color theme="1"/>
      </rPr>
      <t>'RShoulder']</t>
    </r>
  </si>
  <si>
    <t>['RWrist', 'LWrist', 'LEar', 'LShoulder', 'REar', 'Neck', 'RElbow', 'RShoulder', 'LElbow', 'RBigToe', 'RHip', 'RSmallToe', 'MidHip', 'LHip']</t>
  </si>
  <si>
    <t>['RWrist', 'LWrist', 'LElbow', 'RElbow', 'LEar', 'REar']</t>
  </si>
  <si>
    <t>['LWrist', 'LElbow', 'RWrist', 'RElbow', 'RBigToe', 'Neck', 'RShoulder', 'RSmallToe', 'LShoulder']</t>
  </si>
  <si>
    <t>CHANNELS</t>
  </si>
  <si>
    <t>rank_a_arch</t>
  </si>
  <si>
    <t>rank_a_n</t>
  </si>
  <si>
    <t>rank_a_r</t>
  </si>
  <si>
    <t>rank_arch_n</t>
  </si>
  <si>
    <t>rank_arch_r</t>
  </si>
  <si>
    <t>rank_n_r</t>
  </si>
  <si>
    <t>time _participated</t>
  </si>
  <si>
    <t>Average_rank</t>
  </si>
  <si>
    <t>Dimensions</t>
  </si>
  <si>
    <t>Acc_full</t>
  </si>
  <si>
    <t>Acc_ecp</t>
  </si>
  <si>
    <t>Acc_k</t>
  </si>
  <si>
    <t>Acc_ecs</t>
  </si>
  <si>
    <t>Dim Used</t>
  </si>
  <si>
    <t>time_full (min)</t>
  </si>
  <si>
    <t>time_ecp(min)</t>
  </si>
  <si>
    <t>time_k(min)</t>
  </si>
  <si>
    <t>time_ecs(min)</t>
  </si>
  <si>
    <t>MEDIAN-MC-FFT</t>
  </si>
  <si>
    <r>
      <rPr>
        <rFont val="Arial"/>
        <color theme="1"/>
      </rPr>
      <t>['</t>
    </r>
    <r>
      <rPr>
        <rFont val="Arial"/>
        <b/>
        <color theme="1"/>
      </rPr>
      <t>RWrist', 'RElbow', 'LWrist'</t>
    </r>
    <r>
      <rPr>
        <rFont val="Arial"/>
        <color theme="1"/>
      </rPr>
      <t xml:space="preserve">, 'REar', 'LEar', 'RShoulder', 'RHip', 'MidHip', </t>
    </r>
    <r>
      <rPr>
        <rFont val="Arial"/>
        <b/>
        <color theme="1"/>
      </rPr>
      <t>'LElbow',</t>
    </r>
    <r>
      <rPr>
        <rFont val="Arial"/>
        <color theme="1"/>
      </rPr>
      <t xml:space="preserve"> 'LShoulder', 'Neck', 'LHip', 'RBigToe', 'RSmallToe']</t>
    </r>
  </si>
  <si>
    <t>['RWrist', 'RElbow', 'LWrist', 'REar', 'LEar', 'RShoulder', 'RHip', 'MidHip', 'LElbow', 'LShoulder', 'Neck', 'LHip', 'RBigToe', 'RSmallToe', 'RHeel']</t>
  </si>
  <si>
    <r>
      <rPr>
        <rFont val="Arial"/>
        <b/>
        <color theme="1"/>
      </rPr>
      <t>['RWrist', 'RElbow', 'LWrist', 'LElbow',</t>
    </r>
    <r>
      <rPr>
        <rFont val="Arial"/>
        <color theme="1"/>
      </rPr>
      <t xml:space="preserve"> 'RBigToe']</t>
    </r>
  </si>
  <si>
    <t>['RWrist', 'RElbow', 'LWrist', 'LElbow', 'RBigToe']</t>
  </si>
  <si>
    <r>
      <rPr>
        <rFont val="Arial"/>
        <color theme="1"/>
      </rPr>
      <t>[</t>
    </r>
    <r>
      <rPr>
        <rFont val="Arial"/>
        <b/>
        <color theme="1"/>
      </rPr>
      <t xml:space="preserve">'RWrist', 'LWrist', 'RElbow', 'LElbow', </t>
    </r>
    <r>
      <rPr>
        <rFont val="Arial"/>
        <color theme="1"/>
      </rPr>
      <t>'RShoulder']</t>
    </r>
  </si>
  <si>
    <t>['RWrist', 'LWrist', 'RElbow', 'LElbow', 'RShoulder']</t>
  </si>
  <si>
    <t>['RWrist', 'LWrist', 'LEar', 'LShoulder', 'REar', 'Neck', 'RElbow', 'RShoulder', 'LElbow', 'RBigToe', 'RHip', 'RSmallToe', 'MidHip', 'LHip', 'RHeel']</t>
  </si>
  <si>
    <t>['LWrist', 'LElbow', 'RWrist', 'RElbow', 'RBigToe', 'Neck', 'RShoulder', 'LShoulder', 'RSmallToe']</t>
  </si>
  <si>
    <t>Acc_all</t>
  </si>
  <si>
    <t>Time_all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</si>
</sst>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"/>
  </numFmts>
  <fonts count="28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sz val="10.0"/>
      <color rgb="FF24292E"/>
      <name val="Roboto"/>
    </font>
    <font>
      <sz val="10.0"/>
      <color theme="1"/>
      <name val="Roboto"/>
    </font>
    <font>
      <b/>
      <sz val="10.0"/>
      <color theme="1"/>
      <name val="Roboto"/>
    </font>
    <font>
      <sz val="8.0"/>
      <color theme="1"/>
      <name val="&quot;Liberation Sans&quot;"/>
    </font>
    <font>
      <sz val="11.0"/>
      <color rgb="FF000000"/>
      <name val="Monospace"/>
    </font>
    <font>
      <sz val="11.0"/>
      <color rgb="FF000000"/>
      <name val="Arial"/>
    </font>
    <font>
      <b/>
      <color theme="1"/>
      <name val="Roboto"/>
    </font>
    <font>
      <color theme="1"/>
      <name val="Roboto"/>
    </font>
    <font>
      <sz val="8.0"/>
      <color theme="1"/>
      <name val="Liberation Serif"/>
    </font>
    <font>
      <sz val="8.0"/>
      <color theme="1"/>
      <name val="Roboto"/>
    </font>
    <font>
      <sz val="11.0"/>
      <color rgb="FF000000"/>
      <name val="Inconsolata"/>
    </font>
    <font>
      <sz val="10.0"/>
      <color rgb="FF000000"/>
      <name val="Roboto"/>
    </font>
    <font>
      <sz val="11.0"/>
      <color rgb="FFF7981D"/>
      <name val="Inconsolata"/>
    </font>
    <font>
      <b/>
      <u/>
      <color theme="1"/>
      <name val="Arial"/>
    </font>
    <font>
      <b/>
      <u/>
      <color theme="1"/>
      <name val="Arial"/>
    </font>
    <font>
      <b/>
      <u/>
      <color theme="1"/>
      <name val="Arial"/>
    </font>
    <font>
      <sz val="10.0"/>
      <color theme="1"/>
      <name val="Arial"/>
    </font>
    <font>
      <sz val="10.0"/>
      <color theme="1"/>
      <name val="&quot;Liberation Sans&quot;"/>
    </font>
    <font>
      <b/>
      <u/>
      <color theme="1"/>
      <name val="Arial"/>
    </font>
    <font>
      <b/>
      <sz val="11.0"/>
      <color rgb="FF000000"/>
      <name val="Monospace"/>
    </font>
    <font>
      <b/>
      <sz val="9.0"/>
      <color rgb="FF000000"/>
      <name val="&quot;Helvetica Neue&quot;"/>
    </font>
    <font>
      <sz val="9.0"/>
      <color rgb="FF000000"/>
      <name val="&quot;Helvetica Neue&quot;"/>
    </font>
    <font>
      <color theme="1"/>
      <name val="G_d0_f3"/>
    </font>
    <font>
      <color rgb="FF000000"/>
      <name val="Arial"/>
    </font>
    <font>
      <sz val="11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6F8FA"/>
        <bgColor rgb="FFF6F8FA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theme="6"/>
        <bgColor theme="6"/>
      </patternFill>
    </fill>
    <fill>
      <patternFill patternType="solid">
        <fgColor rgb="FFCCCCCC"/>
        <bgColor rgb="FFCCCCCC"/>
      </patternFill>
    </fill>
    <fill>
      <patternFill patternType="solid">
        <fgColor rgb="FFE5E5E5"/>
        <bgColor rgb="FFE5E5E5"/>
      </patternFill>
    </fill>
    <fill>
      <patternFill patternType="solid">
        <fgColor rgb="FFD9D2E9"/>
        <bgColor rgb="FFD9D2E9"/>
      </patternFill>
    </fill>
    <fill>
      <patternFill patternType="solid">
        <fgColor rgb="FFF1C232"/>
        <bgColor rgb="FFF1C232"/>
      </patternFill>
    </fill>
    <fill>
      <patternFill patternType="solid">
        <fgColor rgb="FFFF9900"/>
        <bgColor rgb="FFFF9900"/>
      </patternFill>
    </fill>
    <fill>
      <patternFill patternType="solid">
        <fgColor rgb="FF6AA84F"/>
        <bgColor rgb="FF6AA84F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18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2" xfId="0" applyAlignment="1" applyFont="1" applyNumberFormat="1">
      <alignment horizontal="center" vertical="bottom"/>
    </xf>
    <xf borderId="0" fillId="3" fontId="3" numFmtId="0" xfId="0" applyAlignment="1" applyFill="1" applyFont="1">
      <alignment vertical="bottom"/>
    </xf>
    <xf borderId="0" fillId="3" fontId="4" numFmtId="0" xfId="0" applyAlignment="1" applyFont="1">
      <alignment vertical="bottom"/>
    </xf>
    <xf borderId="0" fillId="3" fontId="4" numFmtId="0" xfId="0" applyAlignment="1" applyFont="1">
      <alignment horizontal="right" vertical="bottom"/>
    </xf>
    <xf borderId="0" fillId="3" fontId="5" numFmtId="2" xfId="0" applyAlignment="1" applyFont="1" applyNumberFormat="1">
      <alignment horizontal="center" vertical="bottom"/>
    </xf>
    <xf borderId="0" fillId="4" fontId="3" numFmtId="0" xfId="0" applyAlignment="1" applyFill="1" applyFont="1">
      <alignment vertical="bottom"/>
    </xf>
    <xf borderId="0" fillId="0" fontId="5" numFmtId="2" xfId="0" applyAlignment="1" applyFont="1" applyNumberFormat="1">
      <alignment horizontal="left"/>
    </xf>
    <xf borderId="0" fillId="0" fontId="5" numFmtId="2" xfId="0" applyAlignment="1" applyFont="1" applyNumberFormat="1">
      <alignment horizontal="left"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horizontal="left"/>
    </xf>
    <xf borderId="0" fillId="0" fontId="6" numFmtId="0" xfId="0" applyAlignment="1" applyFont="1">
      <alignment horizontal="left" readingOrder="0"/>
    </xf>
    <xf borderId="0" fillId="0" fontId="4" numFmtId="2" xfId="0" applyAlignment="1" applyFont="1" applyNumberFormat="1">
      <alignment horizontal="right" readingOrder="0"/>
    </xf>
    <xf borderId="0" fillId="0" fontId="5" numFmtId="2" xfId="0" applyFont="1" applyNumberFormat="1"/>
    <xf borderId="0" fillId="0" fontId="4" numFmtId="0" xfId="0" applyFont="1"/>
    <xf borderId="0" fillId="0" fontId="6" numFmtId="0" xfId="0" applyAlignment="1" applyFont="1">
      <alignment horizontal="right" readingOrder="0"/>
    </xf>
    <xf borderId="0" fillId="0" fontId="4" numFmtId="2" xfId="0" applyFont="1" applyNumberFormat="1"/>
    <xf borderId="0" fillId="0" fontId="2" numFmtId="0" xfId="0" applyFont="1"/>
    <xf borderId="0" fillId="0" fontId="2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5" numFmtId="2" xfId="0" applyAlignment="1" applyFont="1" applyNumberFormat="1">
      <alignment readingOrder="0"/>
    </xf>
    <xf borderId="0" fillId="0" fontId="4" numFmtId="2" xfId="0" applyAlignment="1" applyFont="1" applyNumberFormat="1">
      <alignment horizontal="left" readingOrder="0"/>
    </xf>
    <xf borderId="0" fillId="5" fontId="4" numFmtId="2" xfId="0" applyAlignment="1" applyFill="1" applyFont="1" applyNumberFormat="1">
      <alignment horizontal="left" readingOrder="0"/>
    </xf>
    <xf borderId="0" fillId="5" fontId="7" numFmtId="2" xfId="0" applyAlignment="1" applyFont="1" applyNumberFormat="1">
      <alignment horizontal="left" readingOrder="0" shrinkToFit="0" wrapText="1"/>
    </xf>
    <xf borderId="0" fillId="4" fontId="7" numFmtId="2" xfId="0" applyAlignment="1" applyFont="1" applyNumberFormat="1">
      <alignment horizontal="left" readingOrder="0" shrinkToFit="0" wrapText="1"/>
    </xf>
    <xf borderId="0" fillId="5" fontId="4" numFmtId="2" xfId="0" applyAlignment="1" applyFont="1" applyNumberFormat="1">
      <alignment horizontal="right" readingOrder="0"/>
    </xf>
    <xf borderId="0" fillId="4" fontId="8" numFmtId="2" xfId="0" applyAlignment="1" applyFont="1" applyNumberFormat="1">
      <alignment horizontal="left" readingOrder="0" shrinkToFit="0" wrapText="1"/>
    </xf>
    <xf borderId="0" fillId="5" fontId="4" numFmtId="2" xfId="0" applyFont="1" applyNumberFormat="1"/>
    <xf borderId="0" fillId="5" fontId="4" numFmtId="0" xfId="0" applyFont="1"/>
    <xf borderId="0" fillId="5" fontId="5" numFmtId="2" xfId="0" applyFont="1" applyNumberFormat="1"/>
    <xf borderId="0" fillId="5" fontId="5" numFmtId="0" xfId="0" applyFont="1"/>
    <xf borderId="0" fillId="0" fontId="4" numFmtId="0" xfId="0" applyAlignment="1" applyFont="1">
      <alignment horizontal="left" readingOrder="0"/>
    </xf>
    <xf borderId="0" fillId="0" fontId="1" numFmtId="0" xfId="0" applyFont="1"/>
    <xf borderId="0" fillId="0" fontId="5" numFmtId="2" xfId="0" applyAlignment="1" applyFont="1" applyNumberFormat="1">
      <alignment horizontal="right" readingOrder="0"/>
    </xf>
    <xf borderId="0" fillId="0" fontId="1" numFmtId="2" xfId="0" applyFont="1" applyNumberFormat="1"/>
    <xf borderId="0" fillId="0" fontId="2" numFmtId="2" xfId="0" applyFont="1" applyNumberFormat="1"/>
    <xf borderId="0" fillId="0" fontId="5" numFmtId="2" xfId="0" applyAlignment="1" applyFont="1" applyNumberFormat="1">
      <alignment horizontal="center" readingOrder="0"/>
    </xf>
    <xf borderId="0" fillId="6" fontId="5" numFmtId="2" xfId="0" applyAlignment="1" applyFill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0" fontId="9" numFmtId="2" xfId="0" applyAlignment="1" applyFont="1" applyNumberFormat="1">
      <alignment horizontal="center" readingOrder="0" vertical="bottom"/>
    </xf>
    <xf borderId="0" fillId="6" fontId="9" numFmtId="2" xfId="0" applyAlignment="1" applyFont="1" applyNumberFormat="1">
      <alignment horizontal="center" readingOrder="0" vertical="bottom"/>
    </xf>
    <xf borderId="0" fillId="6" fontId="9" numFmtId="2" xfId="0" applyAlignment="1" applyFont="1" applyNumberFormat="1">
      <alignment horizontal="center" vertical="bottom"/>
    </xf>
    <xf borderId="0" fillId="6" fontId="4" numFmtId="2" xfId="0" applyAlignment="1" applyFont="1" applyNumberFormat="1">
      <alignment horizontal="right" readingOrder="0"/>
    </xf>
    <xf borderId="0" fillId="0" fontId="4" numFmtId="2" xfId="0" applyAlignment="1" applyFont="1" applyNumberFormat="1">
      <alignment readingOrder="0"/>
    </xf>
    <xf borderId="0" fillId="0" fontId="4" numFmtId="2" xfId="0" applyAlignment="1" applyFont="1" applyNumberFormat="1">
      <alignment horizontal="center" readingOrder="0"/>
    </xf>
    <xf borderId="0" fillId="0" fontId="10" numFmtId="0" xfId="0" applyAlignment="1" applyFont="1">
      <alignment vertical="bottom"/>
    </xf>
    <xf borderId="0" fillId="0" fontId="4" numFmtId="164" xfId="0" applyAlignment="1" applyFont="1" applyNumberFormat="1">
      <alignment horizontal="left" readingOrder="0"/>
    </xf>
    <xf borderId="0" fillId="0" fontId="4" numFmtId="164" xfId="0" applyFont="1" applyNumberFormat="1"/>
    <xf borderId="0" fillId="0" fontId="4" numFmtId="164" xfId="0" applyAlignment="1" applyFont="1" applyNumberFormat="1">
      <alignment horizontal="right" readingOrder="0"/>
    </xf>
    <xf borderId="0" fillId="0" fontId="4" numFmtId="164" xfId="0" applyAlignment="1" applyFont="1" applyNumberFormat="1">
      <alignment horizontal="center" readingOrder="0"/>
    </xf>
    <xf borderId="0" fillId="7" fontId="2" numFmtId="0" xfId="0" applyFill="1" applyFont="1"/>
    <xf borderId="0" fillId="7" fontId="2" numFmtId="2" xfId="0" applyFont="1" applyNumberFormat="1"/>
    <xf borderId="0" fillId="7" fontId="2" numFmtId="2" xfId="0" applyAlignment="1" applyFont="1" applyNumberFormat="1">
      <alignment readingOrder="0"/>
    </xf>
    <xf borderId="0" fillId="7" fontId="4" numFmtId="2" xfId="0" applyFont="1" applyNumberFormat="1"/>
    <xf borderId="0" fillId="7" fontId="4" numFmtId="0" xfId="0" applyFont="1"/>
    <xf borderId="0" fillId="0" fontId="1" numFmtId="2" xfId="0" applyAlignment="1" applyFont="1" applyNumberFormat="1">
      <alignment readingOrder="0"/>
    </xf>
    <xf borderId="0" fillId="0" fontId="6" numFmtId="2" xfId="0" applyAlignment="1" applyFont="1" applyNumberFormat="1">
      <alignment horizontal="right" readingOrder="0"/>
    </xf>
    <xf borderId="0" fillId="6" fontId="2" numFmtId="0" xfId="0" applyAlignment="1" applyFont="1">
      <alignment readingOrder="0"/>
    </xf>
    <xf borderId="0" fillId="6" fontId="10" numFmtId="2" xfId="0" applyAlignment="1" applyFont="1" applyNumberFormat="1">
      <alignment horizontal="center" vertical="bottom"/>
    </xf>
    <xf borderId="0" fillId="0" fontId="10" numFmtId="2" xfId="0" applyAlignment="1" applyFont="1" applyNumberFormat="1">
      <alignment vertical="bottom"/>
    </xf>
    <xf borderId="0" fillId="0" fontId="10" numFmtId="2" xfId="0" applyAlignment="1" applyFont="1" applyNumberFormat="1">
      <alignment horizontal="right" vertical="bottom"/>
    </xf>
    <xf borderId="0" fillId="0" fontId="11" numFmtId="2" xfId="0" applyAlignment="1" applyFont="1" applyNumberFormat="1">
      <alignment horizontal="right" readingOrder="0"/>
    </xf>
    <xf borderId="0" fillId="0" fontId="12" numFmtId="0" xfId="0" applyAlignment="1" applyFont="1">
      <alignment horizontal="right" readingOrder="0"/>
    </xf>
    <xf borderId="0" fillId="6" fontId="1" numFmtId="2" xfId="0" applyFont="1" applyNumberFormat="1"/>
    <xf borderId="0" fillId="0" fontId="11" numFmtId="0" xfId="0" applyAlignment="1" applyFont="1">
      <alignment horizontal="right" readingOrder="0"/>
    </xf>
    <xf borderId="0" fillId="6" fontId="13" numFmtId="0" xfId="0" applyFont="1"/>
    <xf borderId="0" fillId="0" fontId="11" numFmtId="0" xfId="0" applyAlignment="1" applyFont="1">
      <alignment horizontal="left" readingOrder="0"/>
    </xf>
    <xf borderId="0" fillId="4" fontId="13" numFmtId="0" xfId="0" applyFont="1"/>
    <xf borderId="0" fillId="6" fontId="13" numFmtId="2" xfId="0" applyFont="1" applyNumberFormat="1"/>
    <xf borderId="0" fillId="8" fontId="9" numFmtId="2" xfId="0" applyAlignment="1" applyFill="1" applyFont="1" applyNumberFormat="1">
      <alignment horizontal="center" vertical="bottom"/>
    </xf>
    <xf borderId="0" fillId="0" fontId="10" numFmtId="0" xfId="0" applyFont="1"/>
    <xf borderId="0" fillId="6" fontId="1" numFmtId="0" xfId="0" applyFont="1"/>
    <xf borderId="0" fillId="5" fontId="2" numFmtId="2" xfId="0" applyAlignment="1" applyFont="1" applyNumberFormat="1">
      <alignment horizontal="right"/>
    </xf>
    <xf borderId="0" fillId="5" fontId="2" numFmtId="2" xfId="0" applyAlignment="1" applyFont="1" applyNumberFormat="1">
      <alignment horizontal="right" readingOrder="0"/>
    </xf>
    <xf borderId="0" fillId="9" fontId="2" numFmtId="2" xfId="0" applyAlignment="1" applyFill="1" applyFont="1" applyNumberFormat="1">
      <alignment horizontal="right" readingOrder="0"/>
    </xf>
    <xf borderId="0" fillId="0" fontId="1" numFmtId="2" xfId="0" applyAlignment="1" applyFont="1" applyNumberFormat="1">
      <alignment horizontal="right" readingOrder="0"/>
    </xf>
    <xf borderId="0" fillId="0" fontId="2" numFmtId="2" xfId="0" applyAlignment="1" applyFont="1" applyNumberFormat="1">
      <alignment horizontal="right"/>
    </xf>
    <xf borderId="0" fillId="0" fontId="1" numFmtId="2" xfId="0" applyAlignment="1" applyFont="1" applyNumberFormat="1">
      <alignment horizontal="right"/>
    </xf>
    <xf borderId="0" fillId="0" fontId="2" numFmtId="2" xfId="0" applyAlignment="1" applyFont="1" applyNumberFormat="1">
      <alignment horizontal="right" readingOrder="0"/>
    </xf>
    <xf borderId="0" fillId="4" fontId="7" numFmtId="2" xfId="0" applyAlignment="1" applyFont="1" applyNumberFormat="1">
      <alignment horizontal="right" readingOrder="0" shrinkToFit="0" wrapText="1"/>
    </xf>
    <xf borderId="0" fillId="4" fontId="14" numFmtId="2" xfId="0" applyAlignment="1" applyFont="1" applyNumberFormat="1">
      <alignment horizontal="right" readingOrder="0" shrinkToFit="0" wrapText="1"/>
    </xf>
    <xf borderId="0" fillId="0" fontId="5" numFmtId="0" xfId="0" applyAlignment="1" applyFont="1">
      <alignment vertical="bottom"/>
    </xf>
    <xf borderId="0" fillId="6" fontId="4" numFmtId="2" xfId="0" applyAlignment="1" applyFont="1" applyNumberFormat="1">
      <alignment horizontal="center" vertical="bottom"/>
    </xf>
    <xf borderId="0" fillId="0" fontId="4" numFmtId="0" xfId="0" applyAlignment="1" applyFont="1">
      <alignment horizontal="right" readingOrder="0"/>
    </xf>
    <xf borderId="0" fillId="5" fontId="1" numFmtId="0" xfId="0" applyFont="1"/>
    <xf borderId="0" fillId="5" fontId="2" numFmtId="2" xfId="0" applyFont="1" applyNumberFormat="1"/>
    <xf borderId="0" fillId="5" fontId="2" numFmtId="2" xfId="0" applyAlignment="1" applyFont="1" applyNumberFormat="1">
      <alignment readingOrder="0"/>
    </xf>
    <xf borderId="0" fillId="0" fontId="2" numFmtId="2" xfId="0" applyAlignment="1" applyFont="1" applyNumberFormat="1">
      <alignment readingOrder="0"/>
    </xf>
    <xf borderId="0" fillId="6" fontId="4" numFmtId="2" xfId="0" applyAlignment="1" applyFont="1" applyNumberFormat="1">
      <alignment horizontal="center" readingOrder="0"/>
    </xf>
    <xf borderId="0" fillId="10" fontId="4" numFmtId="2" xfId="0" applyAlignment="1" applyFill="1" applyFont="1" applyNumberFormat="1">
      <alignment horizontal="left" readingOrder="0"/>
    </xf>
    <xf borderId="0" fillId="10" fontId="4" numFmtId="2" xfId="0" applyAlignment="1" applyFont="1" applyNumberFormat="1">
      <alignment horizontal="center" readingOrder="0"/>
    </xf>
    <xf borderId="0" fillId="10" fontId="1" numFmtId="0" xfId="0" applyFont="1"/>
    <xf borderId="0" fillId="10" fontId="2" numFmtId="0" xfId="0" applyAlignment="1" applyFont="1">
      <alignment readingOrder="0"/>
    </xf>
    <xf borderId="0" fillId="10" fontId="1" numFmtId="2" xfId="0" applyFont="1" applyNumberFormat="1"/>
    <xf borderId="0" fillId="10" fontId="2" numFmtId="2" xfId="0" applyFont="1" applyNumberFormat="1"/>
    <xf borderId="0" fillId="10" fontId="5" numFmtId="2" xfId="0" applyAlignment="1" applyFont="1" applyNumberFormat="1">
      <alignment horizontal="left" readingOrder="0"/>
    </xf>
    <xf borderId="0" fillId="10" fontId="4" numFmtId="2" xfId="0" applyFont="1" applyNumberFormat="1"/>
    <xf borderId="0" fillId="10" fontId="5" numFmtId="2" xfId="0" applyFont="1" applyNumberFormat="1"/>
    <xf borderId="0" fillId="10" fontId="4" numFmtId="2" xfId="0" applyAlignment="1" applyFont="1" applyNumberFormat="1">
      <alignment horizontal="right" readingOrder="0"/>
    </xf>
    <xf borderId="0" fillId="4" fontId="14" numFmtId="2" xfId="0" applyFont="1" applyNumberFormat="1"/>
    <xf borderId="0" fillId="11" fontId="2" numFmtId="0" xfId="0" applyFill="1" applyFont="1"/>
    <xf borderId="0" fillId="11" fontId="2" numFmtId="2" xfId="0" applyFont="1" applyNumberFormat="1"/>
    <xf borderId="0" fillId="4" fontId="13" numFmtId="2" xfId="0" applyAlignment="1" applyFont="1" applyNumberFormat="1">
      <alignment horizontal="left"/>
    </xf>
    <xf borderId="0" fillId="0" fontId="4" numFmtId="2" xfId="0" applyAlignment="1" applyFont="1" applyNumberFormat="1">
      <alignment horizontal="center"/>
    </xf>
    <xf borderId="0" fillId="4" fontId="15" numFmtId="2" xfId="0" applyFont="1" applyNumberFormat="1"/>
    <xf borderId="0" fillId="5" fontId="2" numFmtId="0" xfId="0" applyAlignment="1" applyFont="1">
      <alignment readingOrder="0"/>
    </xf>
    <xf borderId="0" fillId="5" fontId="16" numFmtId="2" xfId="0" applyFont="1" applyNumberFormat="1"/>
    <xf borderId="0" fillId="5" fontId="2" numFmtId="0" xfId="0" applyFont="1"/>
    <xf borderId="0" fillId="5" fontId="2" numFmtId="0" xfId="0" applyAlignment="1" applyFont="1">
      <alignment horizontal="left" readingOrder="0"/>
    </xf>
    <xf borderId="0" fillId="4" fontId="3" numFmtId="0" xfId="0" applyAlignment="1" applyFont="1">
      <alignment readingOrder="0" vertical="bottom"/>
    </xf>
    <xf borderId="0" fillId="12" fontId="13" numFmtId="2" xfId="0" applyFill="1" applyFont="1" applyNumberFormat="1"/>
    <xf borderId="0" fillId="4" fontId="13" numFmtId="2" xfId="0" applyFont="1" applyNumberFormat="1"/>
    <xf borderId="0" fillId="11" fontId="1" numFmtId="2" xfId="0" applyFont="1" applyNumberFormat="1"/>
    <xf borderId="0" fillId="0" fontId="17" numFmtId="2" xfId="0" applyFont="1" applyNumberFormat="1"/>
    <xf borderId="0" fillId="0" fontId="2" numFmtId="2" xfId="0" applyFont="1" applyNumberFormat="1"/>
    <xf borderId="0" fillId="0" fontId="18" numFmtId="0" xfId="0" applyFont="1"/>
    <xf borderId="0" fillId="0" fontId="19" numFmtId="2" xfId="0" applyFont="1" applyNumberFormat="1"/>
    <xf borderId="0" fillId="0" fontId="20" numFmtId="2" xfId="0" applyAlignment="1" applyFont="1" applyNumberFormat="1">
      <alignment horizontal="right" readingOrder="0"/>
    </xf>
    <xf borderId="0" fillId="0" fontId="19" numFmtId="0" xfId="0" applyFont="1"/>
    <xf borderId="0" fillId="7" fontId="2" numFmtId="0" xfId="0" applyAlignment="1" applyFont="1">
      <alignment readingOrder="0"/>
    </xf>
    <xf borderId="0" fillId="7" fontId="21" numFmtId="2" xfId="0" applyFont="1" applyNumberFormat="1"/>
    <xf borderId="0" fillId="7" fontId="1" numFmtId="0" xfId="0" applyFont="1"/>
    <xf borderId="0" fillId="4" fontId="14" numFmtId="0" xfId="0" applyFont="1"/>
    <xf borderId="0" fillId="11" fontId="1" numFmtId="0" xfId="0" applyFont="1"/>
    <xf borderId="0" fillId="5" fontId="2" numFmtId="0" xfId="0" applyAlignment="1" applyFont="1">
      <alignment horizontal="right" readingOrder="0"/>
    </xf>
    <xf borderId="0" fillId="5" fontId="5" numFmtId="2" xfId="0" applyAlignment="1" applyFont="1" applyNumberFormat="1">
      <alignment horizontal="center" readingOrder="0"/>
    </xf>
    <xf borderId="0" fillId="13" fontId="5" numFmtId="2" xfId="0" applyAlignment="1" applyFill="1" applyFont="1" applyNumberFormat="1">
      <alignment horizontal="center" readingOrder="0"/>
    </xf>
    <xf borderId="0" fillId="14" fontId="5" numFmtId="2" xfId="0" applyAlignment="1" applyFill="1" applyFont="1" applyNumberFormat="1">
      <alignment horizontal="center" readingOrder="0"/>
    </xf>
    <xf borderId="0" fillId="13" fontId="4" numFmtId="2" xfId="0" applyAlignment="1" applyFont="1" applyNumberFormat="1">
      <alignment horizontal="right" readingOrder="0"/>
    </xf>
    <xf borderId="0" fillId="14" fontId="4" numFmtId="2" xfId="0" applyAlignment="1" applyFont="1" applyNumberFormat="1">
      <alignment horizontal="right" readingOrder="0"/>
    </xf>
    <xf borderId="0" fillId="11" fontId="1" numFmtId="0" xfId="0" applyAlignment="1" applyFont="1">
      <alignment readingOrder="0"/>
    </xf>
    <xf borderId="0" fillId="7" fontId="1" numFmtId="2" xfId="0" applyFont="1" applyNumberFormat="1"/>
    <xf borderId="0" fillId="11" fontId="5" numFmtId="2" xfId="0" applyFont="1" applyNumberFormat="1"/>
    <xf borderId="0" fillId="0" fontId="4" numFmtId="165" xfId="0" applyAlignment="1" applyFont="1" applyNumberFormat="1">
      <alignment horizontal="left" readingOrder="0"/>
    </xf>
    <xf borderId="0" fillId="0" fontId="1" numFmtId="165" xfId="0" applyFont="1" applyNumberFormat="1"/>
    <xf borderId="0" fillId="0" fontId="2" numFmtId="165" xfId="0" applyFont="1" applyNumberFormat="1"/>
    <xf borderId="0" fillId="4" fontId="7" numFmtId="0" xfId="0" applyAlignment="1" applyFont="1">
      <alignment horizontal="left" readingOrder="0" shrinkToFit="0" wrapText="1"/>
    </xf>
    <xf borderId="0" fillId="4" fontId="22" numFmtId="0" xfId="0" applyAlignment="1" applyFont="1">
      <alignment horizontal="left" readingOrder="0" shrinkToFit="0" wrapText="1"/>
    </xf>
    <xf borderId="0" fillId="11" fontId="2" numFmtId="2" xfId="0" applyAlignment="1" applyFont="1" applyNumberFormat="1">
      <alignment readingOrder="0"/>
    </xf>
    <xf borderId="0" fillId="5" fontId="1" numFmtId="2" xfId="0" applyFont="1" applyNumberFormat="1"/>
    <xf borderId="0" fillId="4" fontId="23" numFmtId="0" xfId="0" applyAlignment="1" applyFont="1">
      <alignment horizontal="right" readingOrder="0"/>
    </xf>
    <xf borderId="0" fillId="4" fontId="24" numFmtId="0" xfId="0" applyAlignment="1" applyFont="1">
      <alignment horizontal="right" readingOrder="0"/>
    </xf>
    <xf borderId="0" fillId="9" fontId="23" numFmtId="0" xfId="0" applyAlignment="1" applyFont="1">
      <alignment horizontal="right" readingOrder="0"/>
    </xf>
    <xf borderId="0" fillId="9" fontId="24" numFmtId="0" xfId="0" applyAlignment="1" applyFont="1">
      <alignment horizontal="right" readingOrder="0"/>
    </xf>
    <xf borderId="0" fillId="0" fontId="23" numFmtId="0" xfId="0" applyAlignment="1" applyFont="1">
      <alignment horizontal="right" readingOrder="0"/>
    </xf>
    <xf borderId="0" fillId="0" fontId="24" numFmtId="0" xfId="0" applyAlignment="1" applyFont="1">
      <alignment horizontal="right" readingOrder="0"/>
    </xf>
    <xf borderId="0" fillId="0" fontId="4" numFmtId="0" xfId="0" applyAlignment="1" applyFont="1">
      <alignment readingOrder="0"/>
    </xf>
    <xf borderId="0" fillId="6" fontId="4" numFmtId="0" xfId="0" applyAlignment="1" applyFont="1">
      <alignment horizontal="left" readingOrder="0"/>
    </xf>
    <xf borderId="0" fillId="6" fontId="4" numFmtId="2" xfId="0" applyFont="1" applyNumberFormat="1"/>
    <xf borderId="0" fillId="9" fontId="4" numFmtId="0" xfId="0" applyAlignment="1" applyFont="1">
      <alignment horizontal="left" readingOrder="0"/>
    </xf>
    <xf borderId="0" fillId="9" fontId="4" numFmtId="2" xfId="0" applyAlignment="1" applyFont="1" applyNumberFormat="1">
      <alignment horizontal="right" readingOrder="0"/>
    </xf>
    <xf borderId="0" fillId="9" fontId="4" numFmtId="2" xfId="0" applyFont="1" applyNumberFormat="1"/>
    <xf borderId="0" fillId="9" fontId="4" numFmtId="0" xfId="0" applyFont="1"/>
    <xf borderId="0" fillId="9" fontId="4" numFmtId="2" xfId="0" applyAlignment="1" applyFont="1" applyNumberFormat="1">
      <alignment readingOrder="0"/>
    </xf>
    <xf borderId="0" fillId="15" fontId="4" numFmtId="2" xfId="0" applyAlignment="1" applyFill="1" applyFont="1" applyNumberFormat="1">
      <alignment horizontal="right" readingOrder="0"/>
    </xf>
    <xf borderId="0" fillId="4" fontId="25" numFmtId="0" xfId="0" applyAlignment="1" applyFont="1">
      <alignment horizontal="left" readingOrder="0"/>
    </xf>
    <xf borderId="0" fillId="4" fontId="26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9" fontId="4" numFmtId="2" xfId="0" applyAlignment="1" applyFont="1" applyNumberFormat="1">
      <alignment horizontal="left" readingOrder="0"/>
    </xf>
    <xf borderId="0" fillId="5" fontId="1" numFmtId="0" xfId="0" applyAlignment="1" applyFont="1">
      <alignment readingOrder="0"/>
    </xf>
    <xf borderId="0" fillId="5" fontId="7" numFmtId="0" xfId="0" applyAlignment="1" applyFont="1">
      <alignment horizontal="left" readingOrder="0" shrinkToFit="0" wrapText="1"/>
    </xf>
    <xf borderId="0" fillId="16" fontId="7" numFmtId="2" xfId="0" applyAlignment="1" applyFill="1" applyFont="1" applyNumberFormat="1">
      <alignment horizontal="left" readingOrder="0" shrinkToFit="0" wrapText="1"/>
    </xf>
    <xf borderId="0" fillId="5" fontId="22" numFmtId="0" xfId="0" applyAlignment="1" applyFont="1">
      <alignment horizontal="left" readingOrder="0" shrinkToFit="0" wrapText="1"/>
    </xf>
    <xf borderId="0" fillId="17" fontId="1" numFmtId="0" xfId="0" applyAlignment="1" applyFill="1" applyFont="1">
      <alignment readingOrder="0"/>
    </xf>
    <xf borderId="0" fillId="17" fontId="7" numFmtId="0" xfId="0" applyAlignment="1" applyFont="1">
      <alignment horizontal="left" readingOrder="0" shrinkToFit="0" wrapText="1"/>
    </xf>
    <xf borderId="0" fillId="17" fontId="7" numFmtId="2" xfId="0" applyAlignment="1" applyFont="1" applyNumberFormat="1">
      <alignment horizontal="left" readingOrder="0" shrinkToFit="0" wrapText="1"/>
    </xf>
    <xf borderId="0" fillId="17" fontId="2" numFmtId="0" xfId="0" applyAlignment="1" applyFont="1">
      <alignment readingOrder="0"/>
    </xf>
    <xf borderId="0" fillId="16" fontId="1" numFmtId="0" xfId="0" applyAlignment="1" applyFont="1">
      <alignment readingOrder="0"/>
    </xf>
    <xf borderId="0" fillId="15" fontId="1" numFmtId="0" xfId="0" applyAlignment="1" applyFont="1">
      <alignment readingOrder="0"/>
    </xf>
    <xf borderId="0" fillId="5" fontId="8" numFmtId="2" xfId="0" applyAlignment="1" applyFont="1" applyNumberFormat="1">
      <alignment horizontal="left" readingOrder="0" shrinkToFit="0" wrapText="1"/>
    </xf>
    <xf borderId="0" fillId="0" fontId="27" numFmtId="0" xfId="0" applyAlignment="1" applyFont="1">
      <alignment readingOrder="0" shrinkToFit="0" wrapText="1"/>
    </xf>
    <xf quotePrefix="1" borderId="0" fillId="4" fontId="8" numFmtId="2" xfId="0" applyAlignment="1" applyFont="1" applyNumberFormat="1">
      <alignment horizontal="left" readingOrder="0" shrinkToFit="0" wrapText="1"/>
    </xf>
    <xf quotePrefix="1" borderId="0" fillId="16" fontId="7" numFmtId="2" xfId="0" applyAlignment="1" applyFont="1" applyNumberFormat="1">
      <alignment horizontal="left" readingOrder="0" shrinkToFit="0" wrapText="1"/>
    </xf>
    <xf quotePrefix="1" borderId="0" fillId="4" fontId="7" numFmtId="0" xfId="0" applyAlignment="1" applyFont="1">
      <alignment horizontal="left" readingOrder="0" shrinkToFit="0" wrapText="1"/>
    </xf>
    <xf quotePrefix="1" borderId="0" fillId="15" fontId="22" numFmtId="0" xfId="0" applyAlignment="1" applyFont="1">
      <alignment horizontal="left" readingOrder="0" shrinkToFit="0" wrapText="1"/>
    </xf>
    <xf quotePrefix="1" borderId="0" fillId="4" fontId="7" numFmtId="2" xfId="0" applyAlignment="1" applyFont="1" applyNumberFormat="1">
      <alignment horizontal="left" readingOrder="0" shrinkToFit="0" wrapText="1"/>
    </xf>
    <xf borderId="0" fillId="0" fontId="10" numFmtId="0" xfId="0" applyAlignment="1" applyFont="1">
      <alignment readingOrder="0"/>
    </xf>
    <xf borderId="0" fillId="0" fontId="5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11" fontId="5" numFmtId="2" xfId="0" applyAlignment="1" applyFont="1" applyNumberFormat="1">
      <alignment horizontal="left" readingOrder="0"/>
    </xf>
    <xf borderId="0" fillId="5" fontId="5" numFmtId="2" xfId="0" applyAlignment="1" applyFont="1" applyNumberFormat="1">
      <alignment horizontal="left" readingOrder="0"/>
    </xf>
  </cellXfs>
  <cellStyles count="1">
    <cellStyle xfId="0" name="Normal" builtinId="0"/>
  </cellStyles>
  <dxfs count="3">
    <dxf>
      <font>
        <b/>
      </font>
      <fill>
        <patternFill patternType="solid">
          <fgColor rgb="FFB7E1CD"/>
          <bgColor rgb="FFB7E1CD"/>
        </patternFill>
      </fill>
      <border/>
    </dxf>
    <dxf>
      <font>
        <b/>
      </font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60" Type="http://schemas.openxmlformats.org/officeDocument/2006/relationships/worksheet" Target="worksheets/sheet57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57" Type="http://schemas.openxmlformats.org/officeDocument/2006/relationships/worksheet" Target="worksheets/sheet54.xml"/><Relationship Id="rId12" Type="http://schemas.openxmlformats.org/officeDocument/2006/relationships/worksheet" Target="worksheets/sheet9.xml"/><Relationship Id="rId56" Type="http://schemas.openxmlformats.org/officeDocument/2006/relationships/worksheet" Target="worksheets/sheet53.xml"/><Relationship Id="rId15" Type="http://schemas.openxmlformats.org/officeDocument/2006/relationships/worksheet" Target="worksheets/sheet12.xml"/><Relationship Id="rId59" Type="http://schemas.openxmlformats.org/officeDocument/2006/relationships/worksheet" Target="worksheets/sheet56.xml"/><Relationship Id="rId14" Type="http://schemas.openxmlformats.org/officeDocument/2006/relationships/worksheet" Target="worksheets/sheet11.xml"/><Relationship Id="rId58" Type="http://schemas.openxmlformats.org/officeDocument/2006/relationships/worksheet" Target="worksheets/sheet55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Channel % Mean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 WM NMC'!$M$2:$M$19</c:f>
            </c:strRef>
          </c:cat>
          <c:val>
            <c:numRef>
              <c:f>'P WM NMC'!$AE$2:$AE$19</c:f>
              <c:numCache/>
            </c:numRef>
          </c:val>
        </c:ser>
        <c:ser>
          <c:idx val="1"/>
          <c:order val="1"/>
          <c:tx>
            <c:v>Channel % Median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'P WM NMC'!$M$2:$M$19</c:f>
            </c:strRef>
          </c:cat>
          <c:val>
            <c:numRef>
              <c:f>'P WM NMC'!$AG$2:$AG$19</c:f>
              <c:numCache/>
            </c:numRef>
          </c:val>
        </c:ser>
        <c:ser>
          <c:idx val="2"/>
          <c:order val="2"/>
          <c:tx>
            <c:v>Channel %  MAD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 WM NMC'!$M$2:$M$19</c:f>
            </c:strRef>
          </c:cat>
          <c:val>
            <c:numRef>
              <c:f>'P WM NMC'!$AI$2:$AI$19</c:f>
              <c:numCache/>
            </c:numRef>
          </c:val>
        </c:ser>
        <c:axId val="1153797674"/>
        <c:axId val="846513594"/>
      </c:barChart>
      <c:lineChart>
        <c:ser>
          <c:idx val="3"/>
          <c:order val="3"/>
          <c:tx>
            <c:v>Accuracy change Mean</c:v>
          </c:tx>
          <c:spPr>
            <a:ln cmpd="sng">
              <a:solidFill>
                <a:schemeClr val="accent1"/>
              </a:solidFill>
              <a:prstDash val="dash"/>
            </a:ln>
          </c:spPr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'P WM NMC'!$M$2:$M$19</c:f>
            </c:strRef>
          </c:cat>
          <c:val>
            <c:numRef>
              <c:f>'P WM NMC'!$AJ$2:$AJ$19</c:f>
              <c:numCache/>
            </c:numRef>
          </c:val>
          <c:smooth val="0"/>
        </c:ser>
        <c:ser>
          <c:idx val="4"/>
          <c:order val="4"/>
          <c:tx>
            <c:v>Accuracy change Median</c:v>
          </c:tx>
          <c:spPr>
            <a:ln cmpd="sng">
              <a:solidFill>
                <a:srgbClr val="FF6D01"/>
              </a:solidFill>
              <a:prstDash val="dash"/>
            </a:ln>
          </c:spPr>
          <c:marker>
            <c:symbol val="circle"/>
            <c:size val="10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'P WM NMC'!$M$2:$M$19</c:f>
            </c:strRef>
          </c:cat>
          <c:val>
            <c:numRef>
              <c:f>'P WM NMC'!$AK$2:$AK$19</c:f>
              <c:numCache/>
            </c:numRef>
          </c:val>
          <c:smooth val="0"/>
        </c:ser>
        <c:ser>
          <c:idx val="5"/>
          <c:order val="5"/>
          <c:tx>
            <c:v>Accuracy change MAD</c:v>
          </c:tx>
          <c:spPr>
            <a:ln cmpd="sng">
              <a:solidFill>
                <a:schemeClr val="accent3"/>
              </a:solidFill>
              <a:prstDash val="dash"/>
            </a:ln>
          </c:spPr>
          <c:marker>
            <c:symbol val="circle"/>
            <c:size val="10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'P WM NMC'!$M$2:$M$19</c:f>
            </c:strRef>
          </c:cat>
          <c:val>
            <c:numRef>
              <c:f>'P WM NMC'!$AA$2:$AA$19</c:f>
              <c:numCache/>
            </c:numRef>
          </c:val>
          <c:smooth val="0"/>
        </c:ser>
        <c:axId val="1153797674"/>
        <c:axId val="846513594"/>
      </c:lineChart>
      <c:catAx>
        <c:axId val="11537976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6513594"/>
      </c:catAx>
      <c:valAx>
        <c:axId val="8465135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3797674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3"/>
          <c:order val="3"/>
          <c:tx>
            <c:v>Channel % Mean</c:v>
          </c:tx>
          <c:spPr>
            <a:solidFill>
              <a:schemeClr val="accent1"/>
            </a:solidFill>
            <a:ln cmpd="sng">
              <a:solidFill>
                <a:schemeClr val="accent1"/>
              </a:solidFill>
            </a:ln>
          </c:spPr>
          <c:dPt>
            <c:idx val="0"/>
          </c:dPt>
          <c:cat>
            <c:strRef>
              <c:f>'P SEQL NMC'!$L$2:$L$19</c:f>
            </c:strRef>
          </c:cat>
          <c:val>
            <c:numRef>
              <c:f>'P SEQL NMC'!$Y$2:$Y$19</c:f>
              <c:numCache/>
            </c:numRef>
          </c:val>
        </c:ser>
        <c:ser>
          <c:idx val="4"/>
          <c:order val="4"/>
          <c:tx>
            <c:v>Channel % Median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'P SEQL NMC'!$L$2:$L$19</c:f>
            </c:strRef>
          </c:cat>
          <c:val>
            <c:numRef>
              <c:f>'P SEQL NMC'!$U$2:$U$19</c:f>
              <c:numCache/>
            </c:numRef>
          </c:val>
        </c:ser>
        <c:axId val="1814731922"/>
        <c:axId val="1242245582"/>
      </c:barChart>
      <c:lineChart>
        <c:ser>
          <c:idx val="0"/>
          <c:order val="0"/>
          <c:tx>
            <c:v>Accuracy change Mean</c:v>
          </c:tx>
          <c:spPr>
            <a:ln cmpd="sng" w="9525">
              <a:solidFill>
                <a:srgbClr val="4285F4"/>
              </a:solidFill>
              <a:prstDash val="dash"/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'P SEQL NMC'!$L$2:$L$19</c:f>
            </c:strRef>
          </c:cat>
          <c:val>
            <c:numRef>
              <c:f>'P SEQL NMC'!$AG$2:$AG$19</c:f>
              <c:numCache/>
            </c:numRef>
          </c:val>
          <c:smooth val="0"/>
        </c:ser>
        <c:ser>
          <c:idx val="1"/>
          <c:order val="1"/>
          <c:tx>
            <c:v>Accuracy change Median</c:v>
          </c:tx>
          <c:spPr>
            <a:ln cmpd="sng">
              <a:solidFill>
                <a:schemeClr val="accent5"/>
              </a:solidFill>
              <a:prstDash val="dash"/>
            </a:ln>
          </c:spPr>
          <c:marker>
            <c:symbol val="circle"/>
            <c:size val="10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'P SEQL NMC'!$L$2:$L$19</c:f>
            </c:strRef>
          </c:cat>
          <c:val>
            <c:numRef>
              <c:f>'P SEQL NMC'!$AC$2:$AC$19</c:f>
              <c:numCache/>
            </c:numRef>
          </c:val>
          <c:smooth val="0"/>
        </c:ser>
        <c:ser>
          <c:idx val="2"/>
          <c:order val="2"/>
          <c:tx>
            <c:v>Accuracy change MAD</c:v>
          </c:tx>
          <c:spPr>
            <a:ln cmpd="sng" w="9525">
              <a:solidFill>
                <a:schemeClr val="accent3"/>
              </a:solidFill>
              <a:prstDash val="dash"/>
            </a:ln>
          </c:spPr>
          <c:marker>
            <c:symbol val="circle"/>
            <c:size val="10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'P SEQL NMC'!$L$2:$L$19</c:f>
            </c:strRef>
          </c:cat>
          <c:val>
            <c:numRef>
              <c:f>'P SEQL NMC'!$AE$2:$AE$19</c:f>
              <c:numCache/>
            </c:numRef>
          </c:val>
          <c:smooth val="0"/>
        </c:ser>
        <c:axId val="1814731922"/>
        <c:axId val="1242245582"/>
      </c:lineChart>
      <c:catAx>
        <c:axId val="18147319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2245582"/>
      </c:catAx>
      <c:valAx>
        <c:axId val="12422455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4731922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 CP utilisation'!$C$1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 CP utilisation'!$B$2:$B$27</c:f>
            </c:strRef>
          </c:cat>
          <c:val>
            <c:numRef>
              <c:f>'P CP utilisation'!$C$2:$C$27</c:f>
              <c:numCache/>
            </c:numRef>
          </c:val>
        </c:ser>
        <c:ser>
          <c:idx val="1"/>
          <c:order val="1"/>
          <c:tx>
            <c:strRef>
              <c:f>'P CP utilisation'!$D$1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 CP utilisation'!$B$2:$B$27</c:f>
            </c:strRef>
          </c:cat>
          <c:val>
            <c:numRef>
              <c:f>'P CP utilisation'!$D$2:$D$27</c:f>
              <c:numCache/>
            </c:numRef>
          </c:val>
        </c:ser>
        <c:ser>
          <c:idx val="2"/>
          <c:order val="2"/>
          <c:tx>
            <c:strRef>
              <c:f>'P CP utilisation'!$E$1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 CP utilisation'!$B$2:$B$27</c:f>
            </c:strRef>
          </c:cat>
          <c:val>
            <c:numRef>
              <c:f>'P CP utilisation'!$E$2:$E$27</c:f>
              <c:numCache/>
            </c:numRef>
          </c:val>
        </c:ser>
        <c:ser>
          <c:idx val="3"/>
          <c:order val="3"/>
          <c:tx>
            <c:strRef>
              <c:f>'P CP utilisation'!$F$1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 CP utilisation'!$B$2:$B$27</c:f>
            </c:strRef>
          </c:cat>
          <c:val>
            <c:numRef>
              <c:f>'P CP utilisation'!$F$2:$F$27</c:f>
              <c:numCache/>
            </c:numRef>
          </c:val>
        </c:ser>
        <c:ser>
          <c:idx val="4"/>
          <c:order val="4"/>
          <c:tx>
            <c:strRef>
              <c:f>'P CP utilisation'!$G$1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'P CP utilisation'!$B$2:$B$27</c:f>
            </c:strRef>
          </c:cat>
          <c:val>
            <c:numRef>
              <c:f>'P CP utilisation'!$G$2:$G$27</c:f>
              <c:numCache/>
            </c:numRef>
          </c:val>
        </c:ser>
        <c:ser>
          <c:idx val="5"/>
          <c:order val="5"/>
          <c:tx>
            <c:strRef>
              <c:f>'P CP utilisation'!$H$1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'P CP utilisation'!$B$2:$B$27</c:f>
            </c:strRef>
          </c:cat>
          <c:val>
            <c:numRef>
              <c:f>'P CP utilisation'!$H$2:$H$27</c:f>
              <c:numCache/>
            </c:numRef>
          </c:val>
        </c:ser>
        <c:ser>
          <c:idx val="6"/>
          <c:order val="6"/>
          <c:tx>
            <c:strRef>
              <c:f>'P CP utilisation'!$I$1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 CP utilisation'!$B$2:$B$27</c:f>
            </c:strRef>
          </c:cat>
          <c:val>
            <c:numRef>
              <c:f>'P CP utilisation'!$I$2:$I$27</c:f>
              <c:numCache/>
            </c:numRef>
          </c:val>
        </c:ser>
        <c:ser>
          <c:idx val="7"/>
          <c:order val="7"/>
          <c:tx>
            <c:strRef>
              <c:f>'P CP utilisation'!$J$1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 CP utilisation'!$B$2:$B$27</c:f>
            </c:strRef>
          </c:cat>
          <c:val>
            <c:numRef>
              <c:f>'P CP utilisation'!$J$2:$J$27</c:f>
              <c:numCache/>
            </c:numRef>
          </c:val>
        </c:ser>
        <c:ser>
          <c:idx val="8"/>
          <c:order val="8"/>
          <c:tx>
            <c:strRef>
              <c:f>'P CP utilisation'!$K$1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 CP utilisation'!$B$2:$B$27</c:f>
            </c:strRef>
          </c:cat>
          <c:val>
            <c:numRef>
              <c:f>'P CP utilisation'!$K$2:$K$27</c:f>
              <c:numCache/>
            </c:numRef>
          </c:val>
        </c:ser>
        <c:axId val="1669353248"/>
        <c:axId val="913152602"/>
      </c:barChart>
      <c:catAx>
        <c:axId val="166935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3152602"/>
      </c:catAx>
      <c:valAx>
        <c:axId val="9131526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93532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6319444444444444"/>
          <c:y val="0.1318508535489668"/>
          <c:w val="0.8937902233579406"/>
          <c:h val="0.6329865790655884"/>
        </c:manualLayout>
      </c:layout>
      <c:barChart>
        <c:barDir val="col"/>
        <c:ser>
          <c:idx val="3"/>
          <c:order val="3"/>
          <c:tx>
            <c:v>Channel % Mean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c:spPr>
          <c:cat>
            <c:strRef>
              <c:f>'P analysis NMC Rocket plot UCR'!$J$2:$J$20</c:f>
            </c:strRef>
          </c:cat>
          <c:val>
            <c:numRef>
              <c:f>'P analysis NMC Rocket plot UCR'!$V$2:$V$20</c:f>
              <c:numCache/>
            </c:numRef>
          </c:val>
        </c:ser>
        <c:ser>
          <c:idx val="4"/>
          <c:order val="4"/>
          <c:tx>
            <c:v>Channel % Median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'P analysis NMC Rocket plot UCR'!$J$2:$J$20</c:f>
            </c:strRef>
          </c:cat>
          <c:val>
            <c:numRef>
              <c:f>'P analysis NMC Rocket plot UCR'!$T$2:$T$20</c:f>
              <c:numCache/>
            </c:numRef>
          </c:val>
        </c:ser>
        <c:ser>
          <c:idx val="5"/>
          <c:order val="5"/>
          <c:tx>
            <c:v>Channel % MAD</c:v>
          </c:tx>
          <c:spPr>
            <a:solidFill>
              <a:schemeClr val="accent3"/>
            </a:solidFill>
            <a:ln cmpd="sng" w="38100">
              <a:solidFill>
                <a:srgbClr val="000000"/>
              </a:solidFill>
              <a:prstDash val="sysDot"/>
            </a:ln>
          </c:spPr>
          <c:cat>
            <c:strRef>
              <c:f>'P analysis NMC Rocket plot UCR'!$J$2:$J$20</c:f>
            </c:strRef>
          </c:cat>
          <c:val>
            <c:numRef>
              <c:f>'P analysis NMC Rocket plot UCR'!$U$2:$U$20</c:f>
              <c:numCache/>
            </c:numRef>
          </c:val>
        </c:ser>
        <c:axId val="658211753"/>
        <c:axId val="2132173056"/>
      </c:barChart>
      <c:lineChart>
        <c:ser>
          <c:idx val="0"/>
          <c:order val="0"/>
          <c:tx>
            <c:v>Accuracy Change Mean</c:v>
          </c:tx>
          <c:spPr>
            <a:ln cmpd="sng" w="19050">
              <a:solidFill>
                <a:srgbClr val="4285F4">
                  <a:alpha val="100000"/>
                </a:srgbClr>
              </a:solidFill>
              <a:prstDash val="dash"/>
            </a:ln>
          </c:spPr>
          <c:marker>
            <c:symbol val="circle"/>
            <c:size val="10"/>
            <c:spPr>
              <a:solidFill>
                <a:srgbClr val="4285F4">
                  <a:alpha val="100000"/>
                </a:srgbClr>
              </a:solidFill>
              <a:ln cmpd="sng">
                <a:solidFill>
                  <a:srgbClr val="4285F4">
                    <a:alpha val="100000"/>
                  </a:srgbClr>
                </a:solidFill>
              </a:ln>
            </c:spPr>
          </c:marker>
          <c:cat>
            <c:strRef>
              <c:f>'P analysis NMC Rocket plot UCR'!$J$2:$J$20</c:f>
            </c:strRef>
          </c:cat>
          <c:val>
            <c:numRef>
              <c:f>'P analysis NMC Rocket plot UCR'!$N$2:$N$20</c:f>
              <c:numCache/>
            </c:numRef>
          </c:val>
          <c:smooth val="0"/>
        </c:ser>
        <c:ser>
          <c:idx val="1"/>
          <c:order val="1"/>
          <c:tx>
            <c:v>Accuracy Change  Median</c:v>
          </c:tx>
          <c:spPr>
            <a:ln cmpd="sng">
              <a:solidFill>
                <a:srgbClr val="EA4335"/>
              </a:solidFill>
              <a:prstDash val="dash"/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'P analysis NMC Rocket plot UCR'!$J$2:$J$20</c:f>
            </c:strRef>
          </c:cat>
          <c:val>
            <c:numRef>
              <c:f>'P analysis NMC Rocket plot UCR'!$L$2:$L$20</c:f>
              <c:numCache/>
            </c:numRef>
          </c:val>
          <c:smooth val="0"/>
        </c:ser>
        <c:ser>
          <c:idx val="2"/>
          <c:order val="2"/>
          <c:tx>
            <c:v>Accuracy Change MAD</c:v>
          </c:tx>
          <c:spPr>
            <a:ln cmpd="sng">
              <a:solidFill>
                <a:srgbClr val="FBBC04"/>
              </a:solidFill>
              <a:prstDash val="dash"/>
            </a:ln>
          </c:spPr>
          <c:marker>
            <c:symbol val="circle"/>
            <c:size val="10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'P analysis NMC Rocket plot UCR'!$J$2:$J$20</c:f>
            </c:strRef>
          </c:cat>
          <c:val>
            <c:numRef>
              <c:f>'P analysis NMC Rocket plot UCR'!$M$2:$M$20</c:f>
              <c:numCache/>
            </c:numRef>
          </c:val>
          <c:smooth val="0"/>
        </c:ser>
        <c:axId val="658211753"/>
        <c:axId val="2132173056"/>
      </c:lineChart>
      <c:catAx>
        <c:axId val="6582117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2173056"/>
      </c:catAx>
      <c:valAx>
        <c:axId val="21321730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8211753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8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857250</xdr:colOff>
      <xdr:row>29</xdr:row>
      <xdr:rowOff>57150</xdr:rowOff>
    </xdr:from>
    <xdr:ext cx="884872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1143000</xdr:colOff>
      <xdr:row>8</xdr:row>
      <xdr:rowOff>133350</xdr:rowOff>
    </xdr:from>
    <xdr:ext cx="9239250" cy="3609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552450</xdr:colOff>
      <xdr:row>30</xdr:row>
      <xdr:rowOff>66675</xdr:rowOff>
    </xdr:from>
    <xdr:ext cx="9410700" cy="39909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962025</xdr:colOff>
      <xdr:row>28</xdr:row>
      <xdr:rowOff>200025</xdr:rowOff>
    </xdr:from>
    <xdr:ext cx="6762750" cy="10382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27</xdr:col>
      <xdr:colOff>733425</xdr:colOff>
      <xdr:row>28</xdr:row>
      <xdr:rowOff>114300</xdr:rowOff>
    </xdr:from>
    <xdr:ext cx="9639300" cy="3609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43"/>
    <col customWidth="1" min="2" max="2" width="23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 t="s">
        <v>10</v>
      </c>
      <c r="B2" s="4" t="s">
        <v>11</v>
      </c>
      <c r="C2" s="4" t="s">
        <v>12</v>
      </c>
      <c r="D2" s="5">
        <v>50.0</v>
      </c>
      <c r="E2" s="5">
        <v>50.0</v>
      </c>
      <c r="F2" s="5">
        <v>1345.0</v>
      </c>
      <c r="G2" s="5">
        <v>270.0</v>
      </c>
      <c r="H2" s="5">
        <v>5.0</v>
      </c>
      <c r="I2" s="5">
        <v>10.0</v>
      </c>
      <c r="J2" s="6" t="b">
        <v>1</v>
      </c>
    </row>
    <row r="3">
      <c r="A3" s="3" t="s">
        <v>13</v>
      </c>
      <c r="B3" s="4" t="s">
        <v>14</v>
      </c>
      <c r="C3" s="4" t="s">
        <v>15</v>
      </c>
      <c r="D3" s="5">
        <v>267.0</v>
      </c>
      <c r="E3" s="5">
        <v>173.0</v>
      </c>
      <c r="F3" s="5">
        <v>963.0</v>
      </c>
      <c r="G3" s="5">
        <v>144.0</v>
      </c>
      <c r="H3" s="5">
        <v>7.0</v>
      </c>
      <c r="I3" s="5">
        <v>32.0</v>
      </c>
      <c r="J3" s="6" t="b">
        <v>1</v>
      </c>
    </row>
    <row r="4">
      <c r="A4" s="7" t="s">
        <v>10</v>
      </c>
      <c r="B4" s="8" t="s">
        <v>16</v>
      </c>
      <c r="C4" s="8" t="s">
        <v>17</v>
      </c>
      <c r="D4" s="9">
        <v>30000.0</v>
      </c>
      <c r="E4" s="9">
        <v>20000.0</v>
      </c>
      <c r="F4" s="9">
        <v>200.0</v>
      </c>
      <c r="G4" s="9">
        <v>30.0</v>
      </c>
      <c r="H4" s="9">
        <v>10.0</v>
      </c>
      <c r="I4" s="9">
        <v>3000.0</v>
      </c>
      <c r="J4" s="10" t="b">
        <v>0</v>
      </c>
    </row>
    <row r="5">
      <c r="A5" s="3" t="s">
        <v>18</v>
      </c>
      <c r="B5" s="4" t="s">
        <v>19</v>
      </c>
      <c r="C5" s="4" t="s">
        <v>20</v>
      </c>
      <c r="D5" s="5">
        <v>5890.0</v>
      </c>
      <c r="E5" s="5">
        <v>3524.0</v>
      </c>
      <c r="F5" s="5">
        <v>144.0</v>
      </c>
      <c r="G5" s="5">
        <v>62.0</v>
      </c>
      <c r="H5" s="5">
        <v>2.0</v>
      </c>
      <c r="I5" s="5">
        <v>2945.0</v>
      </c>
      <c r="J5" s="6" t="b">
        <v>1</v>
      </c>
    </row>
    <row r="6">
      <c r="A6" s="3" t="s">
        <v>18</v>
      </c>
      <c r="B6" s="4" t="s">
        <v>21</v>
      </c>
      <c r="C6" s="4" t="s">
        <v>22</v>
      </c>
      <c r="D6" s="5">
        <v>278.0</v>
      </c>
      <c r="E6" s="5">
        <v>100.0</v>
      </c>
      <c r="F6" s="5">
        <v>64.0</v>
      </c>
      <c r="G6" s="5">
        <v>3000.0</v>
      </c>
      <c r="H6" s="5">
        <v>2.0</v>
      </c>
      <c r="I6" s="5">
        <v>139.0</v>
      </c>
      <c r="J6" s="6" t="b">
        <v>1</v>
      </c>
    </row>
    <row r="7">
      <c r="A7" s="3" t="s">
        <v>10</v>
      </c>
      <c r="B7" s="4" t="s">
        <v>23</v>
      </c>
      <c r="C7" s="4" t="s">
        <v>24</v>
      </c>
      <c r="D7" s="5">
        <v>204.0</v>
      </c>
      <c r="E7" s="5">
        <v>205.0</v>
      </c>
      <c r="F7" s="5">
        <v>61.0</v>
      </c>
      <c r="G7" s="5">
        <v>405.0</v>
      </c>
      <c r="H7" s="5">
        <v>2.0</v>
      </c>
      <c r="I7" s="5">
        <v>57.0</v>
      </c>
      <c r="J7" s="6" t="b">
        <v>1</v>
      </c>
    </row>
    <row r="8">
      <c r="A8" s="3" t="s">
        <v>18</v>
      </c>
      <c r="B8" s="4" t="s">
        <v>25</v>
      </c>
      <c r="C8" s="4" t="s">
        <v>26</v>
      </c>
      <c r="D8" s="5">
        <v>316.0</v>
      </c>
      <c r="E8" s="5">
        <v>100.0</v>
      </c>
      <c r="F8" s="5">
        <v>28.0</v>
      </c>
      <c r="G8" s="5">
        <v>50.0</v>
      </c>
      <c r="H8" s="5">
        <v>2.0</v>
      </c>
      <c r="I8" s="5">
        <v>159.0</v>
      </c>
      <c r="J8" s="6" t="b">
        <v>1</v>
      </c>
    </row>
    <row r="9">
      <c r="A9" s="11" t="s">
        <v>27</v>
      </c>
      <c r="B9" s="4" t="s">
        <v>28</v>
      </c>
      <c r="C9" s="4" t="s">
        <v>29</v>
      </c>
      <c r="D9" s="5">
        <v>180.0</v>
      </c>
      <c r="E9" s="5">
        <v>180.0</v>
      </c>
      <c r="F9" s="5">
        <v>24.0</v>
      </c>
      <c r="G9" s="5">
        <v>51.0</v>
      </c>
      <c r="H9" s="5">
        <v>6.0</v>
      </c>
      <c r="I9" s="5">
        <v>30.0</v>
      </c>
      <c r="J9" s="6" t="b">
        <v>1</v>
      </c>
    </row>
    <row r="10">
      <c r="A10" s="7" t="s">
        <v>10</v>
      </c>
      <c r="B10" s="8" t="s">
        <v>30</v>
      </c>
      <c r="C10" s="8" t="s">
        <v>31</v>
      </c>
      <c r="D10" s="9">
        <v>6599.0</v>
      </c>
      <c r="E10" s="9">
        <v>2199.0</v>
      </c>
      <c r="F10" s="9">
        <v>13.0</v>
      </c>
      <c r="G10" s="9">
        <v>93.0</v>
      </c>
      <c r="H10" s="9">
        <v>10.0</v>
      </c>
      <c r="I10" s="9">
        <v>660.0</v>
      </c>
      <c r="J10" s="10" t="b">
        <v>0</v>
      </c>
    </row>
    <row r="11">
      <c r="A11" s="7" t="s">
        <v>10</v>
      </c>
      <c r="B11" s="8" t="s">
        <v>32</v>
      </c>
      <c r="C11" s="8" t="s">
        <v>33</v>
      </c>
      <c r="D11" s="9">
        <v>270.0</v>
      </c>
      <c r="E11" s="9">
        <v>370.0</v>
      </c>
      <c r="F11" s="9">
        <v>12.0</v>
      </c>
      <c r="G11" s="9">
        <v>29.0</v>
      </c>
      <c r="H11" s="9">
        <v>9.0</v>
      </c>
      <c r="I11" s="9">
        <v>30.0</v>
      </c>
      <c r="J11" s="10" t="b">
        <v>0</v>
      </c>
    </row>
    <row r="12">
      <c r="A12" s="3" t="s">
        <v>10</v>
      </c>
      <c r="B12" s="4" t="s">
        <v>34</v>
      </c>
      <c r="C12" s="4" t="s">
        <v>35</v>
      </c>
      <c r="D12" s="5">
        <v>3315.0</v>
      </c>
      <c r="E12" s="5">
        <v>3353.0</v>
      </c>
      <c r="F12" s="5">
        <v>11.0</v>
      </c>
      <c r="G12" s="5">
        <v>217.0</v>
      </c>
      <c r="H12" s="5">
        <v>39.0</v>
      </c>
      <c r="I12" s="5">
        <v>85.0</v>
      </c>
      <c r="J12" s="6" t="b">
        <v>1</v>
      </c>
    </row>
    <row r="13">
      <c r="A13" s="3" t="s">
        <v>18</v>
      </c>
      <c r="B13" s="4" t="s">
        <v>36</v>
      </c>
      <c r="C13" s="4" t="s">
        <v>37</v>
      </c>
      <c r="D13" s="5">
        <v>160.0</v>
      </c>
      <c r="E13" s="5">
        <v>74.0</v>
      </c>
      <c r="F13" s="5">
        <v>10.0</v>
      </c>
      <c r="G13" s="5">
        <v>400.0</v>
      </c>
      <c r="H13" s="5">
        <v>4.0</v>
      </c>
      <c r="I13" s="5">
        <v>40.0</v>
      </c>
      <c r="J13" s="6" t="b">
        <v>1</v>
      </c>
    </row>
    <row r="14">
      <c r="A14" s="4" t="s">
        <v>38</v>
      </c>
      <c r="B14" s="4" t="s">
        <v>39</v>
      </c>
      <c r="C14" s="4" t="s">
        <v>40</v>
      </c>
      <c r="D14" s="5">
        <v>275.0</v>
      </c>
      <c r="E14" s="5">
        <v>300.0</v>
      </c>
      <c r="F14" s="5">
        <v>9.0</v>
      </c>
      <c r="G14" s="5">
        <v>144.0</v>
      </c>
      <c r="H14" s="5">
        <v>25.0</v>
      </c>
      <c r="I14" s="5">
        <v>11.0</v>
      </c>
      <c r="J14" s="6" t="b">
        <v>1</v>
      </c>
    </row>
    <row r="15">
      <c r="A15" s="3" t="s">
        <v>18</v>
      </c>
      <c r="B15" s="4" t="s">
        <v>41</v>
      </c>
      <c r="C15" s="4" t="s">
        <v>42</v>
      </c>
      <c r="D15" s="5">
        <v>200.0</v>
      </c>
      <c r="E15" s="5">
        <v>180.0</v>
      </c>
      <c r="F15" s="5">
        <v>7.0</v>
      </c>
      <c r="G15" s="5">
        <v>1152.0</v>
      </c>
      <c r="H15" s="5">
        <v>2.0</v>
      </c>
      <c r="I15" s="5">
        <v>100.0</v>
      </c>
      <c r="J15" s="6" t="b">
        <v>1</v>
      </c>
    </row>
    <row r="16">
      <c r="A16" s="3" t="s">
        <v>18</v>
      </c>
      <c r="B16" s="4" t="s">
        <v>43</v>
      </c>
      <c r="C16" s="4" t="s">
        <v>44</v>
      </c>
      <c r="D16" s="5">
        <v>268.0</v>
      </c>
      <c r="E16" s="5">
        <v>293.0</v>
      </c>
      <c r="F16" s="5">
        <v>6.0</v>
      </c>
      <c r="G16" s="5">
        <v>896.0</v>
      </c>
      <c r="H16" s="5">
        <v>2.0</v>
      </c>
      <c r="I16" s="5">
        <v>135.0</v>
      </c>
      <c r="J16" s="6" t="b">
        <v>1</v>
      </c>
    </row>
    <row r="17">
      <c r="A17" s="11" t="s">
        <v>27</v>
      </c>
      <c r="B17" s="4" t="s">
        <v>45</v>
      </c>
      <c r="C17" s="4" t="s">
        <v>46</v>
      </c>
      <c r="D17" s="5">
        <v>40.0</v>
      </c>
      <c r="E17" s="5">
        <v>40.0</v>
      </c>
      <c r="F17" s="5">
        <v>6.0</v>
      </c>
      <c r="G17" s="5">
        <v>100.0</v>
      </c>
      <c r="H17" s="5">
        <v>4.0</v>
      </c>
      <c r="I17" s="5">
        <v>10.0</v>
      </c>
      <c r="J17" s="6" t="b">
        <v>1</v>
      </c>
    </row>
    <row r="18">
      <c r="A18" s="11" t="s">
        <v>27</v>
      </c>
      <c r="B18" s="4" t="s">
        <v>47</v>
      </c>
      <c r="C18" s="4" t="s">
        <v>48</v>
      </c>
      <c r="D18" s="5">
        <v>108.0</v>
      </c>
      <c r="E18" s="5">
        <v>72.0</v>
      </c>
      <c r="F18" s="5">
        <v>6.0</v>
      </c>
      <c r="G18" s="5">
        <v>1197.0</v>
      </c>
      <c r="H18" s="5">
        <v>12.0</v>
      </c>
      <c r="I18" s="5">
        <v>9.0</v>
      </c>
      <c r="J18" s="6" t="b">
        <v>1</v>
      </c>
    </row>
    <row r="19">
      <c r="A19" s="11" t="s">
        <v>27</v>
      </c>
      <c r="B19" s="4" t="s">
        <v>49</v>
      </c>
      <c r="C19" s="4" t="s">
        <v>50</v>
      </c>
      <c r="D19" s="5">
        <v>128.0</v>
      </c>
      <c r="E19" s="5">
        <v>131.0</v>
      </c>
      <c r="F19" s="5">
        <v>6.0</v>
      </c>
      <c r="G19" s="5">
        <v>17984.0</v>
      </c>
      <c r="H19" s="5">
        <v>5.0</v>
      </c>
      <c r="I19" s="5">
        <v>55.0</v>
      </c>
      <c r="J19" s="6" t="b">
        <v>1</v>
      </c>
    </row>
    <row r="20">
      <c r="A20" s="11" t="s">
        <v>27</v>
      </c>
      <c r="B20" s="4" t="s">
        <v>51</v>
      </c>
      <c r="C20" s="4" t="s">
        <v>51</v>
      </c>
      <c r="D20" s="5">
        <v>2459.0</v>
      </c>
      <c r="E20" s="5">
        <v>2466.0</v>
      </c>
      <c r="F20" s="5">
        <v>6.0</v>
      </c>
      <c r="G20" s="5">
        <v>36.0</v>
      </c>
      <c r="H20" s="5">
        <v>14.0</v>
      </c>
      <c r="I20" s="5">
        <v>34.0</v>
      </c>
      <c r="J20" s="6" t="b">
        <v>1</v>
      </c>
    </row>
    <row r="21">
      <c r="A21" s="11" t="s">
        <v>27</v>
      </c>
      <c r="B21" s="4" t="s">
        <v>52</v>
      </c>
      <c r="C21" s="4" t="s">
        <v>53</v>
      </c>
      <c r="D21" s="5">
        <v>151.0</v>
      </c>
      <c r="E21" s="5">
        <v>152.0</v>
      </c>
      <c r="F21" s="5">
        <v>6.0</v>
      </c>
      <c r="G21" s="5">
        <v>30.0</v>
      </c>
      <c r="H21" s="5">
        <v>4.0</v>
      </c>
      <c r="I21" s="5">
        <v>39.0</v>
      </c>
      <c r="J21" s="6" t="b">
        <v>1</v>
      </c>
    </row>
    <row r="22">
      <c r="A22" s="3" t="s">
        <v>54</v>
      </c>
      <c r="B22" s="4" t="s">
        <v>55</v>
      </c>
      <c r="C22" s="4" t="s">
        <v>56</v>
      </c>
      <c r="D22" s="5">
        <v>12.0</v>
      </c>
      <c r="E22" s="5">
        <v>15.0</v>
      </c>
      <c r="F22" s="5">
        <v>4.0</v>
      </c>
      <c r="G22" s="5">
        <v>2500.0</v>
      </c>
      <c r="H22" s="5">
        <v>3.0</v>
      </c>
      <c r="I22" s="5">
        <v>4.0</v>
      </c>
      <c r="J22" s="6" t="b">
        <v>1</v>
      </c>
    </row>
    <row r="23">
      <c r="A23" s="11" t="s">
        <v>27</v>
      </c>
      <c r="B23" s="4" t="s">
        <v>57</v>
      </c>
      <c r="C23" s="4" t="s">
        <v>58</v>
      </c>
      <c r="D23" s="5">
        <v>30.0</v>
      </c>
      <c r="E23" s="5">
        <v>270.0</v>
      </c>
      <c r="F23" s="5">
        <v>4.0</v>
      </c>
      <c r="G23" s="5">
        <v>65.0</v>
      </c>
      <c r="H23" s="5">
        <v>6.0</v>
      </c>
      <c r="I23" s="5">
        <v>5.0</v>
      </c>
      <c r="J23" s="6" t="b">
        <v>1</v>
      </c>
    </row>
    <row r="24">
      <c r="A24" s="11" t="s">
        <v>27</v>
      </c>
      <c r="B24" s="4" t="s">
        <v>59</v>
      </c>
      <c r="C24" s="4" t="s">
        <v>60</v>
      </c>
      <c r="D24" s="5">
        <v>150.0</v>
      </c>
      <c r="E24" s="5">
        <v>850.0</v>
      </c>
      <c r="F24" s="5">
        <v>3.0</v>
      </c>
      <c r="G24" s="5">
        <v>152.0</v>
      </c>
      <c r="H24" s="5">
        <v>26.0</v>
      </c>
      <c r="I24" s="5">
        <v>8.0</v>
      </c>
      <c r="J24" s="6" t="b">
        <v>1</v>
      </c>
    </row>
    <row r="25">
      <c r="A25" s="11" t="s">
        <v>27</v>
      </c>
      <c r="B25" s="4" t="s">
        <v>61</v>
      </c>
      <c r="C25" s="4" t="s">
        <v>62</v>
      </c>
      <c r="D25" s="5">
        <v>120.0</v>
      </c>
      <c r="E25" s="5">
        <v>320.0</v>
      </c>
      <c r="F25" s="5">
        <v>3.0</v>
      </c>
      <c r="G25" s="5">
        <v>315.0</v>
      </c>
      <c r="H25" s="5">
        <v>8.0</v>
      </c>
      <c r="I25" s="5">
        <v>15.0</v>
      </c>
      <c r="J25" s="6" t="b">
        <v>1</v>
      </c>
    </row>
    <row r="26">
      <c r="A26" s="8" t="s">
        <v>38</v>
      </c>
      <c r="B26" s="8" t="s">
        <v>63</v>
      </c>
      <c r="C26" s="8" t="s">
        <v>64</v>
      </c>
      <c r="D26" s="9">
        <v>1422.0</v>
      </c>
      <c r="E26" s="9">
        <v>1436.0</v>
      </c>
      <c r="F26" s="9">
        <v>3.0</v>
      </c>
      <c r="G26" s="9">
        <v>182.0</v>
      </c>
      <c r="H26" s="9">
        <v>20.0</v>
      </c>
      <c r="I26" s="9">
        <v>85.0</v>
      </c>
      <c r="J26" s="10" t="b">
        <v>0</v>
      </c>
    </row>
    <row r="27">
      <c r="A27" s="4" t="s">
        <v>38</v>
      </c>
      <c r="B27" s="4" t="s">
        <v>65</v>
      </c>
      <c r="C27" s="4" t="s">
        <v>66</v>
      </c>
      <c r="D27" s="5">
        <v>137.0</v>
      </c>
      <c r="E27" s="5">
        <v>138.0</v>
      </c>
      <c r="F27" s="5">
        <v>3.0</v>
      </c>
      <c r="G27" s="5">
        <v>206.0</v>
      </c>
      <c r="H27" s="5">
        <v>4.0</v>
      </c>
      <c r="I27" s="5">
        <v>34.0</v>
      </c>
      <c r="J27" s="6" t="b">
        <v>1</v>
      </c>
    </row>
    <row r="28">
      <c r="A28" s="3" t="s">
        <v>13</v>
      </c>
      <c r="B28" s="4" t="s">
        <v>67</v>
      </c>
      <c r="C28" s="4" t="s">
        <v>68</v>
      </c>
      <c r="D28" s="5">
        <v>261.0</v>
      </c>
      <c r="E28" s="5">
        <v>263.0</v>
      </c>
      <c r="F28" s="5">
        <v>3.0</v>
      </c>
      <c r="G28" s="5">
        <v>1751.0</v>
      </c>
      <c r="H28" s="5">
        <v>4.0</v>
      </c>
      <c r="I28" s="5">
        <v>65.0</v>
      </c>
      <c r="J28" s="6" t="b">
        <v>1</v>
      </c>
    </row>
    <row r="29">
      <c r="A29" s="3" t="s">
        <v>54</v>
      </c>
      <c r="B29" s="4" t="s">
        <v>69</v>
      </c>
      <c r="C29" s="4" t="s">
        <v>70</v>
      </c>
      <c r="D29" s="5">
        <v>15.0</v>
      </c>
      <c r="E29" s="5">
        <v>15.0</v>
      </c>
      <c r="F29" s="5">
        <v>2.0</v>
      </c>
      <c r="G29" s="5">
        <v>640.0</v>
      </c>
      <c r="H29" s="5">
        <v>3.0</v>
      </c>
      <c r="I29" s="5">
        <v>5.0</v>
      </c>
      <c r="J29" s="6" t="b">
        <v>1</v>
      </c>
    </row>
    <row r="30">
      <c r="A30" s="4" t="s">
        <v>38</v>
      </c>
      <c r="B30" s="4" t="s">
        <v>71</v>
      </c>
      <c r="C30" s="4" t="s">
        <v>72</v>
      </c>
      <c r="D30" s="5">
        <v>7494.0</v>
      </c>
      <c r="E30" s="5">
        <v>3498.0</v>
      </c>
      <c r="F30" s="5">
        <v>2.0</v>
      </c>
      <c r="G30" s="5">
        <v>8.0</v>
      </c>
      <c r="H30" s="5">
        <v>10.0</v>
      </c>
      <c r="I30" s="5">
        <v>780.0</v>
      </c>
      <c r="J30" s="6" t="b">
        <v>1</v>
      </c>
    </row>
    <row r="31">
      <c r="A31" s="3" t="s">
        <v>13</v>
      </c>
      <c r="B31" s="4" t="s">
        <v>73</v>
      </c>
      <c r="C31" s="4" t="s">
        <v>74</v>
      </c>
      <c r="D31" s="5">
        <v>180.0</v>
      </c>
      <c r="E31" s="5">
        <v>180.0</v>
      </c>
      <c r="F31" s="5">
        <v>2.0</v>
      </c>
      <c r="G31" s="5">
        <v>45.0</v>
      </c>
      <c r="H31" s="5">
        <v>15.0</v>
      </c>
      <c r="I31" s="5">
        <v>12.0</v>
      </c>
      <c r="J31" s="6" t="b">
        <v>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2" max="2" width="23.71"/>
  </cols>
  <sheetData>
    <row r="1">
      <c r="A1" s="42" t="s">
        <v>0</v>
      </c>
      <c r="B1" s="42" t="s">
        <v>158</v>
      </c>
      <c r="C1" s="43" t="s">
        <v>182</v>
      </c>
      <c r="D1" s="42" t="s">
        <v>183</v>
      </c>
      <c r="E1" s="42" t="s">
        <v>184</v>
      </c>
      <c r="F1" s="42" t="s">
        <v>185</v>
      </c>
      <c r="G1" s="42" t="s">
        <v>186</v>
      </c>
      <c r="H1" s="42" t="s">
        <v>187</v>
      </c>
      <c r="I1" s="42" t="s">
        <v>188</v>
      </c>
      <c r="J1" s="42" t="s">
        <v>190</v>
      </c>
      <c r="K1" s="42" t="s">
        <v>237</v>
      </c>
      <c r="L1" s="24" t="s">
        <v>192</v>
      </c>
      <c r="M1" s="24" t="s">
        <v>238</v>
      </c>
      <c r="N1" s="24" t="s">
        <v>239</v>
      </c>
      <c r="O1" s="24"/>
      <c r="P1" s="24" t="s">
        <v>240</v>
      </c>
      <c r="Q1" s="43" t="s">
        <v>197</v>
      </c>
      <c r="R1" s="42" t="s">
        <v>198</v>
      </c>
      <c r="S1" s="42" t="s">
        <v>199</v>
      </c>
      <c r="T1" s="43" t="s">
        <v>200</v>
      </c>
      <c r="U1" s="43" t="s">
        <v>201</v>
      </c>
      <c r="V1" s="42" t="s">
        <v>202</v>
      </c>
      <c r="W1" s="42" t="s">
        <v>203</v>
      </c>
      <c r="Y1" s="45" t="s">
        <v>204</v>
      </c>
      <c r="Z1" s="45" t="s">
        <v>205</v>
      </c>
      <c r="AA1" s="46" t="s">
        <v>206</v>
      </c>
      <c r="AB1" s="47" t="s">
        <v>186</v>
      </c>
      <c r="AC1" s="45" t="s">
        <v>207</v>
      </c>
      <c r="AD1" s="45" t="s">
        <v>241</v>
      </c>
      <c r="AE1" s="42"/>
      <c r="AF1" s="43" t="s">
        <v>242</v>
      </c>
      <c r="AG1" s="42" t="s">
        <v>208</v>
      </c>
      <c r="AH1" s="42" t="s">
        <v>243</v>
      </c>
      <c r="AI1" s="42" t="s">
        <v>209</v>
      </c>
      <c r="AJ1" s="42" t="s">
        <v>186</v>
      </c>
      <c r="AK1" s="42" t="s">
        <v>210</v>
      </c>
      <c r="AL1" s="42" t="s">
        <v>188</v>
      </c>
    </row>
    <row r="2">
      <c r="A2" s="3" t="s">
        <v>10</v>
      </c>
      <c r="B2" s="27" t="s">
        <v>11</v>
      </c>
      <c r="C2" s="22">
        <f>vlookup(B2,'P SEQL NMC L2'!$A$1:$B$27,2,False)</f>
        <v>34</v>
      </c>
      <c r="D2" s="18">
        <v>34.0</v>
      </c>
      <c r="E2" s="18">
        <v>42.0</v>
      </c>
      <c r="F2" s="48">
        <v>36.0</v>
      </c>
      <c r="G2" s="48">
        <v>42.0</v>
      </c>
      <c r="H2" s="18">
        <v>32.0</v>
      </c>
      <c r="I2" s="18">
        <v>32.0</v>
      </c>
      <c r="J2" s="50">
        <f>VLOOKUP(B2,DataDictionary!$B$2:$G$31,5,FALSE())</f>
        <v>1345</v>
      </c>
      <c r="K2" s="50" t="str">
        <f>vlookup(B2, DataDictionary!$B$2:$C$31,2,False)</f>
        <v>DDG</v>
      </c>
      <c r="L2" s="22" t="str">
        <f t="shared" ref="L2:L27" si="2">concatenate(K2," ",J2)</f>
        <v>DDG 1345</v>
      </c>
      <c r="M2" s="22">
        <f t="shared" ref="M2:M27" si="3">max(D2:I2)</f>
        <v>42</v>
      </c>
      <c r="N2" s="22">
        <f t="shared" ref="N2:N27" si="4">MAX(D2:I2)-C2</f>
        <v>8</v>
      </c>
      <c r="O2" s="22" t="str">
        <f t="shared" ref="O2:O27" si="5">INDEX($D$1:$I$1,0,MATCH(MAX(C2:H2), C2:H2,0))</f>
        <v>ECP_MAD</v>
      </c>
      <c r="P2" s="49">
        <f t="shared" ref="P2:P27" si="6">100*(Q2-VLOOKUP(B2, B2:W2,MATCH(CONCAT("T",O2),$B$1:$W$1,0),0))/Q2</f>
        <v>57.28790704</v>
      </c>
      <c r="Q2" s="22">
        <f>vlookup(B2,'P SEQL NMC L2'!$A$2:$N$27,14, False)</f>
        <v>249.7268942</v>
      </c>
      <c r="R2" s="18">
        <v>204.706191094716</v>
      </c>
      <c r="S2" s="18">
        <v>55.137783964475</v>
      </c>
      <c r="T2" s="48">
        <v>106.663583187262</v>
      </c>
      <c r="U2" s="48">
        <v>21.8296365976334</v>
      </c>
      <c r="V2" s="18">
        <v>174.867059294383</v>
      </c>
      <c r="W2" s="18">
        <v>171.996447948615</v>
      </c>
      <c r="X2" s="20"/>
      <c r="Y2" s="20">
        <v>39.776951672862396</v>
      </c>
      <c r="Z2" s="20"/>
      <c r="AA2" s="20">
        <v>39.8513011152416</v>
      </c>
      <c r="AB2" s="20"/>
      <c r="AC2" s="20">
        <v>28.773234200743502</v>
      </c>
      <c r="AD2" s="20"/>
      <c r="AE2" s="20"/>
      <c r="AF2" s="17"/>
      <c r="AG2" s="62">
        <f t="shared" ref="AG2:AL2" si="1">D2-$C2</f>
        <v>0</v>
      </c>
      <c r="AH2" s="62">
        <f t="shared" si="1"/>
        <v>8</v>
      </c>
      <c r="AI2" s="62">
        <f t="shared" si="1"/>
        <v>2</v>
      </c>
      <c r="AJ2" s="62">
        <f t="shared" si="1"/>
        <v>8</v>
      </c>
      <c r="AK2" s="62">
        <f t="shared" si="1"/>
        <v>-2</v>
      </c>
      <c r="AL2" s="62">
        <f t="shared" si="1"/>
        <v>-2</v>
      </c>
    </row>
    <row r="3">
      <c r="A3" s="3" t="s">
        <v>13</v>
      </c>
      <c r="B3" s="27" t="s">
        <v>14</v>
      </c>
      <c r="C3" s="22">
        <f>vlookup(B3,'P SEQL NMC L2'!$A$1:$B$27,2,False)</f>
        <v>95.95375723</v>
      </c>
      <c r="D3" s="18">
        <v>89.0173410404625</v>
      </c>
      <c r="E3" s="18">
        <v>90.1734104046243</v>
      </c>
      <c r="F3" s="48">
        <v>87.8612716763006</v>
      </c>
      <c r="G3" s="48">
        <v>88.4393063583815</v>
      </c>
      <c r="H3" s="18">
        <v>90.7514450867052</v>
      </c>
      <c r="I3" s="18">
        <v>90.7514450867052</v>
      </c>
      <c r="J3" s="50">
        <f>VLOOKUP(B3,DataDictionary!$B$2:$G$31,5,FALSE())</f>
        <v>963</v>
      </c>
      <c r="K3" s="50" t="str">
        <f>vlookup(B3, DataDictionary!$B$2:$C$31,2,False)</f>
        <v>PSF</v>
      </c>
      <c r="L3" s="22" t="str">
        <f t="shared" si="2"/>
        <v>PSF 963</v>
      </c>
      <c r="M3" s="22">
        <f t="shared" si="3"/>
        <v>90.75144509</v>
      </c>
      <c r="N3" s="22">
        <f t="shared" si="4"/>
        <v>-5.202312139</v>
      </c>
      <c r="O3" s="22" t="str">
        <f t="shared" si="5"/>
        <v>ECP_MED</v>
      </c>
      <c r="P3" s="49">
        <f t="shared" si="6"/>
        <v>28.56956685</v>
      </c>
      <c r="Q3" s="22">
        <f>vlookup(B3,'P SEQL NMC L2'!$A$2:$N$27,14, False)</f>
        <v>688.1300099</v>
      </c>
      <c r="R3" s="18">
        <v>491.53424671491</v>
      </c>
      <c r="S3" s="18">
        <v>146.314463833968</v>
      </c>
      <c r="T3" s="48">
        <v>269.479158274333</v>
      </c>
      <c r="U3" s="48">
        <v>37.9525136709213</v>
      </c>
      <c r="V3" s="18">
        <v>514.232338762283</v>
      </c>
      <c r="W3" s="18">
        <v>193.30014034907</v>
      </c>
      <c r="X3" s="20"/>
      <c r="Y3" s="20">
        <v>30.8411214953271</v>
      </c>
      <c r="Z3" s="20"/>
      <c r="AA3" s="20">
        <v>29.1796469366563</v>
      </c>
      <c r="AB3" s="20"/>
      <c r="AC3" s="20">
        <v>33.021806853582504</v>
      </c>
      <c r="AD3" s="20"/>
      <c r="AE3" s="20"/>
      <c r="AF3" s="17"/>
      <c r="AG3" s="62">
        <f t="shared" ref="AG3:AL3" si="7">D3-$C3</f>
        <v>-6.936416185</v>
      </c>
      <c r="AH3" s="62">
        <f t="shared" si="7"/>
        <v>-5.780346821</v>
      </c>
      <c r="AI3" s="62">
        <f t="shared" si="7"/>
        <v>-8.092485549</v>
      </c>
      <c r="AJ3" s="62">
        <f t="shared" si="7"/>
        <v>-7.514450867</v>
      </c>
      <c r="AK3" s="62">
        <f t="shared" si="7"/>
        <v>-5.202312139</v>
      </c>
      <c r="AL3" s="62">
        <f t="shared" si="7"/>
        <v>-5.202312139</v>
      </c>
    </row>
    <row r="4">
      <c r="A4" s="3" t="s">
        <v>18</v>
      </c>
      <c r="B4" s="27" t="s">
        <v>19</v>
      </c>
      <c r="C4" s="22">
        <f>vlookup(B4,'P SEQL NMC L2'!$A$1:$B$27,2,False)</f>
        <v>55.90238365</v>
      </c>
      <c r="D4" s="18">
        <v>54.3416572077185</v>
      </c>
      <c r="E4" s="18">
        <v>54.3416572077185</v>
      </c>
      <c r="F4" s="48">
        <v>54.0578887627696</v>
      </c>
      <c r="G4" s="48">
        <v>54.0578887627696</v>
      </c>
      <c r="H4" s="18">
        <v>54.5119182746879</v>
      </c>
      <c r="I4" s="18">
        <v>54.5119182746879</v>
      </c>
      <c r="J4" s="50">
        <f>VLOOKUP(B4,DataDictionary!$B$2:$G$31,5,FALSE())</f>
        <v>144</v>
      </c>
      <c r="K4" s="50" t="str">
        <f>vlookup(B4, DataDictionary!$B$2:$C$31,2,False)</f>
        <v>FD</v>
      </c>
      <c r="L4" s="22" t="str">
        <f t="shared" si="2"/>
        <v>FD 144</v>
      </c>
      <c r="M4" s="22">
        <f t="shared" si="3"/>
        <v>54.51191827</v>
      </c>
      <c r="N4" s="22">
        <f t="shared" si="4"/>
        <v>-1.39046538</v>
      </c>
      <c r="O4" s="22" t="str">
        <f t="shared" si="5"/>
        <v>ECP_MED</v>
      </c>
      <c r="P4" s="49">
        <f t="shared" si="6"/>
        <v>83.65291514</v>
      </c>
      <c r="Q4" s="22">
        <f>vlookup(B4,'P SEQL NMC L2'!$A$2:$N$27,14, False)</f>
        <v>3979.683869</v>
      </c>
      <c r="R4" s="18">
        <v>650.562299076716</v>
      </c>
      <c r="S4" s="18">
        <v>653.17061350743</v>
      </c>
      <c r="T4" s="48">
        <v>390.918672947089</v>
      </c>
      <c r="U4" s="48">
        <v>389.287850928307</v>
      </c>
      <c r="V4" s="18">
        <v>576.906773809592</v>
      </c>
      <c r="W4" s="18">
        <v>573.854739709695</v>
      </c>
      <c r="X4" s="20"/>
      <c r="Y4" s="20">
        <v>10.4166666666667</v>
      </c>
      <c r="Z4" s="20"/>
      <c r="AA4" s="20">
        <v>8.3333333333333</v>
      </c>
      <c r="AB4" s="20"/>
      <c r="AC4" s="20">
        <v>8.3333333333333</v>
      </c>
      <c r="AD4" s="20"/>
      <c r="AE4" s="20"/>
      <c r="AF4" s="17"/>
      <c r="AG4" s="62">
        <f t="shared" ref="AG4:AL4" si="8">D4-$C4</f>
        <v>-1.560726447</v>
      </c>
      <c r="AH4" s="62">
        <f t="shared" si="8"/>
        <v>-1.560726447</v>
      </c>
      <c r="AI4" s="62">
        <f t="shared" si="8"/>
        <v>-1.844494892</v>
      </c>
      <c r="AJ4" s="62">
        <f t="shared" si="8"/>
        <v>-1.844494892</v>
      </c>
      <c r="AK4" s="62">
        <f t="shared" si="8"/>
        <v>-1.39046538</v>
      </c>
      <c r="AL4" s="62">
        <f t="shared" si="8"/>
        <v>-1.39046538</v>
      </c>
    </row>
    <row r="5">
      <c r="A5" s="3" t="s">
        <v>18</v>
      </c>
      <c r="B5" s="27" t="s">
        <v>21</v>
      </c>
      <c r="C5" s="22">
        <f>vlookup(B5,'P SEQL NMC L2'!$A$1:$B$27,2,False)</f>
        <v>51</v>
      </c>
      <c r="D5" s="18">
        <v>58.0</v>
      </c>
      <c r="E5" s="18">
        <v>58.0</v>
      </c>
      <c r="F5" s="48">
        <v>58.0</v>
      </c>
      <c r="G5" s="48">
        <v>58.0</v>
      </c>
      <c r="H5" s="18">
        <v>57.0</v>
      </c>
      <c r="I5" s="18">
        <v>57.0</v>
      </c>
      <c r="J5" s="50">
        <f>VLOOKUP(B5,DataDictionary!$B$2:$G$31,5,FALSE())</f>
        <v>64</v>
      </c>
      <c r="K5" s="50" t="str">
        <f>vlookup(B5, DataDictionary!$B$2:$C$31,2,False)</f>
        <v>MI</v>
      </c>
      <c r="L5" s="22" t="str">
        <f t="shared" si="2"/>
        <v>MI 64</v>
      </c>
      <c r="M5" s="22">
        <f t="shared" si="3"/>
        <v>58</v>
      </c>
      <c r="N5" s="22">
        <f t="shared" si="4"/>
        <v>7</v>
      </c>
      <c r="O5" s="22" t="str">
        <f t="shared" si="5"/>
        <v>ECS_MED</v>
      </c>
      <c r="P5" s="49">
        <f t="shared" si="6"/>
        <v>56.49581383</v>
      </c>
      <c r="Q5" s="22">
        <f>vlookup(B5,'P SEQL NMC L2'!$A$2:$N$27,14, False)</f>
        <v>730.596895</v>
      </c>
      <c r="R5" s="18">
        <v>293.444634326299</v>
      </c>
      <c r="S5" s="18">
        <v>317.840233365695</v>
      </c>
      <c r="T5" s="48">
        <v>195.612394384543</v>
      </c>
      <c r="U5" s="48">
        <v>186.860425881545</v>
      </c>
      <c r="V5" s="18">
        <v>281.220659259955</v>
      </c>
      <c r="W5" s="18">
        <v>269.672111769517</v>
      </c>
      <c r="X5" s="20"/>
      <c r="Y5" s="20">
        <v>25.0</v>
      </c>
      <c r="Z5" s="20"/>
      <c r="AA5" s="20">
        <v>25.0</v>
      </c>
      <c r="AB5" s="20"/>
      <c r="AC5" s="20">
        <v>23.4375</v>
      </c>
      <c r="AD5" s="20"/>
      <c r="AE5" s="20"/>
      <c r="AF5" s="17"/>
      <c r="AG5" s="62">
        <f t="shared" ref="AG5:AL5" si="9">D5-$C5</f>
        <v>7</v>
      </c>
      <c r="AH5" s="62">
        <f t="shared" si="9"/>
        <v>7</v>
      </c>
      <c r="AI5" s="62">
        <f t="shared" si="9"/>
        <v>7</v>
      </c>
      <c r="AJ5" s="62">
        <f t="shared" si="9"/>
        <v>7</v>
      </c>
      <c r="AK5" s="62">
        <f t="shared" si="9"/>
        <v>6</v>
      </c>
      <c r="AL5" s="62">
        <f t="shared" si="9"/>
        <v>6</v>
      </c>
    </row>
    <row r="6">
      <c r="A6" s="3" t="s">
        <v>10</v>
      </c>
      <c r="B6" s="27" t="s">
        <v>23</v>
      </c>
      <c r="C6" s="22">
        <f>vlookup(B6,'P SEQL NMC L2'!$A$1:$B$27,2,False)</f>
        <v>73.17073171</v>
      </c>
      <c r="D6" s="18">
        <v>75.1219512195122</v>
      </c>
      <c r="E6" s="18">
        <v>75.1219512195122</v>
      </c>
      <c r="F6" s="48">
        <v>75.1219512195122</v>
      </c>
      <c r="G6" s="48">
        <v>75.1219512195122</v>
      </c>
      <c r="H6" s="18">
        <v>75.1219512195122</v>
      </c>
      <c r="I6" s="18">
        <v>75.1219512195122</v>
      </c>
      <c r="J6" s="50">
        <f>VLOOKUP(B6,DataDictionary!$B$2:$G$31,5,FALSE())</f>
        <v>61</v>
      </c>
      <c r="K6" s="50" t="str">
        <f>vlookup(B6, DataDictionary!$B$2:$C$31,2,False)</f>
        <v>HB</v>
      </c>
      <c r="L6" s="22" t="str">
        <f t="shared" si="2"/>
        <v>HB 61</v>
      </c>
      <c r="M6" s="22">
        <f t="shared" si="3"/>
        <v>75.12195122</v>
      </c>
      <c r="N6" s="22">
        <f t="shared" si="4"/>
        <v>1.951219512</v>
      </c>
      <c r="O6" s="22" t="str">
        <f t="shared" si="5"/>
        <v>ECS_MED</v>
      </c>
      <c r="P6" s="49">
        <f t="shared" si="6"/>
        <v>39.90586078</v>
      </c>
      <c r="Q6" s="22">
        <f>vlookup(B6,'P SEQL NMC L2'!$A$2:$N$27,14, False)</f>
        <v>37.13464846</v>
      </c>
      <c r="R6" s="18">
        <v>23.1389302094777</v>
      </c>
      <c r="S6" s="18">
        <v>22.3157473444939</v>
      </c>
      <c r="T6" s="48">
        <v>9.83186075687408</v>
      </c>
      <c r="U6" s="48">
        <v>9.62440790335337</v>
      </c>
      <c r="V6" s="18">
        <v>21.6306851665179</v>
      </c>
      <c r="W6" s="18">
        <v>20.2888401230176</v>
      </c>
      <c r="X6" s="20"/>
      <c r="Y6" s="20">
        <v>16.3934426229508</v>
      </c>
      <c r="Z6" s="20"/>
      <c r="AA6" s="20">
        <v>16.3934426229508</v>
      </c>
      <c r="AB6" s="20"/>
      <c r="AC6" s="20">
        <v>14.754098360655702</v>
      </c>
      <c r="AD6" s="20"/>
      <c r="AE6" s="20"/>
      <c r="AF6" s="17"/>
      <c r="AG6" s="62">
        <f t="shared" ref="AG6:AL6" si="10">D6-$C6</f>
        <v>1.951219512</v>
      </c>
      <c r="AH6" s="62">
        <f t="shared" si="10"/>
        <v>1.951219512</v>
      </c>
      <c r="AI6" s="62">
        <f t="shared" si="10"/>
        <v>1.951219512</v>
      </c>
      <c r="AJ6" s="62">
        <f t="shared" si="10"/>
        <v>1.951219512</v>
      </c>
      <c r="AK6" s="62">
        <f t="shared" si="10"/>
        <v>1.951219512</v>
      </c>
      <c r="AL6" s="62">
        <f t="shared" si="10"/>
        <v>1.951219512</v>
      </c>
    </row>
    <row r="7">
      <c r="A7" s="3" t="s">
        <v>18</v>
      </c>
      <c r="B7" s="27" t="s">
        <v>25</v>
      </c>
      <c r="C7" s="22">
        <f>vlookup(B7,'P SEQL NMC L2'!$A$1:$B$27,2,False)</f>
        <v>56</v>
      </c>
      <c r="D7" s="18">
        <v>57.0</v>
      </c>
      <c r="E7" s="18">
        <v>57.0</v>
      </c>
      <c r="F7" s="48">
        <v>57.0</v>
      </c>
      <c r="G7" s="48">
        <v>57.0</v>
      </c>
      <c r="H7" s="18">
        <v>52.0</v>
      </c>
      <c r="I7" s="18">
        <v>52.0</v>
      </c>
      <c r="J7" s="50">
        <f>VLOOKUP(B7,DataDictionary!$B$2:$G$31,5,FALSE())</f>
        <v>28</v>
      </c>
      <c r="K7" s="50" t="str">
        <f>vlookup(B7, DataDictionary!$B$2:$C$31,2,False)</f>
        <v>FM</v>
      </c>
      <c r="L7" s="22" t="str">
        <f t="shared" si="2"/>
        <v>FM 28</v>
      </c>
      <c r="M7" s="22">
        <f t="shared" si="3"/>
        <v>57</v>
      </c>
      <c r="N7" s="22">
        <f t="shared" si="4"/>
        <v>1</v>
      </c>
      <c r="O7" s="22" t="str">
        <f t="shared" si="5"/>
        <v>ECS_MED</v>
      </c>
      <c r="P7" s="49">
        <f t="shared" si="6"/>
        <v>-61.09719399</v>
      </c>
      <c r="Q7" s="22">
        <f>vlookup(B7,'P SEQL NMC L2'!$A$2:$N$27,14, False)</f>
        <v>3.997472703</v>
      </c>
      <c r="R7" s="18">
        <v>6.14886757135391</v>
      </c>
      <c r="S7" s="18">
        <v>6.43981635570526</v>
      </c>
      <c r="T7" s="48">
        <v>3.45156494776408</v>
      </c>
      <c r="U7" s="48">
        <v>3.19477972189585</v>
      </c>
      <c r="V7" s="18">
        <v>5.40748502413432</v>
      </c>
      <c r="W7" s="18">
        <v>5.2983770052592</v>
      </c>
      <c r="X7" s="20"/>
      <c r="Y7" s="20">
        <v>25.0</v>
      </c>
      <c r="Z7" s="20"/>
      <c r="AA7" s="20">
        <v>25.0</v>
      </c>
      <c r="AB7" s="20"/>
      <c r="AC7" s="20">
        <v>21.4285714285714</v>
      </c>
      <c r="AD7" s="20"/>
      <c r="AE7" s="20"/>
      <c r="AF7" s="17"/>
      <c r="AG7" s="62">
        <f t="shared" ref="AG7:AL7" si="11">D7-$C7</f>
        <v>1</v>
      </c>
      <c r="AH7" s="62">
        <f t="shared" si="11"/>
        <v>1</v>
      </c>
      <c r="AI7" s="62">
        <f t="shared" si="11"/>
        <v>1</v>
      </c>
      <c r="AJ7" s="62">
        <f t="shared" si="11"/>
        <v>1</v>
      </c>
      <c r="AK7" s="62">
        <f t="shared" si="11"/>
        <v>-4</v>
      </c>
      <c r="AL7" s="62">
        <f t="shared" si="11"/>
        <v>-4</v>
      </c>
    </row>
    <row r="8">
      <c r="A8" s="11" t="s">
        <v>27</v>
      </c>
      <c r="B8" s="27" t="s">
        <v>28</v>
      </c>
      <c r="C8" s="22">
        <f>vlookup(B8,'P SEQL NMC L2'!$A$1:$B$27,2,False)</f>
        <v>87.22222222</v>
      </c>
      <c r="D8" s="18">
        <v>85.5555555555556</v>
      </c>
      <c r="E8" s="18">
        <v>83.8888888888889</v>
      </c>
      <c r="F8" s="48">
        <v>85.5555555555556</v>
      </c>
      <c r="G8" s="48">
        <v>83.8888888888889</v>
      </c>
      <c r="H8" s="18">
        <v>85.0</v>
      </c>
      <c r="I8" s="18">
        <v>83.8888888888889</v>
      </c>
      <c r="J8" s="50">
        <f>VLOOKUP(B8,DataDictionary!$B$2:$G$31,5,FALSE())</f>
        <v>24</v>
      </c>
      <c r="K8" s="50" t="str">
        <f>vlookup(B8, DataDictionary!$B$2:$C$31,2,False)</f>
        <v>NTP</v>
      </c>
      <c r="L8" s="22" t="str">
        <f t="shared" si="2"/>
        <v>NTP 24</v>
      </c>
      <c r="M8" s="22">
        <f t="shared" si="3"/>
        <v>85.55555556</v>
      </c>
      <c r="N8" s="22">
        <f t="shared" si="4"/>
        <v>-1.666666667</v>
      </c>
      <c r="O8" s="22" t="str">
        <f t="shared" si="5"/>
        <v>ECP_MED</v>
      </c>
      <c r="P8" s="49">
        <f t="shared" si="6"/>
        <v>-269.8667985</v>
      </c>
      <c r="Q8" s="22">
        <f>vlookup(B8,'P SEQL NMC L2'!$A$2:$N$27,14, False)</f>
        <v>2.583779955</v>
      </c>
      <c r="R8" s="18">
        <v>9.55654420057933</v>
      </c>
      <c r="S8" s="18">
        <v>6.82593549092611</v>
      </c>
      <c r="T8" s="48">
        <v>4.48974860509237</v>
      </c>
      <c r="U8" s="48">
        <v>3.46061420440674</v>
      </c>
      <c r="V8" s="18">
        <v>9.2442128499349</v>
      </c>
      <c r="W8" s="18">
        <v>6.99589970906575</v>
      </c>
      <c r="X8" s="20"/>
      <c r="Y8" s="20">
        <v>79.1666666666667</v>
      </c>
      <c r="Z8" s="20"/>
      <c r="AA8" s="20">
        <v>79.1666666666667</v>
      </c>
      <c r="AB8" s="20"/>
      <c r="AC8" s="20">
        <v>70.8333333333333</v>
      </c>
      <c r="AD8" s="20"/>
      <c r="AE8" s="20"/>
      <c r="AF8" s="17"/>
      <c r="AG8" s="62">
        <f t="shared" ref="AG8:AL8" si="12">D8-$C8</f>
        <v>-1.666666667</v>
      </c>
      <c r="AH8" s="62">
        <f t="shared" si="12"/>
        <v>-3.333333333</v>
      </c>
      <c r="AI8" s="62">
        <f t="shared" si="12"/>
        <v>-1.666666667</v>
      </c>
      <c r="AJ8" s="62">
        <f t="shared" si="12"/>
        <v>-3.333333333</v>
      </c>
      <c r="AK8" s="62">
        <f t="shared" si="12"/>
        <v>-2.222222222</v>
      </c>
      <c r="AL8" s="62">
        <f t="shared" si="12"/>
        <v>-3.333333333</v>
      </c>
    </row>
    <row r="9">
      <c r="A9" s="3" t="s">
        <v>10</v>
      </c>
      <c r="B9" s="27" t="s">
        <v>34</v>
      </c>
      <c r="C9" s="22">
        <f>vlookup(B9,'P SEQL NMC L2'!$A$1:$B$27,2,False)</f>
        <v>26.27497763</v>
      </c>
      <c r="D9" s="18">
        <v>26.0960334029228</v>
      </c>
      <c r="E9" s="18">
        <v>26.0960334029228</v>
      </c>
      <c r="F9" s="48">
        <v>26.0960334029228</v>
      </c>
      <c r="G9" s="48">
        <v>26.0960334029228</v>
      </c>
      <c r="H9" s="18">
        <v>26.0960334029228</v>
      </c>
      <c r="I9" s="18">
        <v>26.0960334029228</v>
      </c>
      <c r="J9" s="50">
        <f>VLOOKUP(B9,DataDictionary!$B$2:$G$31,5,FALSE())</f>
        <v>11</v>
      </c>
      <c r="K9" s="50" t="str">
        <f>vlookup(B9, DataDictionary!$B$2:$C$31,2,False)</f>
        <v>PS</v>
      </c>
      <c r="L9" s="22" t="str">
        <f t="shared" si="2"/>
        <v>PS 11</v>
      </c>
      <c r="M9" s="22">
        <f t="shared" si="3"/>
        <v>26.0960334</v>
      </c>
      <c r="N9" s="22">
        <f t="shared" si="4"/>
        <v>-0.178944229</v>
      </c>
      <c r="O9" s="22" t="str">
        <f t="shared" si="5"/>
        <v>ECP_MED</v>
      </c>
      <c r="P9" s="49">
        <f t="shared" si="6"/>
        <v>54.69357143</v>
      </c>
      <c r="Q9" s="22">
        <f>vlookup(B9,'P SEQL NMC L2'!$A$2:$N$27,14, False)</f>
        <v>990.715788</v>
      </c>
      <c r="R9" s="18">
        <v>448.857940793037</v>
      </c>
      <c r="S9" s="18">
        <v>453.892933686574</v>
      </c>
      <c r="T9" s="48">
        <v>253.830116883914</v>
      </c>
      <c r="U9" s="48">
        <v>246.484883113702</v>
      </c>
      <c r="V9" s="18">
        <v>460.574873832862</v>
      </c>
      <c r="W9" s="18">
        <v>437.745387776693</v>
      </c>
      <c r="X9" s="20"/>
      <c r="Y9" s="20">
        <v>18.181818181818198</v>
      </c>
      <c r="Z9" s="20"/>
      <c r="AA9" s="20">
        <v>18.181818181818198</v>
      </c>
      <c r="AB9" s="20"/>
      <c r="AC9" s="20">
        <v>18.181818181818198</v>
      </c>
      <c r="AD9" s="20"/>
      <c r="AE9" s="20"/>
      <c r="AF9" s="17"/>
      <c r="AG9" s="62">
        <f t="shared" ref="AG9:AL9" si="13">D9-$C9</f>
        <v>-0.178944229</v>
      </c>
      <c r="AH9" s="62">
        <f t="shared" si="13"/>
        <v>-0.178944229</v>
      </c>
      <c r="AI9" s="62">
        <f t="shared" si="13"/>
        <v>-0.178944229</v>
      </c>
      <c r="AJ9" s="62">
        <f t="shared" si="13"/>
        <v>-0.178944229</v>
      </c>
      <c r="AK9" s="62">
        <f t="shared" si="13"/>
        <v>-0.178944229</v>
      </c>
      <c r="AL9" s="62">
        <f t="shared" si="13"/>
        <v>-0.178944229</v>
      </c>
    </row>
    <row r="10">
      <c r="A10" s="3" t="s">
        <v>18</v>
      </c>
      <c r="B10" s="27" t="s">
        <v>36</v>
      </c>
      <c r="C10" s="22">
        <f>vlookup(B10,'P SEQL NMC L2'!$A$1:$B$27,2,False)</f>
        <v>14.86486486</v>
      </c>
      <c r="D10" s="18">
        <v>18.9189189189189</v>
      </c>
      <c r="E10" s="18">
        <v>18.9189189189189</v>
      </c>
      <c r="F10" s="48">
        <v>18.9189189189189</v>
      </c>
      <c r="G10" s="48">
        <v>18.9189189189189</v>
      </c>
      <c r="H10" s="18">
        <v>21.6216216216216</v>
      </c>
      <c r="I10" s="18">
        <v>22.972972972973</v>
      </c>
      <c r="J10" s="50">
        <f>VLOOKUP(B10,DataDictionary!$B$2:$G$31,5,FALSE())</f>
        <v>10</v>
      </c>
      <c r="K10" s="50" t="str">
        <f>vlookup(B10, DataDictionary!$B$2:$C$31,2,False)</f>
        <v>HMD</v>
      </c>
      <c r="L10" s="22" t="str">
        <f t="shared" si="2"/>
        <v>HMD 10</v>
      </c>
      <c r="M10" s="22">
        <f t="shared" si="3"/>
        <v>22.97297297</v>
      </c>
      <c r="N10" s="22">
        <f t="shared" si="4"/>
        <v>8.108108108</v>
      </c>
      <c r="O10" s="22" t="str">
        <f t="shared" si="5"/>
        <v>ECS_MEAN</v>
      </c>
      <c r="P10" s="49">
        <f t="shared" si="6"/>
        <v>-147.5069055</v>
      </c>
      <c r="Q10" s="22">
        <f>vlookup(B10,'P SEQL NMC L2'!$A$2:$N$27,14, False)</f>
        <v>13.17504536</v>
      </c>
      <c r="R10" s="18">
        <v>43.530011121432</v>
      </c>
      <c r="S10" s="18">
        <v>39.1522884805997</v>
      </c>
      <c r="T10" s="48">
        <v>16.4640466491381</v>
      </c>
      <c r="U10" s="48">
        <v>15.2140697360039</v>
      </c>
      <c r="V10" s="18">
        <v>39.9437775214513</v>
      </c>
      <c r="W10" s="18">
        <v>32.6091470718384</v>
      </c>
      <c r="X10" s="20"/>
      <c r="Y10" s="20">
        <v>90.0</v>
      </c>
      <c r="Z10" s="20"/>
      <c r="AA10" s="20">
        <v>90.0</v>
      </c>
      <c r="AB10" s="20"/>
      <c r="AC10" s="20">
        <v>80.0</v>
      </c>
      <c r="AD10" s="20"/>
      <c r="AE10" s="20"/>
      <c r="AF10" s="17"/>
      <c r="AG10" s="62">
        <f t="shared" ref="AG10:AL10" si="14">D10-$C10</f>
        <v>4.054054054</v>
      </c>
      <c r="AH10" s="62">
        <f t="shared" si="14"/>
        <v>4.054054054</v>
      </c>
      <c r="AI10" s="62">
        <f t="shared" si="14"/>
        <v>4.054054054</v>
      </c>
      <c r="AJ10" s="62">
        <f t="shared" si="14"/>
        <v>4.054054054</v>
      </c>
      <c r="AK10" s="62">
        <f t="shared" si="14"/>
        <v>6.756756757</v>
      </c>
      <c r="AL10" s="62">
        <f t="shared" si="14"/>
        <v>8.108108108</v>
      </c>
    </row>
    <row r="11">
      <c r="A11" s="4" t="s">
        <v>38</v>
      </c>
      <c r="B11" s="27" t="s">
        <v>39</v>
      </c>
      <c r="C11" s="22">
        <f>vlookup(B11,'P SEQL NMC L2'!$A$1:$B$27,2,False)</f>
        <v>99.33333333</v>
      </c>
      <c r="D11" s="18">
        <v>99.3333333333333</v>
      </c>
      <c r="E11" s="18">
        <v>98.0</v>
      </c>
      <c r="F11" s="48">
        <v>99.3333333333333</v>
      </c>
      <c r="G11" s="48">
        <v>98.0</v>
      </c>
      <c r="H11" s="18">
        <v>99.3333333333333</v>
      </c>
      <c r="I11" s="18">
        <v>98.6666666666667</v>
      </c>
      <c r="J11" s="50">
        <f>VLOOKUP(B11,DataDictionary!$B$2:$G$31,5,FALSE())</f>
        <v>9</v>
      </c>
      <c r="K11" s="50" t="str">
        <f>vlookup(B11, DataDictionary!$B$2:$C$31,2,False)</f>
        <v>AWR</v>
      </c>
      <c r="L11" s="22" t="str">
        <f t="shared" si="2"/>
        <v>AWR 9</v>
      </c>
      <c r="M11" s="22">
        <f t="shared" si="3"/>
        <v>99.33333333</v>
      </c>
      <c r="N11" s="22">
        <f t="shared" si="4"/>
        <v>0</v>
      </c>
      <c r="O11" s="22" t="str">
        <f t="shared" si="5"/>
        <v>ECP_MED</v>
      </c>
      <c r="P11" s="49">
        <f t="shared" si="6"/>
        <v>-280.7456829</v>
      </c>
      <c r="Q11" s="22">
        <f>vlookup(B11,'P SEQL NMC L2'!$A$2:$N$27,14, False)</f>
        <v>9.302973421</v>
      </c>
      <c r="R11" s="18">
        <v>35.4206696867943</v>
      </c>
      <c r="S11" s="18">
        <v>10.060397195816</v>
      </c>
      <c r="T11" s="48">
        <v>13.6712624788284</v>
      </c>
      <c r="U11" s="48">
        <v>4.5591072956721</v>
      </c>
      <c r="V11" s="18">
        <v>36.1997795263926</v>
      </c>
      <c r="W11" s="18">
        <v>14.1394552230835</v>
      </c>
      <c r="X11" s="20"/>
      <c r="Y11" s="20">
        <v>100.0</v>
      </c>
      <c r="Z11" s="20"/>
      <c r="AA11" s="20">
        <v>100.0</v>
      </c>
      <c r="AB11" s="20"/>
      <c r="AC11" s="20">
        <v>100.0</v>
      </c>
      <c r="AD11" s="20"/>
      <c r="AE11" s="20"/>
      <c r="AF11" s="17"/>
      <c r="AG11" s="62">
        <f t="shared" ref="AG11:AL11" si="15">D11-$C11</f>
        <v>0</v>
      </c>
      <c r="AH11" s="62">
        <f t="shared" si="15"/>
        <v>-1.333333333</v>
      </c>
      <c r="AI11" s="62">
        <f t="shared" si="15"/>
        <v>0</v>
      </c>
      <c r="AJ11" s="62">
        <f t="shared" si="15"/>
        <v>-1.333333333</v>
      </c>
      <c r="AK11" s="62">
        <f t="shared" si="15"/>
        <v>0</v>
      </c>
      <c r="AL11" s="62">
        <f t="shared" si="15"/>
        <v>-0.6666666667</v>
      </c>
    </row>
    <row r="12">
      <c r="A12" s="3" t="s">
        <v>18</v>
      </c>
      <c r="B12" s="27" t="s">
        <v>41</v>
      </c>
      <c r="C12" s="22">
        <f>vlookup(B12,'P SEQL NMC L2'!$A$1:$B$27,2,False)</f>
        <v>50.55555556</v>
      </c>
      <c r="D12" s="18">
        <v>48.3333333333333</v>
      </c>
      <c r="E12" s="18">
        <v>48.3333333333333</v>
      </c>
      <c r="F12" s="48">
        <v>48.3333333333333</v>
      </c>
      <c r="G12" s="48">
        <v>48.3333333333333</v>
      </c>
      <c r="H12" s="18">
        <v>48.3333333333333</v>
      </c>
      <c r="I12" s="18">
        <v>48.3333333333333</v>
      </c>
      <c r="J12" s="50">
        <f>VLOOKUP(B12,DataDictionary!$B$2:$G$31,5,FALSE())</f>
        <v>7</v>
      </c>
      <c r="K12" s="50" t="str">
        <f>vlookup(B12, DataDictionary!$B$2:$C$31,2,False)</f>
        <v>SR2</v>
      </c>
      <c r="L12" s="22" t="str">
        <f t="shared" si="2"/>
        <v>SR2 7</v>
      </c>
      <c r="M12" s="22">
        <f t="shared" si="3"/>
        <v>48.33333333</v>
      </c>
      <c r="N12" s="22">
        <f t="shared" si="4"/>
        <v>-2.222222222</v>
      </c>
      <c r="O12" s="22" t="str">
        <f t="shared" si="5"/>
        <v>ECP_MED</v>
      </c>
      <c r="P12" s="49">
        <f t="shared" si="6"/>
        <v>-101.4816174</v>
      </c>
      <c r="Q12" s="22">
        <f>vlookup(B12,'P SEQL NMC L2'!$A$2:$N$27,14, False)</f>
        <v>16.78306293</v>
      </c>
      <c r="R12" s="18">
        <v>33.814786640803</v>
      </c>
      <c r="S12" s="18">
        <v>32.2978824734688</v>
      </c>
      <c r="T12" s="48">
        <v>13.2875197688739</v>
      </c>
      <c r="U12" s="48">
        <v>13.3343223174413</v>
      </c>
      <c r="V12" s="18">
        <v>39.3767246166865</v>
      </c>
      <c r="W12" s="18">
        <v>38.8787547787031</v>
      </c>
      <c r="X12" s="20"/>
      <c r="Y12" s="20">
        <v>57.142857142857096</v>
      </c>
      <c r="Z12" s="20"/>
      <c r="AA12" s="20">
        <v>57.142857142857096</v>
      </c>
      <c r="AB12" s="20"/>
      <c r="AC12" s="20">
        <v>71.4285714285714</v>
      </c>
      <c r="AD12" s="20"/>
      <c r="AE12" s="20"/>
      <c r="AF12" s="17"/>
      <c r="AG12" s="62">
        <f t="shared" ref="AG12:AL12" si="16">D12-$C12</f>
        <v>-2.222222222</v>
      </c>
      <c r="AH12" s="62">
        <f t="shared" si="16"/>
        <v>-2.222222222</v>
      </c>
      <c r="AI12" s="62">
        <f t="shared" si="16"/>
        <v>-2.222222222</v>
      </c>
      <c r="AJ12" s="62">
        <f t="shared" si="16"/>
        <v>-2.222222222</v>
      </c>
      <c r="AK12" s="62">
        <f t="shared" si="16"/>
        <v>-2.222222222</v>
      </c>
      <c r="AL12" s="62">
        <f t="shared" si="16"/>
        <v>-2.222222222</v>
      </c>
    </row>
    <row r="13">
      <c r="A13" s="11" t="s">
        <v>27</v>
      </c>
      <c r="B13" s="27" t="s">
        <v>45</v>
      </c>
      <c r="C13" s="22">
        <f>vlookup(B13,'P SEQL NMC L2'!$A$1:$B$27,2,False)</f>
        <v>95</v>
      </c>
      <c r="D13" s="18">
        <v>100.0</v>
      </c>
      <c r="E13" s="18">
        <v>100.0</v>
      </c>
      <c r="F13" s="48">
        <v>100.0</v>
      </c>
      <c r="G13" s="48">
        <v>100.0</v>
      </c>
      <c r="H13" s="18">
        <v>100.0</v>
      </c>
      <c r="I13" s="18">
        <v>100.0</v>
      </c>
      <c r="J13" s="50">
        <f>VLOOKUP(B13,DataDictionary!$B$2:$G$31,5,FALSE())</f>
        <v>6</v>
      </c>
      <c r="K13" s="50" t="str">
        <f>vlookup(B13, DataDictionary!$B$2:$C$31,2,False)</f>
        <v>BM</v>
      </c>
      <c r="L13" s="22" t="str">
        <f t="shared" si="2"/>
        <v>BM 6</v>
      </c>
      <c r="M13" s="22">
        <f t="shared" si="3"/>
        <v>100</v>
      </c>
      <c r="N13" s="22">
        <f t="shared" si="4"/>
        <v>5</v>
      </c>
      <c r="O13" s="22" t="str">
        <f t="shared" si="5"/>
        <v>ECS_MED</v>
      </c>
      <c r="P13" s="49">
        <f t="shared" si="6"/>
        <v>15.98505238</v>
      </c>
      <c r="Q13" s="22">
        <f>vlookup(B13,'P SEQL NMC L2'!$A$2:$N$27,14, False)</f>
        <v>0.1797850172</v>
      </c>
      <c r="R13" s="18">
        <v>0.214726305007935</v>
      </c>
      <c r="S13" s="18">
        <v>0.151046288013458</v>
      </c>
      <c r="T13" s="48">
        <v>0.045878517627716</v>
      </c>
      <c r="U13" s="48">
        <v>0.068509308497111</v>
      </c>
      <c r="V13" s="18">
        <v>0.22477662563324</v>
      </c>
      <c r="W13" s="18">
        <v>0.20809828042984</v>
      </c>
      <c r="X13" s="20"/>
      <c r="Y13" s="20">
        <v>33.3333333333333</v>
      </c>
      <c r="Z13" s="20"/>
      <c r="AA13" s="20">
        <v>33.3333333333333</v>
      </c>
      <c r="AB13" s="20"/>
      <c r="AC13" s="20">
        <v>33.3333333333333</v>
      </c>
      <c r="AD13" s="20"/>
      <c r="AE13" s="20"/>
      <c r="AF13" s="17"/>
      <c r="AG13" s="62">
        <f t="shared" ref="AG13:AL13" si="17">D13-$C13</f>
        <v>5</v>
      </c>
      <c r="AH13" s="62">
        <f t="shared" si="17"/>
        <v>5</v>
      </c>
      <c r="AI13" s="62">
        <f t="shared" si="17"/>
        <v>5</v>
      </c>
      <c r="AJ13" s="62">
        <f t="shared" si="17"/>
        <v>5</v>
      </c>
      <c r="AK13" s="62">
        <f t="shared" si="17"/>
        <v>5</v>
      </c>
      <c r="AL13" s="62">
        <f t="shared" si="17"/>
        <v>5</v>
      </c>
    </row>
    <row r="14">
      <c r="A14" s="11" t="s">
        <v>27</v>
      </c>
      <c r="B14" s="27" t="s">
        <v>47</v>
      </c>
      <c r="C14" s="22">
        <f>vlookup(B14,'P SEQL NMC L2'!$A$1:$B$27,2,False)</f>
        <v>98.61111111</v>
      </c>
      <c r="D14" s="18">
        <v>98.6111111111111</v>
      </c>
      <c r="E14" s="18">
        <v>98.6111111111111</v>
      </c>
      <c r="F14" s="48">
        <v>98.6111111111111</v>
      </c>
      <c r="G14" s="48">
        <v>98.6111111111111</v>
      </c>
      <c r="H14" s="18">
        <v>98.6111111111111</v>
      </c>
      <c r="I14" s="18">
        <v>98.6111111111111</v>
      </c>
      <c r="J14" s="50">
        <f>VLOOKUP(B14,DataDictionary!$B$2:$G$31,5,FALSE())</f>
        <v>6</v>
      </c>
      <c r="K14" s="50" t="str">
        <f>vlookup(B14, DataDictionary!$B$2:$C$31,2,False)</f>
        <v>CKT</v>
      </c>
      <c r="L14" s="22" t="str">
        <f t="shared" si="2"/>
        <v>CKT 6</v>
      </c>
      <c r="M14" s="22">
        <f t="shared" si="3"/>
        <v>98.61111111</v>
      </c>
      <c r="N14" s="22">
        <f t="shared" si="4"/>
        <v>0</v>
      </c>
      <c r="O14" s="22" t="str">
        <f t="shared" si="5"/>
        <v>ECP_MED</v>
      </c>
      <c r="P14" s="49">
        <f t="shared" si="6"/>
        <v>-223.5552767</v>
      </c>
      <c r="Q14" s="22">
        <f>vlookup(B14,'P SEQL NMC L2'!$A$2:$N$27,14, False)</f>
        <v>16.61340612</v>
      </c>
      <c r="R14" s="18">
        <v>53.7535521547</v>
      </c>
      <c r="S14" s="18">
        <v>38.9965391318003</v>
      </c>
      <c r="T14" s="48">
        <v>20.8696600079536</v>
      </c>
      <c r="U14" s="48">
        <v>15.1824842532476</v>
      </c>
      <c r="V14" s="18">
        <v>53.9650954842567</v>
      </c>
      <c r="W14" s="18">
        <v>39.8131729602814</v>
      </c>
      <c r="X14" s="20"/>
      <c r="Y14" s="20">
        <v>100.0</v>
      </c>
      <c r="Z14" s="20"/>
      <c r="AA14" s="20">
        <v>100.0</v>
      </c>
      <c r="AB14" s="20"/>
      <c r="AC14" s="20">
        <v>100.0</v>
      </c>
      <c r="AD14" s="20"/>
      <c r="AE14" s="20"/>
      <c r="AF14" s="17"/>
      <c r="AG14" s="62">
        <f t="shared" ref="AG14:AL14" si="18">D14-$C14</f>
        <v>0</v>
      </c>
      <c r="AH14" s="62">
        <f t="shared" si="18"/>
        <v>0</v>
      </c>
      <c r="AI14" s="62">
        <f t="shared" si="18"/>
        <v>0</v>
      </c>
      <c r="AJ14" s="62">
        <f t="shared" si="18"/>
        <v>0</v>
      </c>
      <c r="AK14" s="62">
        <f t="shared" si="18"/>
        <v>0</v>
      </c>
      <c r="AL14" s="62">
        <f t="shared" si="18"/>
        <v>0</v>
      </c>
    </row>
    <row r="15">
      <c r="A15" s="11" t="s">
        <v>27</v>
      </c>
      <c r="B15" s="27" t="s">
        <v>49</v>
      </c>
      <c r="C15" s="22">
        <f>vlookup(B15,'P SEQL NMC L2'!$A$1:$B$27,2,False)</f>
        <v>73.28244275</v>
      </c>
      <c r="D15" s="18">
        <v>70.2290076335878</v>
      </c>
      <c r="E15" s="18">
        <v>67.9389312977099</v>
      </c>
      <c r="F15" s="48">
        <v>70.2290076335878</v>
      </c>
      <c r="G15" s="48">
        <v>67.9389312977099</v>
      </c>
      <c r="H15" s="18">
        <v>70.9923664122137</v>
      </c>
      <c r="I15" s="18">
        <v>65.6488549618321</v>
      </c>
      <c r="J15" s="50">
        <f>VLOOKUP(B15,DataDictionary!$B$2:$G$31,5,FALSE())</f>
        <v>6</v>
      </c>
      <c r="K15" s="50" t="str">
        <f>vlookup(B15, DataDictionary!$B$2:$C$31,2,False)</f>
        <v>EW</v>
      </c>
      <c r="L15" s="22" t="str">
        <f t="shared" si="2"/>
        <v>EW 6</v>
      </c>
      <c r="M15" s="22">
        <f t="shared" si="3"/>
        <v>70.99236641</v>
      </c>
      <c r="N15" s="22">
        <f t="shared" si="4"/>
        <v>-2.290076336</v>
      </c>
      <c r="O15" s="22" t="str">
        <f t="shared" si="5"/>
        <v>ECP_MED</v>
      </c>
      <c r="P15" s="49">
        <f t="shared" si="6"/>
        <v>6.931940448</v>
      </c>
      <c r="Q15" s="22">
        <f>vlookup(B15,'P SEQL NMC L2'!$A$2:$N$27,14, False)</f>
        <v>511.9409035</v>
      </c>
      <c r="R15" s="18">
        <v>476.453464921316</v>
      </c>
      <c r="S15" s="18">
        <v>245.297866797447</v>
      </c>
      <c r="T15" s="48">
        <v>300.662031960487</v>
      </c>
      <c r="U15" s="48">
        <v>192.660121413072</v>
      </c>
      <c r="V15" s="18">
        <v>548.41259513696</v>
      </c>
      <c r="W15" s="18">
        <v>154.01969691515</v>
      </c>
      <c r="X15" s="20"/>
      <c r="Y15" s="20">
        <v>50.0</v>
      </c>
      <c r="Z15" s="20"/>
      <c r="AA15" s="20">
        <v>50.0</v>
      </c>
      <c r="AB15" s="20"/>
      <c r="AC15" s="20">
        <v>66.6666666666667</v>
      </c>
      <c r="AD15" s="20"/>
      <c r="AE15" s="20"/>
      <c r="AF15" s="17"/>
      <c r="AG15" s="62">
        <f t="shared" ref="AG15:AL15" si="19">D15-$C15</f>
        <v>-3.053435115</v>
      </c>
      <c r="AH15" s="62">
        <f t="shared" si="19"/>
        <v>-5.34351145</v>
      </c>
      <c r="AI15" s="62">
        <f t="shared" si="19"/>
        <v>-3.053435115</v>
      </c>
      <c r="AJ15" s="62">
        <f t="shared" si="19"/>
        <v>-5.34351145</v>
      </c>
      <c r="AK15" s="62">
        <f t="shared" si="19"/>
        <v>-2.290076336</v>
      </c>
      <c r="AL15" s="62">
        <f t="shared" si="19"/>
        <v>-7.633587786</v>
      </c>
    </row>
    <row r="16">
      <c r="A16" s="11" t="s">
        <v>27</v>
      </c>
      <c r="B16" s="27" t="s">
        <v>51</v>
      </c>
      <c r="C16" s="22">
        <f>vlookup(B16,'P SEQL NMC L2'!$A$1:$B$27,2,False)</f>
        <v>58.79967559</v>
      </c>
      <c r="D16" s="18">
        <v>58.7996755879968</v>
      </c>
      <c r="E16" s="18">
        <v>43.7145174371452</v>
      </c>
      <c r="F16" s="48">
        <v>58.7996755879968</v>
      </c>
      <c r="G16" s="48">
        <v>43.7145174371452</v>
      </c>
      <c r="H16" s="18">
        <v>58.7996755879968</v>
      </c>
      <c r="I16" s="18">
        <v>50.9732360097324</v>
      </c>
      <c r="J16" s="50">
        <f>VLOOKUP(B16,DataDictionary!$B$2:$G$31,5,FALSE())</f>
        <v>6</v>
      </c>
      <c r="K16" s="50" t="str">
        <f>vlookup(B16, DataDictionary!$B$2:$C$31,2,False)</f>
        <v>LSST</v>
      </c>
      <c r="L16" s="22" t="str">
        <f t="shared" si="2"/>
        <v>LSST 6</v>
      </c>
      <c r="M16" s="22">
        <f t="shared" si="3"/>
        <v>58.79967559</v>
      </c>
      <c r="N16" s="22">
        <f t="shared" si="4"/>
        <v>0</v>
      </c>
      <c r="O16" s="22" t="str">
        <f t="shared" si="5"/>
        <v>ECP_MED</v>
      </c>
      <c r="P16" s="49">
        <f t="shared" si="6"/>
        <v>-224.3384544</v>
      </c>
      <c r="Q16" s="22">
        <f>vlookup(B16,'P SEQL NMC L2'!$A$2:$N$27,14, False)</f>
        <v>15.39043386</v>
      </c>
      <c r="R16" s="18">
        <v>49.9170952916145</v>
      </c>
      <c r="S16" s="18">
        <v>22.6861614425977</v>
      </c>
      <c r="T16" s="48">
        <v>19.8200884620349</v>
      </c>
      <c r="U16" s="48">
        <v>9.43640257120132</v>
      </c>
      <c r="V16" s="18">
        <v>48.7625761946042</v>
      </c>
      <c r="W16" s="18">
        <v>28.2587735414505</v>
      </c>
      <c r="X16" s="20"/>
      <c r="Y16" s="20">
        <v>100.0</v>
      </c>
      <c r="Z16" s="20"/>
      <c r="AA16" s="20">
        <v>100.0</v>
      </c>
      <c r="AB16" s="20"/>
      <c r="AC16" s="20">
        <v>100.0</v>
      </c>
      <c r="AD16" s="20"/>
      <c r="AE16" s="20"/>
      <c r="AF16" s="17"/>
      <c r="AG16" s="62">
        <f t="shared" ref="AG16:AL16" si="20">D16-$C16</f>
        <v>0</v>
      </c>
      <c r="AH16" s="62">
        <f t="shared" si="20"/>
        <v>-15.08515815</v>
      </c>
      <c r="AI16" s="62">
        <f t="shared" si="20"/>
        <v>0</v>
      </c>
      <c r="AJ16" s="62">
        <f t="shared" si="20"/>
        <v>-15.08515815</v>
      </c>
      <c r="AK16" s="62">
        <f t="shared" si="20"/>
        <v>0</v>
      </c>
      <c r="AL16" s="62">
        <f t="shared" si="20"/>
        <v>-7.826439578</v>
      </c>
    </row>
    <row r="17">
      <c r="A17" s="11" t="s">
        <v>27</v>
      </c>
      <c r="B17" s="27" t="s">
        <v>52</v>
      </c>
      <c r="C17" s="22">
        <f>vlookup(B17,'P SEQL NMC L2'!$A$1:$B$27,2,False)</f>
        <v>86.84210526</v>
      </c>
      <c r="D17" s="18">
        <v>81.5789473684211</v>
      </c>
      <c r="E17" s="18">
        <v>68.421052631579</v>
      </c>
      <c r="F17" s="48">
        <v>81.5789473684211</v>
      </c>
      <c r="G17" s="48">
        <v>68.421052631579</v>
      </c>
      <c r="H17" s="18">
        <v>82.2368421052632</v>
      </c>
      <c r="I17" s="18">
        <v>72.3684210526316</v>
      </c>
      <c r="J17" s="50">
        <f>VLOOKUP(B17,DataDictionary!$B$2:$G$31,5,FALSE())</f>
        <v>6</v>
      </c>
      <c r="K17" s="50" t="str">
        <f>vlookup(B17, DataDictionary!$B$2:$C$31,2,False)</f>
        <v>RS</v>
      </c>
      <c r="L17" s="22" t="str">
        <f t="shared" si="2"/>
        <v>RS 6</v>
      </c>
      <c r="M17" s="22">
        <f t="shared" si="3"/>
        <v>82.23684211</v>
      </c>
      <c r="N17" s="22">
        <f t="shared" si="4"/>
        <v>-4.605263158</v>
      </c>
      <c r="O17" s="22" t="str">
        <f t="shared" si="5"/>
        <v>ECP_MED</v>
      </c>
      <c r="P17" s="49">
        <f t="shared" si="6"/>
        <v>-301.5634489</v>
      </c>
      <c r="Q17" s="22">
        <f>vlookup(B17,'P SEQL NMC L2'!$A$2:$N$27,14, False)</f>
        <v>0.1084515969</v>
      </c>
      <c r="R17" s="18">
        <v>0.435501972834269</v>
      </c>
      <c r="S17" s="18">
        <v>0.053343570232391</v>
      </c>
      <c r="T17" s="48">
        <v>0.136827119191488</v>
      </c>
      <c r="U17" s="48">
        <v>0.03309272925059</v>
      </c>
      <c r="V17" s="18">
        <v>0.434252055486043</v>
      </c>
      <c r="W17" s="18">
        <v>0.274602166811625</v>
      </c>
      <c r="X17" s="20"/>
      <c r="Y17" s="20">
        <v>66.6666666666667</v>
      </c>
      <c r="Z17" s="20"/>
      <c r="AA17" s="20">
        <v>66.6666666666667</v>
      </c>
      <c r="AB17" s="20"/>
      <c r="AC17" s="20">
        <v>66.6666666666667</v>
      </c>
      <c r="AD17" s="20"/>
      <c r="AE17" s="20"/>
      <c r="AF17" s="17"/>
      <c r="AG17" s="62">
        <f t="shared" ref="AG17:AL17" si="21">D17-$C17</f>
        <v>-5.263157895</v>
      </c>
      <c r="AH17" s="62">
        <f t="shared" si="21"/>
        <v>-18.42105263</v>
      </c>
      <c r="AI17" s="62">
        <f t="shared" si="21"/>
        <v>-5.263157895</v>
      </c>
      <c r="AJ17" s="62">
        <f t="shared" si="21"/>
        <v>-18.42105263</v>
      </c>
      <c r="AK17" s="62">
        <f t="shared" si="21"/>
        <v>-4.605263158</v>
      </c>
      <c r="AL17" s="62">
        <f t="shared" si="21"/>
        <v>-14.47368421</v>
      </c>
    </row>
    <row r="18">
      <c r="A18" s="3" t="s">
        <v>18</v>
      </c>
      <c r="B18" s="27" t="s">
        <v>43</v>
      </c>
      <c r="C18" s="22">
        <f>vlookup(B18,'P SEQL NMC L2'!$A$1:$B$27,2,False)</f>
        <v>68.25938567</v>
      </c>
      <c r="D18" s="18">
        <v>66.8941979522184</v>
      </c>
      <c r="E18" s="18">
        <v>66.8941979522184</v>
      </c>
      <c r="F18" s="48">
        <v>66.8941979522184</v>
      </c>
      <c r="G18" s="48">
        <v>66.8941979522184</v>
      </c>
      <c r="H18" s="18">
        <v>65.8703071672355</v>
      </c>
      <c r="I18" s="18">
        <v>65.8703071672355</v>
      </c>
      <c r="J18" s="50">
        <f>VLOOKUP(B18,DataDictionary!$B$2:$G$31,5,FALSE())</f>
        <v>6</v>
      </c>
      <c r="K18" s="50" t="str">
        <f>vlookup(B18, DataDictionary!$B$2:$C$31,2,False)</f>
        <v>SR1</v>
      </c>
      <c r="L18" s="22" t="str">
        <f t="shared" si="2"/>
        <v>SR1 6</v>
      </c>
      <c r="M18" s="22">
        <f t="shared" si="3"/>
        <v>66.89419795</v>
      </c>
      <c r="N18" s="22">
        <f t="shared" si="4"/>
        <v>-1.365187713</v>
      </c>
      <c r="O18" s="22" t="str">
        <f t="shared" si="5"/>
        <v>ECP_MED</v>
      </c>
      <c r="P18" s="49">
        <f t="shared" si="6"/>
        <v>-35.23549465</v>
      </c>
      <c r="Q18" s="22">
        <f>vlookup(B18,'P SEQL NMC L2'!$A$2:$N$27,14, False)</f>
        <v>14.46644149</v>
      </c>
      <c r="R18" s="18">
        <v>19.563763709863</v>
      </c>
      <c r="S18" s="18">
        <v>18.8899590969086</v>
      </c>
      <c r="T18" s="48">
        <v>7.90798902114232</v>
      </c>
      <c r="U18" s="48">
        <v>8.25593588749568</v>
      </c>
      <c r="V18" s="18">
        <v>29.5430783867836</v>
      </c>
      <c r="W18" s="18">
        <v>27.4287410100301</v>
      </c>
      <c r="X18" s="20"/>
      <c r="Y18" s="20">
        <v>33.3333333333333</v>
      </c>
      <c r="Z18" s="20"/>
      <c r="AA18" s="20">
        <v>33.3333333333333</v>
      </c>
      <c r="AB18" s="20"/>
      <c r="AC18" s="20">
        <v>50.0</v>
      </c>
      <c r="AD18" s="20"/>
      <c r="AE18" s="20"/>
      <c r="AF18" s="17"/>
      <c r="AG18" s="62">
        <f t="shared" ref="AG18:AL18" si="22">D18-$C18</f>
        <v>-1.365187713</v>
      </c>
      <c r="AH18" s="62">
        <f t="shared" si="22"/>
        <v>-1.365187713</v>
      </c>
      <c r="AI18" s="62">
        <f t="shared" si="22"/>
        <v>-1.365187713</v>
      </c>
      <c r="AJ18" s="62">
        <f t="shared" si="22"/>
        <v>-1.365187713</v>
      </c>
      <c r="AK18" s="62">
        <f t="shared" si="22"/>
        <v>-2.389078498</v>
      </c>
      <c r="AL18" s="62">
        <f t="shared" si="22"/>
        <v>-2.389078498</v>
      </c>
    </row>
    <row r="19">
      <c r="A19" s="11" t="s">
        <v>27</v>
      </c>
      <c r="B19" s="27" t="s">
        <v>57</v>
      </c>
      <c r="C19" s="22">
        <f>vlookup(B19,'P SEQL NMC L2'!$A$1:$B$27,2,False)</f>
        <v>87.77777778</v>
      </c>
      <c r="D19" s="18">
        <v>87.7777777777778</v>
      </c>
      <c r="E19" s="18">
        <v>79.6296296296296</v>
      </c>
      <c r="F19" s="48">
        <v>87.7777777777778</v>
      </c>
      <c r="G19" s="48">
        <v>84.8148148148148</v>
      </c>
      <c r="H19" s="18">
        <v>87.7777777777778</v>
      </c>
      <c r="I19" s="18">
        <v>79.6296296296296</v>
      </c>
      <c r="J19" s="50">
        <f>VLOOKUP(B19,DataDictionary!$B$2:$G$31,5,FALSE())</f>
        <v>4</v>
      </c>
      <c r="K19" s="50" t="str">
        <f>vlookup(B19, DataDictionary!$B$2:$C$31,2,False)</f>
        <v>ER</v>
      </c>
      <c r="L19" s="22" t="str">
        <f t="shared" si="2"/>
        <v>ER 4</v>
      </c>
      <c r="M19" s="22">
        <f t="shared" si="3"/>
        <v>87.77777778</v>
      </c>
      <c r="N19" s="22">
        <f t="shared" si="4"/>
        <v>0</v>
      </c>
      <c r="O19" s="22" t="str">
        <f t="shared" si="5"/>
        <v>ECP_MED</v>
      </c>
      <c r="P19" s="49">
        <f t="shared" si="6"/>
        <v>-478.4448659</v>
      </c>
      <c r="Q19" s="22">
        <f>vlookup(B19,'P SEQL NMC L2'!$A$2:$N$27,14, False)</f>
        <v>0.08628648917</v>
      </c>
      <c r="R19" s="18">
        <v>0.499119766553243</v>
      </c>
      <c r="S19" s="18">
        <v>0.089590005079905</v>
      </c>
      <c r="T19" s="48">
        <v>0.146916194756826</v>
      </c>
      <c r="U19" s="48">
        <v>0.070984077453613</v>
      </c>
      <c r="V19" s="18">
        <v>0.552220463752747</v>
      </c>
      <c r="W19" s="18">
        <v>0.116309249401093</v>
      </c>
      <c r="X19" s="20"/>
      <c r="Y19" s="20">
        <v>100.0</v>
      </c>
      <c r="Z19" s="20"/>
      <c r="AA19" s="20">
        <v>100.0</v>
      </c>
      <c r="AB19" s="20"/>
      <c r="AC19" s="20">
        <v>100.0</v>
      </c>
      <c r="AD19" s="20"/>
      <c r="AE19" s="20"/>
      <c r="AF19" s="17"/>
      <c r="AG19" s="62">
        <f t="shared" ref="AG19:AL19" si="23">D19-$C19</f>
        <v>0</v>
      </c>
      <c r="AH19" s="62">
        <f t="shared" si="23"/>
        <v>-8.148148148</v>
      </c>
      <c r="AI19" s="62">
        <f t="shared" si="23"/>
        <v>0</v>
      </c>
      <c r="AJ19" s="62">
        <f t="shared" si="23"/>
        <v>-2.962962963</v>
      </c>
      <c r="AK19" s="62">
        <f t="shared" si="23"/>
        <v>0</v>
      </c>
      <c r="AL19" s="62">
        <f t="shared" si="23"/>
        <v>-8.148148148</v>
      </c>
    </row>
    <row r="20">
      <c r="A20" s="3" t="s">
        <v>54</v>
      </c>
      <c r="B20" s="27" t="s">
        <v>55</v>
      </c>
      <c r="C20" s="22">
        <f>vlookup(B20,'P SEQL NMC L2'!$A$1:$B$27,2,False)</f>
        <v>33.33333333</v>
      </c>
      <c r="D20" s="18">
        <v>33.3333333333333</v>
      </c>
      <c r="E20" s="18">
        <v>40.0</v>
      </c>
      <c r="F20" s="48">
        <v>33.3333333333333</v>
      </c>
      <c r="G20" s="48">
        <v>40.0</v>
      </c>
      <c r="H20" s="18">
        <v>40.0</v>
      </c>
      <c r="I20" s="18">
        <v>40.0</v>
      </c>
      <c r="J20" s="50">
        <f>VLOOKUP(B20,DataDictionary!$B$2:$G$31,5,FALSE())</f>
        <v>4</v>
      </c>
      <c r="K20" s="50" t="str">
        <f>vlookup(B20, DataDictionary!$B$2:$C$31,2,False)</f>
        <v>SWJ</v>
      </c>
      <c r="L20" s="22" t="str">
        <f t="shared" si="2"/>
        <v>SWJ 4</v>
      </c>
      <c r="M20" s="22">
        <f t="shared" si="3"/>
        <v>40</v>
      </c>
      <c r="N20" s="22">
        <f t="shared" si="4"/>
        <v>6.666666667</v>
      </c>
      <c r="O20" s="22" t="str">
        <f t="shared" si="5"/>
        <v>ECP_MAD</v>
      </c>
      <c r="P20" s="49">
        <f t="shared" si="6"/>
        <v>-119.5752531</v>
      </c>
      <c r="Q20" s="22">
        <f>vlookup(B20,'P SEQL NMC L2'!$A$2:$N$27,14, False)</f>
        <v>1.544639055</v>
      </c>
      <c r="R20" s="18">
        <v>6.36345368623734</v>
      </c>
      <c r="S20" s="18">
        <v>1.85352002779643</v>
      </c>
      <c r="T20" s="48">
        <v>3.39164511362712</v>
      </c>
      <c r="U20" s="48">
        <v>0.848761391639709</v>
      </c>
      <c r="V20" s="18">
        <v>4.90117511749267</v>
      </c>
      <c r="W20" s="18">
        <v>4.95600196520488</v>
      </c>
      <c r="X20" s="20"/>
      <c r="Y20" s="20">
        <v>75.0</v>
      </c>
      <c r="Z20" s="20"/>
      <c r="AA20" s="20">
        <v>75.0</v>
      </c>
      <c r="AB20" s="20"/>
      <c r="AC20" s="20">
        <v>50.0</v>
      </c>
      <c r="AD20" s="20"/>
      <c r="AE20" s="20"/>
      <c r="AF20" s="17"/>
      <c r="AG20" s="62">
        <f t="shared" ref="AG20:AL20" si="24">D20-$C20</f>
        <v>0</v>
      </c>
      <c r="AH20" s="62">
        <f t="shared" si="24"/>
        <v>6.666666667</v>
      </c>
      <c r="AI20" s="62">
        <f t="shared" si="24"/>
        <v>0</v>
      </c>
      <c r="AJ20" s="62">
        <f t="shared" si="24"/>
        <v>6.666666667</v>
      </c>
      <c r="AK20" s="62">
        <f t="shared" si="24"/>
        <v>6.666666667</v>
      </c>
      <c r="AL20" s="62">
        <f t="shared" si="24"/>
        <v>6.666666667</v>
      </c>
    </row>
    <row r="21">
      <c r="A21" s="4" t="s">
        <v>38</v>
      </c>
      <c r="B21" s="27" t="s">
        <v>65</v>
      </c>
      <c r="C21" s="22">
        <f>vlookup(B21,'P SEQL NMC L2'!$A$1:$B$27,2,False)</f>
        <v>99.27536232</v>
      </c>
      <c r="D21" s="18">
        <v>98.5507246376812</v>
      </c>
      <c r="E21" s="18">
        <v>97.1014492753623</v>
      </c>
      <c r="F21" s="48">
        <v>98.5507246376812</v>
      </c>
      <c r="G21" s="48">
        <v>97.1014492753623</v>
      </c>
      <c r="H21" s="18">
        <v>97.8260869565217</v>
      </c>
      <c r="I21" s="18">
        <v>94.2028985507247</v>
      </c>
      <c r="J21" s="50">
        <f>VLOOKUP(B21,DataDictionary!$B$2:$G$31,5,FALSE())</f>
        <v>3</v>
      </c>
      <c r="K21" s="50" t="str">
        <f>vlookup(B21, DataDictionary!$B$2:$C$31,2,False)</f>
        <v>EP</v>
      </c>
      <c r="L21" s="22" t="str">
        <f t="shared" si="2"/>
        <v>EP 3</v>
      </c>
      <c r="M21" s="22">
        <f t="shared" si="3"/>
        <v>98.55072464</v>
      </c>
      <c r="N21" s="22">
        <f t="shared" si="4"/>
        <v>-0.7246376812</v>
      </c>
      <c r="O21" s="22" t="str">
        <f t="shared" si="5"/>
        <v>ECP_MED</v>
      </c>
      <c r="P21" s="49">
        <f t="shared" si="6"/>
        <v>-198.2115799</v>
      </c>
      <c r="Q21" s="22">
        <f>vlookup(B21,'P SEQL NMC L2'!$A$2:$N$27,14, False)</f>
        <v>0.7245131493</v>
      </c>
      <c r="R21" s="18">
        <v>2.16058210929235</v>
      </c>
      <c r="S21" s="18">
        <v>0.871580755710602</v>
      </c>
      <c r="T21" s="48">
        <v>0.807819032669067</v>
      </c>
      <c r="U21" s="48">
        <v>0.390116159121195</v>
      </c>
      <c r="V21" s="18">
        <v>2.3650959332784</v>
      </c>
      <c r="W21" s="18">
        <v>1.0866148074468</v>
      </c>
      <c r="X21" s="20"/>
      <c r="Y21" s="20">
        <v>66.6666666666667</v>
      </c>
      <c r="Z21" s="20"/>
      <c r="AA21" s="20">
        <v>66.6666666666667</v>
      </c>
      <c r="AB21" s="20"/>
      <c r="AC21" s="20">
        <v>66.6666666666667</v>
      </c>
      <c r="AD21" s="20"/>
      <c r="AE21" s="20"/>
      <c r="AF21" s="17"/>
      <c r="AG21" s="62">
        <f t="shared" ref="AG21:AL21" si="25">D21-$C21</f>
        <v>-0.7246376812</v>
      </c>
      <c r="AH21" s="62">
        <f t="shared" si="25"/>
        <v>-2.173913043</v>
      </c>
      <c r="AI21" s="62">
        <f t="shared" si="25"/>
        <v>-0.7246376812</v>
      </c>
      <c r="AJ21" s="62">
        <f t="shared" si="25"/>
        <v>-2.173913043</v>
      </c>
      <c r="AK21" s="62">
        <f t="shared" si="25"/>
        <v>-1.449275362</v>
      </c>
      <c r="AL21" s="62">
        <f t="shared" si="25"/>
        <v>-5.072463768</v>
      </c>
    </row>
    <row r="22">
      <c r="A22" s="3" t="s">
        <v>13</v>
      </c>
      <c r="B22" s="27" t="s">
        <v>67</v>
      </c>
      <c r="C22" s="22">
        <f>vlookup(B22,'P SEQL NMC L2'!$A$1:$B$27,2,False)</f>
        <v>55.51330798</v>
      </c>
      <c r="D22" s="18">
        <v>55.5133079847909</v>
      </c>
      <c r="E22" s="18">
        <v>58.1749049429658</v>
      </c>
      <c r="F22" s="48">
        <v>55.5133079847909</v>
      </c>
      <c r="G22" s="48">
        <v>58.1749049429658</v>
      </c>
      <c r="H22" s="18">
        <v>55.5133079847909</v>
      </c>
      <c r="I22" s="18">
        <v>54.7528517110266</v>
      </c>
      <c r="J22" s="50">
        <f>VLOOKUP(B22,DataDictionary!$B$2:$G$31,5,FALSE())</f>
        <v>3</v>
      </c>
      <c r="K22" s="50" t="str">
        <f>vlookup(B22, DataDictionary!$B$2:$C$31,2,False)</f>
        <v>EC</v>
      </c>
      <c r="L22" s="22" t="str">
        <f t="shared" si="2"/>
        <v>EC 3</v>
      </c>
      <c r="M22" s="22">
        <f t="shared" si="3"/>
        <v>58.17490494</v>
      </c>
      <c r="N22" s="22">
        <f t="shared" si="4"/>
        <v>2.661596958</v>
      </c>
      <c r="O22" s="22" t="str">
        <f t="shared" si="5"/>
        <v>ECP_MAD</v>
      </c>
      <c r="P22" s="49">
        <f t="shared" si="6"/>
        <v>-15.54385927</v>
      </c>
      <c r="Q22" s="22">
        <f>vlookup(B22,'P SEQL NMC L2'!$A$2:$N$27,14, False)</f>
        <v>25.89444933</v>
      </c>
      <c r="R22" s="18">
        <v>73.8542426427206</v>
      </c>
      <c r="S22" s="18">
        <v>31.7710830926895</v>
      </c>
      <c r="T22" s="48">
        <v>29.9194460908572</v>
      </c>
      <c r="U22" s="48">
        <v>12.4853393713633</v>
      </c>
      <c r="V22" s="18">
        <v>74.1924665967624</v>
      </c>
      <c r="W22" s="18">
        <v>32.9695118546486</v>
      </c>
      <c r="X22" s="20"/>
      <c r="Y22" s="20">
        <v>100.0</v>
      </c>
      <c r="Z22" s="20"/>
      <c r="AA22" s="20">
        <v>100.0</v>
      </c>
      <c r="AB22" s="20"/>
      <c r="AC22" s="20">
        <v>100.0</v>
      </c>
      <c r="AD22" s="20"/>
      <c r="AE22" s="20"/>
      <c r="AF22" s="17"/>
      <c r="AG22" s="62">
        <f t="shared" ref="AG22:AL22" si="26">D22-$C22</f>
        <v>0</v>
      </c>
      <c r="AH22" s="62">
        <f t="shared" si="26"/>
        <v>2.661596958</v>
      </c>
      <c r="AI22" s="62">
        <f t="shared" si="26"/>
        <v>0</v>
      </c>
      <c r="AJ22" s="62">
        <f t="shared" si="26"/>
        <v>2.661596958</v>
      </c>
      <c r="AK22" s="62">
        <f t="shared" si="26"/>
        <v>0</v>
      </c>
      <c r="AL22" s="62">
        <f t="shared" si="26"/>
        <v>-0.7604562738</v>
      </c>
    </row>
    <row r="23">
      <c r="A23" s="11" t="s">
        <v>27</v>
      </c>
      <c r="B23" s="27" t="s">
        <v>59</v>
      </c>
      <c r="C23" s="22">
        <f>vlookup(B23,'P SEQL NMC L2'!$A$1:$B$27,2,False)</f>
        <v>47.41176471</v>
      </c>
      <c r="D23" s="18">
        <v>47.4117647058824</v>
      </c>
      <c r="E23" s="18">
        <v>35.0588235294118</v>
      </c>
      <c r="F23" s="48">
        <v>47.4117647058824</v>
      </c>
      <c r="G23" s="48">
        <v>35.0588235294118</v>
      </c>
      <c r="H23" s="18">
        <v>47.4117647058824</v>
      </c>
      <c r="I23" s="18">
        <v>39.2941176470588</v>
      </c>
      <c r="J23" s="50">
        <f>VLOOKUP(B23,DataDictionary!$B$2:$G$31,5,FALSE())</f>
        <v>3</v>
      </c>
      <c r="K23" s="50" t="str">
        <f>vlookup(B23, DataDictionary!$B$2:$C$31,2,False)</f>
        <v>HW</v>
      </c>
      <c r="L23" s="22" t="str">
        <f t="shared" si="2"/>
        <v>HW 3</v>
      </c>
      <c r="M23" s="22">
        <f t="shared" si="3"/>
        <v>47.41176471</v>
      </c>
      <c r="N23" s="22">
        <f t="shared" si="4"/>
        <v>0</v>
      </c>
      <c r="O23" s="22" t="str">
        <f t="shared" si="5"/>
        <v>ECP_MED</v>
      </c>
      <c r="P23" s="49">
        <f t="shared" si="6"/>
        <v>-406.4378394</v>
      </c>
      <c r="Q23" s="22">
        <f>vlookup(B23,'P SEQL NMC L2'!$A$2:$N$27,14, False)</f>
        <v>1.845286274</v>
      </c>
      <c r="R23" s="18">
        <v>9.34522793690364</v>
      </c>
      <c r="S23" s="18">
        <v>3.4007275780042</v>
      </c>
      <c r="T23" s="48">
        <v>4.23449909289678</v>
      </c>
      <c r="U23" s="48">
        <v>1.57027664979299</v>
      </c>
      <c r="V23" s="18">
        <v>9.64780290921529</v>
      </c>
      <c r="W23" s="18">
        <v>3.00946760574977</v>
      </c>
      <c r="X23" s="20"/>
      <c r="Y23" s="20">
        <v>100.0</v>
      </c>
      <c r="Z23" s="20"/>
      <c r="AA23" s="20">
        <v>100.0</v>
      </c>
      <c r="AB23" s="20"/>
      <c r="AC23" s="20">
        <v>100.0</v>
      </c>
      <c r="AD23" s="20"/>
      <c r="AE23" s="20"/>
      <c r="AF23" s="17"/>
      <c r="AG23" s="62">
        <f t="shared" ref="AG23:AL23" si="27">D23-$C23</f>
        <v>0</v>
      </c>
      <c r="AH23" s="62">
        <f t="shared" si="27"/>
        <v>-12.35294118</v>
      </c>
      <c r="AI23" s="62">
        <f t="shared" si="27"/>
        <v>0</v>
      </c>
      <c r="AJ23" s="62">
        <f t="shared" si="27"/>
        <v>-12.35294118</v>
      </c>
      <c r="AK23" s="62">
        <f t="shared" si="27"/>
        <v>0</v>
      </c>
      <c r="AL23" s="62">
        <f t="shared" si="27"/>
        <v>-8.117647059</v>
      </c>
    </row>
    <row r="24">
      <c r="A24" s="11" t="s">
        <v>27</v>
      </c>
      <c r="B24" s="27" t="s">
        <v>61</v>
      </c>
      <c r="C24" s="22">
        <f>vlookup(B24,'P SEQL NMC L2'!$A$1:$B$27,2,False)</f>
        <v>87.1875</v>
      </c>
      <c r="D24" s="18">
        <v>87.1875</v>
      </c>
      <c r="E24" s="18">
        <v>61.5625</v>
      </c>
      <c r="F24" s="48">
        <v>87.1875</v>
      </c>
      <c r="G24" s="48">
        <v>61.5625</v>
      </c>
      <c r="H24" s="18">
        <v>87.1875</v>
      </c>
      <c r="I24" s="18">
        <v>61.5625</v>
      </c>
      <c r="J24" s="50">
        <f>VLOOKUP(B24,DataDictionary!$B$2:$G$31,5,FALSE())</f>
        <v>3</v>
      </c>
      <c r="K24" s="50" t="str">
        <f>vlookup(B24, DataDictionary!$B$2:$C$31,2,False)</f>
        <v>UW</v>
      </c>
      <c r="L24" s="22" t="str">
        <f t="shared" si="2"/>
        <v>UW 3</v>
      </c>
      <c r="M24" s="22">
        <f t="shared" si="3"/>
        <v>87.1875</v>
      </c>
      <c r="N24" s="22">
        <f t="shared" si="4"/>
        <v>0</v>
      </c>
      <c r="O24" s="22" t="str">
        <f t="shared" si="5"/>
        <v>ECP_MED</v>
      </c>
      <c r="P24" s="49">
        <f t="shared" si="6"/>
        <v>-366.0406615</v>
      </c>
      <c r="Q24" s="22">
        <f>vlookup(B24,'P SEQL NMC L2'!$A$2:$N$27,14, False)</f>
        <v>2.157196911</v>
      </c>
      <c r="R24" s="18">
        <v>10.0534147540728</v>
      </c>
      <c r="S24" s="18">
        <v>4.26534375349681</v>
      </c>
      <c r="T24" s="48">
        <v>4.64321730534236</v>
      </c>
      <c r="U24" s="48">
        <v>2.03829978307088</v>
      </c>
      <c r="V24" s="18">
        <v>10.6002654949824</v>
      </c>
      <c r="W24" s="18">
        <v>5.04620778560638</v>
      </c>
      <c r="X24" s="20"/>
      <c r="Y24" s="20">
        <v>100.0</v>
      </c>
      <c r="Z24" s="20"/>
      <c r="AA24" s="20">
        <v>100.0</v>
      </c>
      <c r="AB24" s="20"/>
      <c r="AC24" s="20">
        <v>100.0</v>
      </c>
      <c r="AD24" s="20"/>
      <c r="AE24" s="20"/>
      <c r="AF24" s="17"/>
      <c r="AG24" s="62">
        <f t="shared" ref="AG24:AL24" si="28">D24-$C24</f>
        <v>0</v>
      </c>
      <c r="AH24" s="62">
        <f t="shared" si="28"/>
        <v>-25.625</v>
      </c>
      <c r="AI24" s="62">
        <f t="shared" si="28"/>
        <v>0</v>
      </c>
      <c r="AJ24" s="62">
        <f t="shared" si="28"/>
        <v>-25.625</v>
      </c>
      <c r="AK24" s="62">
        <f t="shared" si="28"/>
        <v>0</v>
      </c>
      <c r="AL24" s="62">
        <f t="shared" si="28"/>
        <v>-25.625</v>
      </c>
    </row>
    <row r="25">
      <c r="A25" s="3" t="s">
        <v>54</v>
      </c>
      <c r="B25" s="27" t="s">
        <v>69</v>
      </c>
      <c r="C25" s="22">
        <f>vlookup(B25,'P SEQL NMC L2'!$A$1:$B$27,2,False)</f>
        <v>26.66666667</v>
      </c>
      <c r="D25" s="18">
        <v>40.0</v>
      </c>
      <c r="E25" s="18">
        <v>40.0</v>
      </c>
      <c r="F25" s="48">
        <v>40.0</v>
      </c>
      <c r="G25" s="48">
        <v>40.0</v>
      </c>
      <c r="H25" s="18">
        <v>40.0</v>
      </c>
      <c r="I25" s="18">
        <v>40.0</v>
      </c>
      <c r="J25" s="50">
        <f>VLOOKUP(B25,DataDictionary!$B$2:$G$31,5,FALSE())</f>
        <v>2</v>
      </c>
      <c r="K25" s="50" t="str">
        <f>vlookup(B25, DataDictionary!$B$2:$C$31,2,False)</f>
        <v>AF</v>
      </c>
      <c r="L25" s="22" t="str">
        <f t="shared" si="2"/>
        <v>AF 2</v>
      </c>
      <c r="M25" s="22">
        <f t="shared" si="3"/>
        <v>40</v>
      </c>
      <c r="N25" s="22">
        <f t="shared" si="4"/>
        <v>13.33333333</v>
      </c>
      <c r="O25" s="22" t="str">
        <f t="shared" si="5"/>
        <v>ECS_MED</v>
      </c>
      <c r="P25" s="49">
        <f t="shared" si="6"/>
        <v>-147.8805926</v>
      </c>
      <c r="Q25" s="22">
        <f>vlookup(B25,'P SEQL NMC L2'!$A$2:$N$27,14, False)</f>
        <v>0.2405758341</v>
      </c>
      <c r="R25" s="18">
        <v>0.595952876408895</v>
      </c>
      <c r="S25" s="18">
        <v>0.596340803305308</v>
      </c>
      <c r="T25" s="48">
        <v>0.169190510114034</v>
      </c>
      <c r="U25" s="48">
        <v>0.249574716885885</v>
      </c>
      <c r="V25" s="18">
        <v>0.600023885567983</v>
      </c>
      <c r="W25" s="18">
        <v>0.581895625591278</v>
      </c>
      <c r="X25" s="20"/>
      <c r="Y25" s="20">
        <v>50.0</v>
      </c>
      <c r="Z25" s="20"/>
      <c r="AA25" s="20">
        <v>50.0</v>
      </c>
      <c r="AB25" s="20"/>
      <c r="AC25" s="20">
        <v>50.0</v>
      </c>
      <c r="AD25" s="20"/>
      <c r="AE25" s="20"/>
      <c r="AF25" s="17"/>
      <c r="AG25" s="62">
        <f t="shared" ref="AG25:AL25" si="29">D25-$C25</f>
        <v>13.33333333</v>
      </c>
      <c r="AH25" s="62">
        <f t="shared" si="29"/>
        <v>13.33333333</v>
      </c>
      <c r="AI25" s="62">
        <f t="shared" si="29"/>
        <v>13.33333333</v>
      </c>
      <c r="AJ25" s="62">
        <f t="shared" si="29"/>
        <v>13.33333333</v>
      </c>
      <c r="AK25" s="62">
        <f t="shared" si="29"/>
        <v>13.33333333</v>
      </c>
      <c r="AL25" s="62">
        <f t="shared" si="29"/>
        <v>13.33333333</v>
      </c>
    </row>
    <row r="26">
      <c r="A26" s="3" t="s">
        <v>13</v>
      </c>
      <c r="B26" s="27" t="s">
        <v>73</v>
      </c>
      <c r="C26" s="22">
        <f>vlookup(B26,'P SEQL NMC L2'!$A$1:$B$27,2,False)</f>
        <v>87.22222222</v>
      </c>
      <c r="D26" s="18">
        <v>87.2222222222222</v>
      </c>
      <c r="E26" s="18">
        <v>62.7777777777778</v>
      </c>
      <c r="F26" s="48">
        <v>87.2222222222222</v>
      </c>
      <c r="G26" s="48">
        <v>68.8888888888889</v>
      </c>
      <c r="H26" s="18">
        <v>87.2222222222222</v>
      </c>
      <c r="I26" s="18">
        <v>62.7777777777778</v>
      </c>
      <c r="J26" s="50">
        <f>VLOOKUP(B26,DataDictionary!$B$2:$G$31,5,FALSE())</f>
        <v>2</v>
      </c>
      <c r="K26" s="50" t="str">
        <f>vlookup(B26, DataDictionary!$B$2:$C$31,2,False)</f>
        <v>LB</v>
      </c>
      <c r="L26" s="22" t="str">
        <f t="shared" si="2"/>
        <v>LB 2</v>
      </c>
      <c r="M26" s="22">
        <f t="shared" si="3"/>
        <v>87.22222222</v>
      </c>
      <c r="N26" s="22">
        <f t="shared" si="4"/>
        <v>0</v>
      </c>
      <c r="O26" s="22" t="str">
        <f t="shared" si="5"/>
        <v>ECP_MED</v>
      </c>
      <c r="P26" s="49">
        <f t="shared" si="6"/>
        <v>-501.1165248</v>
      </c>
      <c r="Q26" s="22">
        <f>vlookup(B26,'P SEQL NMC L2'!$A$2:$N$27,14, False)</f>
        <v>0.2037499388</v>
      </c>
      <c r="R26" s="18">
        <v>1.2247745513916</v>
      </c>
      <c r="S26" s="18">
        <v>0.660291894276937</v>
      </c>
      <c r="T26" s="48">
        <v>0.55332316160202</v>
      </c>
      <c r="U26" s="48">
        <v>0.307156825065613</v>
      </c>
      <c r="V26" s="18">
        <v>1.20466727415721</v>
      </c>
      <c r="W26" s="18">
        <v>0.774384721120198</v>
      </c>
      <c r="X26" s="20"/>
      <c r="Y26" s="20">
        <v>100.0</v>
      </c>
      <c r="Z26" s="20"/>
      <c r="AA26" s="20">
        <v>100.0</v>
      </c>
      <c r="AB26" s="20"/>
      <c r="AC26" s="20">
        <v>100.0</v>
      </c>
      <c r="AD26" s="20"/>
      <c r="AE26" s="20"/>
      <c r="AF26" s="17"/>
      <c r="AG26" s="62">
        <f t="shared" ref="AG26:AL26" si="30">D26-$C26</f>
        <v>0</v>
      </c>
      <c r="AH26" s="62">
        <f t="shared" si="30"/>
        <v>-24.44444444</v>
      </c>
      <c r="AI26" s="62">
        <f t="shared" si="30"/>
        <v>0</v>
      </c>
      <c r="AJ26" s="62">
        <f t="shared" si="30"/>
        <v>-18.33333333</v>
      </c>
      <c r="AK26" s="62">
        <f t="shared" si="30"/>
        <v>0</v>
      </c>
      <c r="AL26" s="62">
        <f t="shared" si="30"/>
        <v>-24.44444444</v>
      </c>
    </row>
    <row r="27">
      <c r="A27" s="4" t="s">
        <v>38</v>
      </c>
      <c r="B27" s="27" t="s">
        <v>71</v>
      </c>
      <c r="C27" s="22">
        <f>vlookup(B27,'P SEQL NMC L2'!$A$1:$B$27,2,False)</f>
        <v>92.2813036</v>
      </c>
      <c r="D27" s="18">
        <v>92.2813036020583</v>
      </c>
      <c r="E27" s="18">
        <v>74.5854774156661</v>
      </c>
      <c r="F27" s="48">
        <v>92.2813036020583</v>
      </c>
      <c r="G27" s="48">
        <v>74.5854774156661</v>
      </c>
      <c r="H27" s="18">
        <v>92.2813036020583</v>
      </c>
      <c r="I27" s="18">
        <v>74.5854774156661</v>
      </c>
      <c r="J27" s="50">
        <f>VLOOKUP(B27,DataDictionary!$B$2:$G$31,5,FALSE())</f>
        <v>2</v>
      </c>
      <c r="K27" s="50" t="str">
        <f>vlookup(B27, DataDictionary!$B$2:$C$31,2,False)</f>
        <v>PD</v>
      </c>
      <c r="L27" s="22" t="str">
        <f t="shared" si="2"/>
        <v>PD 2</v>
      </c>
      <c r="M27" s="22">
        <f t="shared" si="3"/>
        <v>92.2813036</v>
      </c>
      <c r="N27" s="22">
        <f t="shared" si="4"/>
        <v>0</v>
      </c>
      <c r="O27" s="22" t="str">
        <f t="shared" si="5"/>
        <v>ECP_MED</v>
      </c>
      <c r="P27" s="49">
        <f t="shared" si="6"/>
        <v>-532.0300146</v>
      </c>
      <c r="Q27" s="22">
        <f>vlookup(B27,'P SEQL NMC L2'!$A$2:$N$27,14, False)</f>
        <v>0.8211776733</v>
      </c>
      <c r="R27" s="18">
        <v>5.19008936882019</v>
      </c>
      <c r="S27" s="18">
        <v>4.57377576033274</v>
      </c>
      <c r="T27" s="48">
        <v>3.16761838197708</v>
      </c>
      <c r="U27" s="48">
        <v>2.83556271791458</v>
      </c>
      <c r="V27" s="18">
        <v>6.16137326558431</v>
      </c>
      <c r="W27" s="18">
        <v>3.78420065641403</v>
      </c>
      <c r="X27" s="20"/>
      <c r="Y27" s="20">
        <v>100.0</v>
      </c>
      <c r="Z27" s="20"/>
      <c r="AA27" s="20">
        <v>100.0</v>
      </c>
      <c r="AB27" s="20"/>
      <c r="AC27" s="20">
        <v>100.0</v>
      </c>
      <c r="AD27" s="20"/>
      <c r="AE27" s="20"/>
      <c r="AF27" s="17"/>
      <c r="AG27" s="62">
        <f t="shared" ref="AG27:AL27" si="31">D27-$C27</f>
        <v>0</v>
      </c>
      <c r="AH27" s="62">
        <f t="shared" si="31"/>
        <v>-17.69582619</v>
      </c>
      <c r="AI27" s="62">
        <f t="shared" si="31"/>
        <v>0</v>
      </c>
      <c r="AJ27" s="62">
        <f t="shared" si="31"/>
        <v>-17.69582619</v>
      </c>
      <c r="AK27" s="62">
        <f t="shared" si="31"/>
        <v>0</v>
      </c>
      <c r="AL27" s="62">
        <f t="shared" si="31"/>
        <v>-17.69582619</v>
      </c>
    </row>
    <row r="28">
      <c r="B28" s="52"/>
      <c r="C28" s="53"/>
      <c r="D28" s="54"/>
      <c r="E28" s="54"/>
      <c r="F28" s="53"/>
      <c r="G28" s="53"/>
      <c r="H28" s="54"/>
      <c r="I28" s="54"/>
      <c r="J28" s="55"/>
      <c r="K28" s="55"/>
      <c r="L28" s="53"/>
      <c r="M28" s="53"/>
      <c r="N28" s="53"/>
      <c r="O28" s="53"/>
      <c r="P28" s="53"/>
      <c r="Q28" s="53"/>
      <c r="R28" s="54"/>
      <c r="S28" s="54"/>
      <c r="T28" s="53"/>
      <c r="U28" s="53"/>
      <c r="V28" s="54"/>
      <c r="W28" s="54"/>
    </row>
    <row r="29">
      <c r="B29" s="56"/>
      <c r="C29" s="57">
        <f t="shared" ref="C29:I29" si="32">AVERAGE(C2:C27)</f>
        <v>66.99006866</v>
      </c>
      <c r="D29" s="57">
        <f t="shared" si="32"/>
        <v>67.35034607</v>
      </c>
      <c r="E29" s="57">
        <f t="shared" si="32"/>
        <v>63.32094486</v>
      </c>
      <c r="F29" s="57">
        <f t="shared" si="32"/>
        <v>67.37189077</v>
      </c>
      <c r="G29" s="57">
        <f t="shared" si="32"/>
        <v>63.67780731</v>
      </c>
      <c r="H29" s="57">
        <f t="shared" si="32"/>
        <v>67.44230392</v>
      </c>
      <c r="I29" s="57">
        <f t="shared" si="32"/>
        <v>63.13924588</v>
      </c>
      <c r="J29" s="56"/>
      <c r="K29" s="56"/>
      <c r="L29" s="56"/>
      <c r="M29" s="56"/>
      <c r="N29" s="56"/>
      <c r="O29" s="56"/>
      <c r="P29" s="56"/>
      <c r="Q29" s="57">
        <f t="shared" ref="Q29:W29" si="33">SUM(Q2:Q27)</f>
        <v>7314.047735</v>
      </c>
      <c r="R29" s="57">
        <f t="shared" si="33"/>
        <v>2950.340083</v>
      </c>
      <c r="S29" s="57">
        <f t="shared" si="33"/>
        <v>2117.605266</v>
      </c>
      <c r="T29" s="57">
        <f t="shared" si="33"/>
        <v>1674.176079</v>
      </c>
      <c r="U29" s="57">
        <f t="shared" si="33"/>
        <v>1178.235229</v>
      </c>
      <c r="V29" s="57">
        <f t="shared" si="33"/>
        <v>2951.171834</v>
      </c>
      <c r="W29" s="57">
        <f t="shared" si="33"/>
        <v>2067.106981</v>
      </c>
    </row>
    <row r="30">
      <c r="B30" s="59"/>
      <c r="C30" s="59"/>
      <c r="D30" s="59">
        <f t="shared" ref="D30:I30" si="34">D29-$C$29</f>
        <v>0.3602774133</v>
      </c>
      <c r="E30" s="59">
        <f t="shared" si="34"/>
        <v>-3.6691238</v>
      </c>
      <c r="F30" s="59">
        <f t="shared" si="34"/>
        <v>0.3818221129</v>
      </c>
      <c r="G30" s="59">
        <f t="shared" si="34"/>
        <v>-3.312261346</v>
      </c>
      <c r="H30" s="59">
        <f t="shared" si="34"/>
        <v>0.4522352585</v>
      </c>
      <c r="I30" s="59">
        <f t="shared" si="34"/>
        <v>-3.850822781</v>
      </c>
      <c r="J30" s="59"/>
      <c r="K30" s="59"/>
      <c r="L30" s="59"/>
      <c r="M30" s="59"/>
      <c r="N30" s="59"/>
      <c r="O30" s="59"/>
      <c r="P30" s="59"/>
      <c r="Q30" s="59"/>
      <c r="R30" s="59">
        <f t="shared" ref="R30:W30" si="35">100*(R29-$Q$29)/$Q$29</f>
        <v>-59.66200673</v>
      </c>
      <c r="S30" s="59">
        <f t="shared" si="35"/>
        <v>-71.0474235</v>
      </c>
      <c r="T30" s="59">
        <f t="shared" si="35"/>
        <v>-77.11012917</v>
      </c>
      <c r="U30" s="59">
        <f t="shared" si="35"/>
        <v>-83.89079109</v>
      </c>
      <c r="V30" s="59">
        <f t="shared" si="35"/>
        <v>-59.65063476</v>
      </c>
      <c r="W30" s="59">
        <f t="shared" si="35"/>
        <v>-71.73785221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3" max="13" width="17.71"/>
  </cols>
  <sheetData>
    <row r="1">
      <c r="A1" s="24" t="s">
        <v>191</v>
      </c>
      <c r="B1" s="24" t="s">
        <v>158</v>
      </c>
      <c r="C1" s="24" t="s">
        <v>244</v>
      </c>
      <c r="D1" s="24" t="s">
        <v>245</v>
      </c>
      <c r="E1" s="24" t="s">
        <v>246</v>
      </c>
      <c r="F1" s="24"/>
      <c r="G1" s="24"/>
      <c r="H1" s="24"/>
      <c r="I1" s="24" t="s">
        <v>247</v>
      </c>
      <c r="J1" s="24" t="s">
        <v>248</v>
      </c>
      <c r="K1" s="24" t="s">
        <v>238</v>
      </c>
      <c r="M1" s="24" t="s">
        <v>249</v>
      </c>
      <c r="O1" s="24" t="s">
        <v>250</v>
      </c>
      <c r="P1" s="24" t="s">
        <v>251</v>
      </c>
      <c r="Q1" s="63" t="s">
        <v>252</v>
      </c>
      <c r="R1" s="24"/>
      <c r="S1" s="24" t="s">
        <v>253</v>
      </c>
      <c r="T1" s="24" t="s">
        <v>196</v>
      </c>
      <c r="U1" s="24" t="s">
        <v>254</v>
      </c>
      <c r="V1" s="63" t="s">
        <v>255</v>
      </c>
      <c r="W1" s="24" t="s">
        <v>256</v>
      </c>
      <c r="X1" s="24" t="s">
        <v>257</v>
      </c>
      <c r="Y1" s="24" t="s">
        <v>258</v>
      </c>
      <c r="Z1" s="24" t="s">
        <v>194</v>
      </c>
    </row>
    <row r="2">
      <c r="A2" s="64" t="s">
        <v>211</v>
      </c>
      <c r="B2" s="65" t="s">
        <v>11</v>
      </c>
      <c r="C2" s="64">
        <f>VLOOKUP(B2,'P MEAMEDMAD MC Rocket UCR'!$A$1:$B$27,2, False)</f>
        <v>46</v>
      </c>
      <c r="D2" s="66">
        <v>44.0</v>
      </c>
      <c r="E2" s="66">
        <v>34.0</v>
      </c>
      <c r="F2" s="66"/>
      <c r="G2" s="66"/>
      <c r="H2" s="66"/>
      <c r="I2" s="67">
        <v>60.0</v>
      </c>
      <c r="J2" s="18">
        <v>50.0</v>
      </c>
      <c r="K2" s="68">
        <v>42.0</v>
      </c>
      <c r="L2" s="38" t="str">
        <f t="shared" ref="L2:L27" si="1">INDEX($I$1:$K$1,0,MATCH(max(I2:K2),I2:K2,0))</f>
        <v>Rocket_Best</v>
      </c>
      <c r="M2" s="38" t="str">
        <f>IFERROR(__xludf.DUMMYFUNCTION("SPLIT(L2,""_"")"),"Rocket")</f>
        <v>Rocket</v>
      </c>
      <c r="N2" s="38" t="str">
        <f>IFERROR(__xludf.DUMMYFUNCTION("""COMPUTED_VALUE"""),"Best")</f>
        <v>Best</v>
      </c>
      <c r="O2" s="40">
        <f t="shared" ref="O2:O27" si="2">MAX(I2:K2)</f>
        <v>60</v>
      </c>
      <c r="P2" s="40">
        <f t="shared" ref="P2:P27" si="3">INDEX(C2:E2,0,MATCH(M2,$C$1:$E$1,0))</f>
        <v>46</v>
      </c>
      <c r="Q2" s="69">
        <f t="shared" ref="Q2:Q27" si="4">O2-P2</f>
        <v>14</v>
      </c>
      <c r="S2" s="70">
        <v>-54.14</v>
      </c>
      <c r="T2" s="67">
        <v>86.58</v>
      </c>
      <c r="U2" s="70">
        <v>57.29</v>
      </c>
      <c r="V2" s="71">
        <f t="shared" ref="V2:V27" si="5">INDEX(S2:V2,0,MATCH(concat(M2,"_TBest"),$S$1:$V$1,0))</f>
        <v>-54.14</v>
      </c>
      <c r="W2" s="72" t="s">
        <v>185</v>
      </c>
      <c r="X2" s="72" t="s">
        <v>184</v>
      </c>
      <c r="Y2" s="72" t="s">
        <v>185</v>
      </c>
      <c r="Z2" s="73" t="str">
        <f t="shared" ref="Z2:Z27" si="6">INDEX(W2:Y2,0,MATCH(concat(M2,"_CSCP"),$W$1:$Y$1,0))</f>
        <v>ECP_MAD</v>
      </c>
    </row>
    <row r="3">
      <c r="A3" s="64" t="s">
        <v>212</v>
      </c>
      <c r="B3" s="65" t="s">
        <v>14</v>
      </c>
      <c r="C3" s="64">
        <f>VLOOKUP(B3,'P MEAMEDMAD MC Rocket UCR'!$A$1:$B$27,2, False)</f>
        <v>84.39306358</v>
      </c>
      <c r="D3" s="66">
        <v>98.2658959537572</v>
      </c>
      <c r="E3" s="66">
        <v>95.9537572254335</v>
      </c>
      <c r="F3" s="66"/>
      <c r="G3" s="66"/>
      <c r="H3" s="66"/>
      <c r="I3" s="67">
        <v>84.97</v>
      </c>
      <c r="J3" s="18">
        <v>94.22</v>
      </c>
      <c r="K3" s="68">
        <v>90.75</v>
      </c>
      <c r="L3" s="38" t="str">
        <f t="shared" si="1"/>
        <v>WM_Best</v>
      </c>
      <c r="M3" s="38" t="str">
        <f>IFERROR(__xludf.DUMMYFUNCTION("SPLIT(L3,""_"")"),"WM")</f>
        <v>WM</v>
      </c>
      <c r="N3" s="38" t="str">
        <f>IFERROR(__xludf.DUMMYFUNCTION("""COMPUTED_VALUE"""),"Best")</f>
        <v>Best</v>
      </c>
      <c r="O3" s="40">
        <f t="shared" si="2"/>
        <v>94.22</v>
      </c>
      <c r="P3" s="40">
        <f t="shared" si="3"/>
        <v>98.26589595</v>
      </c>
      <c r="Q3" s="69">
        <f t="shared" si="4"/>
        <v>-4.045895954</v>
      </c>
      <c r="S3" s="70">
        <v>-31.37</v>
      </c>
      <c r="T3" s="67">
        <v>62.99</v>
      </c>
      <c r="U3" s="70">
        <v>28.57</v>
      </c>
      <c r="V3" s="74">
        <f t="shared" si="5"/>
        <v>62.99</v>
      </c>
      <c r="W3" s="72" t="s">
        <v>183</v>
      </c>
      <c r="X3" s="72" t="s">
        <v>187</v>
      </c>
      <c r="Y3" s="72" t="s">
        <v>185</v>
      </c>
      <c r="Z3" s="73" t="str">
        <f t="shared" si="6"/>
        <v>ECP_MEAN</v>
      </c>
    </row>
    <row r="4">
      <c r="A4" s="64" t="s">
        <v>213</v>
      </c>
      <c r="B4" s="65" t="s">
        <v>19</v>
      </c>
      <c r="C4" s="64">
        <f>VLOOKUP(B4,'P MEAMEDMAD MC Rocket UCR'!$A$1:$B$27,2, False)</f>
        <v>62.74120318</v>
      </c>
      <c r="D4" s="66">
        <v>65.2099886492622</v>
      </c>
      <c r="E4" s="66">
        <v>55.9023836549376</v>
      </c>
      <c r="F4" s="66"/>
      <c r="G4" s="66"/>
      <c r="H4" s="66"/>
      <c r="I4" s="67">
        <v>63.71</v>
      </c>
      <c r="J4" s="18">
        <v>60.81</v>
      </c>
      <c r="K4" s="68">
        <v>54.51</v>
      </c>
      <c r="L4" s="38" t="str">
        <f t="shared" si="1"/>
        <v>Rocket_Best</v>
      </c>
      <c r="M4" s="38" t="str">
        <f>IFERROR(__xludf.DUMMYFUNCTION("SPLIT(L4,""_"")"),"Rocket")</f>
        <v>Rocket</v>
      </c>
      <c r="N4" s="38" t="str">
        <f>IFERROR(__xludf.DUMMYFUNCTION("""COMPUTED_VALUE"""),"Best")</f>
        <v>Best</v>
      </c>
      <c r="O4" s="40">
        <f t="shared" si="2"/>
        <v>63.71</v>
      </c>
      <c r="P4" s="40">
        <f t="shared" si="3"/>
        <v>62.74120318</v>
      </c>
      <c r="Q4" s="69">
        <f t="shared" si="4"/>
        <v>0.9687968218</v>
      </c>
      <c r="S4" s="70">
        <v>2.39</v>
      </c>
      <c r="T4" s="67">
        <v>89.66</v>
      </c>
      <c r="U4" s="70">
        <v>83.65</v>
      </c>
      <c r="V4" s="71">
        <f t="shared" si="5"/>
        <v>2.39</v>
      </c>
      <c r="W4" s="72" t="s">
        <v>183</v>
      </c>
      <c r="X4" s="72" t="s">
        <v>187</v>
      </c>
      <c r="Y4" s="72" t="s">
        <v>183</v>
      </c>
      <c r="Z4" s="73" t="str">
        <f t="shared" si="6"/>
        <v>ECP_MED</v>
      </c>
    </row>
    <row r="5">
      <c r="A5" s="64" t="s">
        <v>214</v>
      </c>
      <c r="B5" s="65" t="s">
        <v>21</v>
      </c>
      <c r="C5" s="75">
        <f>VLOOKUP(B5,'P MEAMEDMAD MC Rocket UCR'!$A$1:$B$27,2, False)</f>
        <v>57</v>
      </c>
      <c r="D5" s="66">
        <v>55.0</v>
      </c>
      <c r="E5" s="66">
        <v>51.0</v>
      </c>
      <c r="F5" s="66"/>
      <c r="G5" s="66"/>
      <c r="H5" s="66"/>
      <c r="I5" s="67">
        <v>51.0</v>
      </c>
      <c r="J5" s="18">
        <v>63.0</v>
      </c>
      <c r="K5" s="68">
        <v>58.0</v>
      </c>
      <c r="L5" s="38" t="str">
        <f t="shared" si="1"/>
        <v>WM_Best</v>
      </c>
      <c r="M5" s="38" t="str">
        <f>IFERROR(__xludf.DUMMYFUNCTION("SPLIT(L5,""_"")"),"WM")</f>
        <v>WM</v>
      </c>
      <c r="N5" s="38" t="str">
        <f>IFERROR(__xludf.DUMMYFUNCTION("""COMPUTED_VALUE"""),"Best")</f>
        <v>Best</v>
      </c>
      <c r="O5" s="40">
        <f t="shared" si="2"/>
        <v>63</v>
      </c>
      <c r="P5" s="40">
        <f t="shared" si="3"/>
        <v>55</v>
      </c>
      <c r="Q5" s="69">
        <f t="shared" si="4"/>
        <v>8</v>
      </c>
      <c r="S5" s="70">
        <v>-0.84</v>
      </c>
      <c r="T5" s="67">
        <v>77.1</v>
      </c>
      <c r="U5" s="70">
        <v>56.5</v>
      </c>
      <c r="V5" s="74">
        <f t="shared" si="5"/>
        <v>77.1</v>
      </c>
      <c r="W5" s="72" t="s">
        <v>184</v>
      </c>
      <c r="X5" s="72" t="s">
        <v>188</v>
      </c>
      <c r="Y5" s="72" t="s">
        <v>183</v>
      </c>
      <c r="Z5" s="73" t="str">
        <f t="shared" si="6"/>
        <v>ECS_MEAN</v>
      </c>
    </row>
    <row r="6">
      <c r="A6" s="64" t="s">
        <v>215</v>
      </c>
      <c r="B6" s="65" t="s">
        <v>23</v>
      </c>
      <c r="C6" s="75">
        <f>VLOOKUP(B6,'P MEAMEDMAD MC Rocket UCR'!$A$1:$B$27,2, False)</f>
        <v>74.14634146</v>
      </c>
      <c r="D6" s="66">
        <v>73.1707317073171</v>
      </c>
      <c r="E6" s="66">
        <v>73.1707317073171</v>
      </c>
      <c r="F6" s="66"/>
      <c r="G6" s="66"/>
      <c r="H6" s="66"/>
      <c r="I6" s="67">
        <v>74.15</v>
      </c>
      <c r="J6" s="18">
        <v>75.12</v>
      </c>
      <c r="K6" s="68">
        <v>75.12</v>
      </c>
      <c r="L6" s="38" t="str">
        <f t="shared" si="1"/>
        <v>WM_Best</v>
      </c>
      <c r="M6" s="38" t="str">
        <f>IFERROR(__xludf.DUMMYFUNCTION("SPLIT(L6,""_"")"),"WM")</f>
        <v>WM</v>
      </c>
      <c r="N6" s="38" t="str">
        <f>IFERROR(__xludf.DUMMYFUNCTION("""COMPUTED_VALUE"""),"Best")</f>
        <v>Best</v>
      </c>
      <c r="O6" s="40">
        <f t="shared" si="2"/>
        <v>75.12</v>
      </c>
      <c r="P6" s="40">
        <f t="shared" si="3"/>
        <v>73.17073171</v>
      </c>
      <c r="Q6" s="69">
        <f t="shared" si="4"/>
        <v>1.949268293</v>
      </c>
      <c r="S6" s="70">
        <v>2.45</v>
      </c>
      <c r="T6" s="67">
        <v>68.33</v>
      </c>
      <c r="U6" s="70">
        <v>39.91</v>
      </c>
      <c r="V6" s="74">
        <f t="shared" si="5"/>
        <v>68.33</v>
      </c>
      <c r="W6" s="72" t="s">
        <v>184</v>
      </c>
      <c r="X6" s="72" t="s">
        <v>183</v>
      </c>
      <c r="Y6" s="72" t="s">
        <v>183</v>
      </c>
      <c r="Z6" s="73" t="str">
        <f t="shared" si="6"/>
        <v>ECP_MED</v>
      </c>
    </row>
    <row r="7">
      <c r="A7" s="64" t="s">
        <v>216</v>
      </c>
      <c r="B7" s="65" t="s">
        <v>25</v>
      </c>
      <c r="C7" s="64">
        <f>VLOOKUP(B7,'P MEAMEDMAD MC Rocket UCR'!$A$1:$B$27,2, False)</f>
        <v>53</v>
      </c>
      <c r="D7" s="66">
        <v>54.0</v>
      </c>
      <c r="E7" s="66">
        <v>56.0</v>
      </c>
      <c r="F7" s="66"/>
      <c r="G7" s="66"/>
      <c r="H7" s="66"/>
      <c r="I7" s="67">
        <v>56.0</v>
      </c>
      <c r="J7" s="18">
        <v>60.0</v>
      </c>
      <c r="K7" s="68">
        <v>57.0</v>
      </c>
      <c r="L7" s="38" t="str">
        <f t="shared" si="1"/>
        <v>WM_Best</v>
      </c>
      <c r="M7" s="38" t="str">
        <f>IFERROR(__xludf.DUMMYFUNCTION("SPLIT(L7,""_"")"),"WM")</f>
        <v>WM</v>
      </c>
      <c r="N7" s="38" t="str">
        <f>IFERROR(__xludf.DUMMYFUNCTION("""COMPUTED_VALUE"""),"Best")</f>
        <v>Best</v>
      </c>
      <c r="O7" s="40">
        <f t="shared" si="2"/>
        <v>60</v>
      </c>
      <c r="P7" s="40">
        <f t="shared" si="3"/>
        <v>54</v>
      </c>
      <c r="Q7" s="69">
        <f t="shared" si="4"/>
        <v>6</v>
      </c>
      <c r="S7" s="70">
        <v>10.22</v>
      </c>
      <c r="T7" s="67">
        <v>50.71</v>
      </c>
      <c r="U7" s="70">
        <v>-61.1</v>
      </c>
      <c r="V7" s="74">
        <f t="shared" si="5"/>
        <v>50.71</v>
      </c>
      <c r="W7" s="72" t="s">
        <v>184</v>
      </c>
      <c r="X7" s="72" t="s">
        <v>188</v>
      </c>
      <c r="Y7" s="72" t="s">
        <v>183</v>
      </c>
      <c r="Z7" s="73" t="str">
        <f t="shared" si="6"/>
        <v>ECS_MEAN</v>
      </c>
    </row>
    <row r="8">
      <c r="A8" s="64" t="s">
        <v>217</v>
      </c>
      <c r="B8" s="65" t="s">
        <v>28</v>
      </c>
      <c r="C8" s="64">
        <f>VLOOKUP(B8,'P MEAMEDMAD MC Rocket UCR'!$A$1:$B$27,2, False)</f>
        <v>87.22222222</v>
      </c>
      <c r="D8" s="66">
        <v>91.6666666666667</v>
      </c>
      <c r="E8" s="66">
        <v>87.2222222222222</v>
      </c>
      <c r="F8" s="66"/>
      <c r="G8" s="66"/>
      <c r="H8" s="66"/>
      <c r="I8" s="67">
        <v>92.22</v>
      </c>
      <c r="J8" s="18">
        <v>92.22</v>
      </c>
      <c r="K8" s="68">
        <v>85.56</v>
      </c>
      <c r="L8" s="38" t="str">
        <f t="shared" si="1"/>
        <v>Rocket_Best</v>
      </c>
      <c r="M8" s="38" t="str">
        <f>IFERROR(__xludf.DUMMYFUNCTION("SPLIT(L8,""_"")"),"Rocket")</f>
        <v>Rocket</v>
      </c>
      <c r="N8" s="38" t="str">
        <f>IFERROR(__xludf.DUMMYFUNCTION("""COMPUTED_VALUE"""),"Best")</f>
        <v>Best</v>
      </c>
      <c r="O8" s="40">
        <f t="shared" si="2"/>
        <v>92.22</v>
      </c>
      <c r="P8" s="40">
        <f t="shared" si="3"/>
        <v>87.22222222</v>
      </c>
      <c r="Q8" s="69">
        <f t="shared" si="4"/>
        <v>4.997777778</v>
      </c>
      <c r="S8" s="70">
        <v>-6.24</v>
      </c>
      <c r="T8" s="67">
        <v>-74.58</v>
      </c>
      <c r="U8" s="70">
        <v>-269.87</v>
      </c>
      <c r="V8" s="71">
        <f t="shared" si="5"/>
        <v>-6.24</v>
      </c>
      <c r="W8" s="72" t="s">
        <v>183</v>
      </c>
      <c r="X8" s="72" t="s">
        <v>183</v>
      </c>
      <c r="Y8" s="72" t="s">
        <v>183</v>
      </c>
      <c r="Z8" s="73" t="str">
        <f t="shared" si="6"/>
        <v>ECP_MED</v>
      </c>
    </row>
    <row r="9">
      <c r="A9" s="64" t="s">
        <v>218</v>
      </c>
      <c r="B9" s="65" t="s">
        <v>34</v>
      </c>
      <c r="C9" s="75">
        <f>VLOOKUP(B9,'P MEAMEDMAD MC Rocket UCR'!$A$1:$B$27,2, False)</f>
        <v>27.61705935</v>
      </c>
      <c r="D9" s="66">
        <v>31.4643602743812</v>
      </c>
      <c r="E9" s="66">
        <v>26.2749776319714</v>
      </c>
      <c r="F9" s="66"/>
      <c r="G9" s="66"/>
      <c r="H9" s="66"/>
      <c r="I9" s="67">
        <v>27.47</v>
      </c>
      <c r="J9" s="18">
        <v>29.29</v>
      </c>
      <c r="K9" s="68">
        <v>26.1</v>
      </c>
      <c r="L9" s="38" t="str">
        <f t="shared" si="1"/>
        <v>WM_Best</v>
      </c>
      <c r="M9" s="38" t="str">
        <f>IFERROR(__xludf.DUMMYFUNCTION("SPLIT(L9,""_"")"),"WM")</f>
        <v>WM</v>
      </c>
      <c r="N9" s="38" t="str">
        <f>IFERROR(__xludf.DUMMYFUNCTION("""COMPUTED_VALUE"""),"Best")</f>
        <v>Best</v>
      </c>
      <c r="O9" s="40">
        <f t="shared" si="2"/>
        <v>29.29</v>
      </c>
      <c r="P9" s="40">
        <f t="shared" si="3"/>
        <v>31.46436027</v>
      </c>
      <c r="Q9" s="69">
        <f t="shared" si="4"/>
        <v>-2.174360274</v>
      </c>
      <c r="S9" s="70">
        <v>48.1</v>
      </c>
      <c r="T9" s="67">
        <v>81.23</v>
      </c>
      <c r="U9" s="70">
        <v>54.69</v>
      </c>
      <c r="V9" s="74">
        <f t="shared" si="5"/>
        <v>81.23</v>
      </c>
      <c r="W9" s="72" t="s">
        <v>183</v>
      </c>
      <c r="X9" s="72" t="s">
        <v>184</v>
      </c>
      <c r="Y9" s="72" t="s">
        <v>183</v>
      </c>
      <c r="Z9" s="73" t="str">
        <f t="shared" si="6"/>
        <v>ECS_MED</v>
      </c>
    </row>
    <row r="10">
      <c r="A10" s="64" t="s">
        <v>219</v>
      </c>
      <c r="B10" s="65" t="s">
        <v>36</v>
      </c>
      <c r="C10" s="75">
        <f>VLOOKUP(B10,'P MEAMEDMAD MC Rocket UCR'!$A$1:$B$27,2, False)</f>
        <v>54.05405405</v>
      </c>
      <c r="D10" s="66">
        <v>28.3783783783784</v>
      </c>
      <c r="E10" s="66">
        <v>14.8648648648649</v>
      </c>
      <c r="F10" s="66"/>
      <c r="G10" s="66"/>
      <c r="H10" s="66"/>
      <c r="I10" s="67">
        <v>54.05</v>
      </c>
      <c r="J10" s="18">
        <v>31.08</v>
      </c>
      <c r="K10" s="68">
        <v>22.97</v>
      </c>
      <c r="L10" s="38" t="str">
        <f t="shared" si="1"/>
        <v>Rocket_Best</v>
      </c>
      <c r="M10" s="38" t="str">
        <f>IFERROR(__xludf.DUMMYFUNCTION("SPLIT(L10,""_"")"),"Rocket")</f>
        <v>Rocket</v>
      </c>
      <c r="N10" s="38" t="str">
        <f>IFERROR(__xludf.DUMMYFUNCTION("""COMPUTED_VALUE"""),"Best")</f>
        <v>Best</v>
      </c>
      <c r="O10" s="40">
        <f t="shared" si="2"/>
        <v>54.05</v>
      </c>
      <c r="P10" s="40">
        <f t="shared" si="3"/>
        <v>54.05405405</v>
      </c>
      <c r="Q10" s="69">
        <f t="shared" si="4"/>
        <v>-0.004054054054</v>
      </c>
      <c r="S10" s="70">
        <v>1.57</v>
      </c>
      <c r="T10" s="67">
        <v>-55.89</v>
      </c>
      <c r="U10" s="70">
        <v>-147.51</v>
      </c>
      <c r="V10" s="71">
        <f t="shared" si="5"/>
        <v>1.57</v>
      </c>
      <c r="W10" s="72" t="s">
        <v>188</v>
      </c>
      <c r="X10" s="72" t="s">
        <v>187</v>
      </c>
      <c r="Y10" s="72" t="s">
        <v>183</v>
      </c>
      <c r="Z10" s="73" t="str">
        <f t="shared" si="6"/>
        <v>ECP_MED</v>
      </c>
    </row>
    <row r="11">
      <c r="A11" s="64" t="s">
        <v>220</v>
      </c>
      <c r="B11" s="65" t="s">
        <v>39</v>
      </c>
      <c r="C11" s="75">
        <f>VLOOKUP(B11,'P MEAMEDMAD MC Rocket UCR'!$A$1:$B$27,2, False)</f>
        <v>99.33333333</v>
      </c>
      <c r="D11" s="66">
        <v>99.3333333333333</v>
      </c>
      <c r="E11" s="66">
        <v>99.3333333333333</v>
      </c>
      <c r="F11" s="66"/>
      <c r="G11" s="66"/>
      <c r="H11" s="66"/>
      <c r="I11" s="67">
        <v>99.33</v>
      </c>
      <c r="J11" s="18">
        <v>99.33</v>
      </c>
      <c r="K11" s="68">
        <v>99.33</v>
      </c>
      <c r="L11" s="38" t="str">
        <f t="shared" si="1"/>
        <v>Rocket_Best</v>
      </c>
      <c r="M11" s="38" t="str">
        <f>IFERROR(__xludf.DUMMYFUNCTION("SPLIT(L11,""_"")"),"Rocket")</f>
        <v>Rocket</v>
      </c>
      <c r="N11" s="38" t="str">
        <f>IFERROR(__xludf.DUMMYFUNCTION("""COMPUTED_VALUE"""),"Best")</f>
        <v>Best</v>
      </c>
      <c r="O11" s="40">
        <f t="shared" si="2"/>
        <v>99.33</v>
      </c>
      <c r="P11" s="40">
        <f t="shared" si="3"/>
        <v>99.33333333</v>
      </c>
      <c r="Q11" s="69">
        <f t="shared" si="4"/>
        <v>-0.003333333333</v>
      </c>
      <c r="S11" s="70">
        <v>-2.78</v>
      </c>
      <c r="T11" s="67">
        <v>-101.38</v>
      </c>
      <c r="U11" s="70">
        <v>-280.75</v>
      </c>
      <c r="V11" s="71">
        <f t="shared" si="5"/>
        <v>-2.78</v>
      </c>
      <c r="W11" s="72" t="s">
        <v>183</v>
      </c>
      <c r="X11" s="72" t="s">
        <v>183</v>
      </c>
      <c r="Y11" s="72" t="s">
        <v>183</v>
      </c>
      <c r="Z11" s="73" t="str">
        <f t="shared" si="6"/>
        <v>ECP_MED</v>
      </c>
    </row>
    <row r="12">
      <c r="A12" s="64" t="s">
        <v>221</v>
      </c>
      <c r="B12" s="65" t="s">
        <v>41</v>
      </c>
      <c r="C12" s="64">
        <f>VLOOKUP(B12,'P MEAMEDMAD MC Rocket UCR'!$A$1:$B$27,2, False)</f>
        <v>53.88888889</v>
      </c>
      <c r="D12" s="66">
        <v>47.7777777777778</v>
      </c>
      <c r="E12" s="66">
        <v>50.5555555555556</v>
      </c>
      <c r="F12" s="66"/>
      <c r="G12" s="66"/>
      <c r="H12" s="66"/>
      <c r="I12" s="67">
        <v>55.0</v>
      </c>
      <c r="J12" s="18">
        <v>56.11</v>
      </c>
      <c r="K12" s="68">
        <v>48.33</v>
      </c>
      <c r="L12" s="38" t="str">
        <f t="shared" si="1"/>
        <v>WM_Best</v>
      </c>
      <c r="M12" s="38" t="str">
        <f>IFERROR(__xludf.DUMMYFUNCTION("SPLIT(L12,""_"")"),"WM")</f>
        <v>WM</v>
      </c>
      <c r="N12" s="38" t="str">
        <f>IFERROR(__xludf.DUMMYFUNCTION("""COMPUTED_VALUE"""),"Best")</f>
        <v>Best</v>
      </c>
      <c r="O12" s="40">
        <f t="shared" si="2"/>
        <v>56.11</v>
      </c>
      <c r="P12" s="40">
        <f t="shared" si="3"/>
        <v>47.77777778</v>
      </c>
      <c r="Q12" s="69">
        <f t="shared" si="4"/>
        <v>8.332222222</v>
      </c>
      <c r="S12" s="70">
        <v>20.76</v>
      </c>
      <c r="T12" s="67">
        <v>-8.95</v>
      </c>
      <c r="U12" s="70">
        <v>-101.48</v>
      </c>
      <c r="V12" s="74">
        <f t="shared" si="5"/>
        <v>-8.95</v>
      </c>
      <c r="W12" s="72" t="s">
        <v>183</v>
      </c>
      <c r="X12" s="72" t="s">
        <v>188</v>
      </c>
      <c r="Y12" s="72" t="s">
        <v>183</v>
      </c>
      <c r="Z12" s="73" t="str">
        <f t="shared" si="6"/>
        <v>ECS_MEAN</v>
      </c>
    </row>
    <row r="13">
      <c r="A13" s="64" t="s">
        <v>222</v>
      </c>
      <c r="B13" s="65" t="s">
        <v>45</v>
      </c>
      <c r="C13" s="75">
        <f>VLOOKUP(B13,'P MEAMEDMAD MC Rocket UCR'!$A$1:$B$27,2, False)</f>
        <v>100</v>
      </c>
      <c r="D13" s="66">
        <v>100.0</v>
      </c>
      <c r="E13" s="66">
        <v>95.0</v>
      </c>
      <c r="F13" s="66"/>
      <c r="G13" s="66"/>
      <c r="H13" s="66"/>
      <c r="I13" s="67">
        <v>100.0</v>
      </c>
      <c r="J13" s="18">
        <v>100.0</v>
      </c>
      <c r="K13" s="68">
        <v>100.0</v>
      </c>
      <c r="L13" s="38" t="str">
        <f t="shared" si="1"/>
        <v>Rocket_Best</v>
      </c>
      <c r="M13" s="38" t="str">
        <f>IFERROR(__xludf.DUMMYFUNCTION("SPLIT(L13,""_"")"),"Rocket")</f>
        <v>Rocket</v>
      </c>
      <c r="N13" s="38" t="str">
        <f>IFERROR(__xludf.DUMMYFUNCTION("""COMPUTED_VALUE"""),"Best")</f>
        <v>Best</v>
      </c>
      <c r="O13" s="40">
        <f t="shared" si="2"/>
        <v>100</v>
      </c>
      <c r="P13" s="40">
        <f t="shared" si="3"/>
        <v>100</v>
      </c>
      <c r="Q13" s="69">
        <f t="shared" si="4"/>
        <v>0</v>
      </c>
      <c r="S13" s="70">
        <v>34.58</v>
      </c>
      <c r="T13" s="67">
        <v>17.62</v>
      </c>
      <c r="U13" s="70">
        <v>15.99</v>
      </c>
      <c r="V13" s="71">
        <f t="shared" si="5"/>
        <v>34.58</v>
      </c>
      <c r="W13" s="72" t="s">
        <v>184</v>
      </c>
      <c r="X13" s="72" t="s">
        <v>183</v>
      </c>
      <c r="Y13" s="72" t="s">
        <v>183</v>
      </c>
      <c r="Z13" s="73" t="str">
        <f t="shared" si="6"/>
        <v>ECP_MED</v>
      </c>
    </row>
    <row r="14">
      <c r="A14" s="64" t="s">
        <v>223</v>
      </c>
      <c r="B14" s="65" t="s">
        <v>47</v>
      </c>
      <c r="C14" s="75">
        <f>VLOOKUP(B14,'P MEAMEDMAD MC Rocket UCR'!$A$1:$B$27,2, False)</f>
        <v>100</v>
      </c>
      <c r="D14" s="66">
        <v>100.0</v>
      </c>
      <c r="E14" s="66">
        <v>98.6111111111111</v>
      </c>
      <c r="F14" s="66"/>
      <c r="G14" s="66"/>
      <c r="H14" s="66"/>
      <c r="I14" s="67">
        <v>100.0</v>
      </c>
      <c r="J14" s="18">
        <v>100.0</v>
      </c>
      <c r="K14" s="68">
        <v>98.61</v>
      </c>
      <c r="L14" s="38" t="str">
        <f t="shared" si="1"/>
        <v>Rocket_Best</v>
      </c>
      <c r="M14" s="38" t="str">
        <f>IFERROR(__xludf.DUMMYFUNCTION("SPLIT(L14,""_"")"),"Rocket")</f>
        <v>Rocket</v>
      </c>
      <c r="N14" s="38" t="str">
        <f>IFERROR(__xludf.DUMMYFUNCTION("""COMPUTED_VALUE"""),"Best")</f>
        <v>Best</v>
      </c>
      <c r="O14" s="40">
        <f t="shared" si="2"/>
        <v>100</v>
      </c>
      <c r="P14" s="40">
        <f t="shared" si="3"/>
        <v>100</v>
      </c>
      <c r="Q14" s="69">
        <f t="shared" si="4"/>
        <v>0</v>
      </c>
      <c r="S14" s="70">
        <v>-0.1</v>
      </c>
      <c r="T14" s="67">
        <v>-74.58</v>
      </c>
      <c r="U14" s="70">
        <v>-223.56</v>
      </c>
      <c r="V14" s="71">
        <f t="shared" si="5"/>
        <v>-0.1</v>
      </c>
      <c r="W14" s="72" t="s">
        <v>183</v>
      </c>
      <c r="X14" s="72" t="s">
        <v>183</v>
      </c>
      <c r="Y14" s="72" t="s">
        <v>183</v>
      </c>
      <c r="Z14" s="73" t="str">
        <f t="shared" si="6"/>
        <v>ECP_MED</v>
      </c>
    </row>
    <row r="15">
      <c r="A15" s="64" t="s">
        <v>224</v>
      </c>
      <c r="B15" s="65" t="s">
        <v>51</v>
      </c>
      <c r="C15" s="75">
        <f>VLOOKUP(B15,'P MEAMEDMAD MC Rocket UCR'!$A$1:$B$27,2, False)</f>
        <v>54.62287105</v>
      </c>
      <c r="D15" s="66">
        <v>89.3129770992367</v>
      </c>
      <c r="E15" s="66">
        <v>73.2824427480916</v>
      </c>
      <c r="F15" s="66"/>
      <c r="G15" s="66"/>
      <c r="H15" s="66"/>
      <c r="I15" s="67">
        <v>54.62</v>
      </c>
      <c r="J15" s="18">
        <v>90.84</v>
      </c>
      <c r="K15" s="68">
        <v>70.99</v>
      </c>
      <c r="L15" s="38" t="str">
        <f t="shared" si="1"/>
        <v>WM_Best</v>
      </c>
      <c r="M15" s="38" t="str">
        <f>IFERROR(__xludf.DUMMYFUNCTION("SPLIT(L15,""_"")"),"WM")</f>
        <v>WM</v>
      </c>
      <c r="N15" s="38" t="str">
        <f>IFERROR(__xludf.DUMMYFUNCTION("""COMPUTED_VALUE"""),"Best")</f>
        <v>Best</v>
      </c>
      <c r="O15" s="40">
        <f t="shared" si="2"/>
        <v>90.84</v>
      </c>
      <c r="P15" s="40">
        <f t="shared" si="3"/>
        <v>89.3129771</v>
      </c>
      <c r="Q15" s="69">
        <f t="shared" si="4"/>
        <v>1.527022901</v>
      </c>
      <c r="S15" s="70">
        <v>-0.17</v>
      </c>
      <c r="T15" s="67">
        <v>39.8</v>
      </c>
      <c r="U15" s="70">
        <v>6.93</v>
      </c>
      <c r="V15" s="74">
        <f t="shared" si="5"/>
        <v>39.8</v>
      </c>
      <c r="W15" s="72" t="s">
        <v>183</v>
      </c>
      <c r="X15" s="72" t="s">
        <v>187</v>
      </c>
      <c r="Y15" s="72" t="s">
        <v>183</v>
      </c>
      <c r="Z15" s="73" t="str">
        <f t="shared" si="6"/>
        <v>ECP_MEAN</v>
      </c>
    </row>
    <row r="16">
      <c r="A16" s="64" t="s">
        <v>225</v>
      </c>
      <c r="B16" s="65" t="s">
        <v>49</v>
      </c>
      <c r="C16" s="75">
        <f>VLOOKUP(B16,'P MEAMEDMAD MC Rocket UCR'!$A$1:$B$27,2, False)</f>
        <v>89.3129771</v>
      </c>
      <c r="D16" s="66">
        <v>61.2733171127332</v>
      </c>
      <c r="E16" s="66">
        <v>58.7996755879968</v>
      </c>
      <c r="F16" s="66"/>
      <c r="G16" s="66"/>
      <c r="H16" s="66"/>
      <c r="I16" s="67">
        <v>87.79</v>
      </c>
      <c r="J16" s="18">
        <v>61.27</v>
      </c>
      <c r="K16" s="68">
        <v>58.8</v>
      </c>
      <c r="L16" s="38" t="str">
        <f t="shared" si="1"/>
        <v>Rocket_Best</v>
      </c>
      <c r="M16" s="38" t="str">
        <f>IFERROR(__xludf.DUMMYFUNCTION("SPLIT(L16,""_"")"),"Rocket")</f>
        <v>Rocket</v>
      </c>
      <c r="N16" s="38" t="str">
        <f>IFERROR(__xludf.DUMMYFUNCTION("""COMPUTED_VALUE"""),"Best")</f>
        <v>Best</v>
      </c>
      <c r="O16" s="40">
        <f t="shared" si="2"/>
        <v>87.79</v>
      </c>
      <c r="P16" s="40">
        <f t="shared" si="3"/>
        <v>89.3129771</v>
      </c>
      <c r="Q16" s="69">
        <f t="shared" si="4"/>
        <v>-1.522977099</v>
      </c>
      <c r="S16" s="70">
        <v>25.38</v>
      </c>
      <c r="T16" s="67">
        <v>-95.0</v>
      </c>
      <c r="U16" s="70">
        <v>-224.34</v>
      </c>
      <c r="V16" s="71">
        <f t="shared" si="5"/>
        <v>25.38</v>
      </c>
      <c r="W16" s="72" t="s">
        <v>183</v>
      </c>
      <c r="X16" s="72" t="s">
        <v>183</v>
      </c>
      <c r="Y16" s="72" t="s">
        <v>183</v>
      </c>
      <c r="Z16" s="73" t="str">
        <f t="shared" si="6"/>
        <v>ECP_MED</v>
      </c>
    </row>
    <row r="17">
      <c r="A17" s="64" t="s">
        <v>226</v>
      </c>
      <c r="B17" s="65" t="s">
        <v>52</v>
      </c>
      <c r="C17" s="64">
        <f>VLOOKUP(B17,'P MEAMEDMAD MC Rocket UCR'!$A$1:$B$27,2, False)</f>
        <v>90.78947368</v>
      </c>
      <c r="D17" s="66">
        <v>86.1842105263158</v>
      </c>
      <c r="E17" s="66">
        <v>86.8421052631579</v>
      </c>
      <c r="F17" s="66"/>
      <c r="G17" s="66"/>
      <c r="H17" s="66"/>
      <c r="I17" s="67">
        <v>91.45</v>
      </c>
      <c r="J17" s="18">
        <v>89.47</v>
      </c>
      <c r="K17" s="68">
        <v>82.24</v>
      </c>
      <c r="L17" s="38" t="str">
        <f t="shared" si="1"/>
        <v>Rocket_Best</v>
      </c>
      <c r="M17" s="38" t="str">
        <f>IFERROR(__xludf.DUMMYFUNCTION("SPLIT(L17,""_"")"),"Rocket")</f>
        <v>Rocket</v>
      </c>
      <c r="N17" s="38" t="str">
        <f>IFERROR(__xludf.DUMMYFUNCTION("""COMPUTED_VALUE"""),"Best")</f>
        <v>Best</v>
      </c>
      <c r="O17" s="40">
        <f t="shared" si="2"/>
        <v>91.45</v>
      </c>
      <c r="P17" s="40">
        <f t="shared" si="3"/>
        <v>90.78947368</v>
      </c>
      <c r="Q17" s="69">
        <f t="shared" si="4"/>
        <v>0.6605263158</v>
      </c>
      <c r="S17" s="70">
        <v>11.01</v>
      </c>
      <c r="T17" s="67">
        <v>-87.98</v>
      </c>
      <c r="U17" s="70">
        <v>-301.56</v>
      </c>
      <c r="V17" s="71">
        <f t="shared" si="5"/>
        <v>11.01</v>
      </c>
      <c r="W17" s="72" t="s">
        <v>183</v>
      </c>
      <c r="X17" s="72" t="s">
        <v>183</v>
      </c>
      <c r="Y17" s="72" t="s">
        <v>183</v>
      </c>
      <c r="Z17" s="73" t="str">
        <f t="shared" si="6"/>
        <v>ECP_MED</v>
      </c>
    </row>
    <row r="18">
      <c r="A18" s="64" t="s">
        <v>227</v>
      </c>
      <c r="B18" s="65" t="s">
        <v>43</v>
      </c>
      <c r="C18" s="75">
        <f>VLOOKUP(B18,'P MEAMEDMAD MC Rocket UCR'!$A$1:$B$27,2, False)</f>
        <v>84.64163823</v>
      </c>
      <c r="D18" s="66">
        <v>78.4982935153584</v>
      </c>
      <c r="E18" s="66">
        <v>68.259385665529</v>
      </c>
      <c r="F18" s="66"/>
      <c r="G18" s="66"/>
      <c r="H18" s="66"/>
      <c r="I18" s="67">
        <v>82.94</v>
      </c>
      <c r="J18" s="18">
        <v>81.57</v>
      </c>
      <c r="K18" s="68">
        <v>66.89</v>
      </c>
      <c r="L18" s="38" t="str">
        <f t="shared" si="1"/>
        <v>Rocket_Best</v>
      </c>
      <c r="M18" s="38" t="str">
        <f>IFERROR(__xludf.DUMMYFUNCTION("SPLIT(L18,""_"")"),"Rocket")</f>
        <v>Rocket</v>
      </c>
      <c r="N18" s="38" t="str">
        <f>IFERROR(__xludf.DUMMYFUNCTION("""COMPUTED_VALUE"""),"Best")</f>
        <v>Best</v>
      </c>
      <c r="O18" s="40">
        <f t="shared" si="2"/>
        <v>82.94</v>
      </c>
      <c r="P18" s="40">
        <f t="shared" si="3"/>
        <v>84.64163823</v>
      </c>
      <c r="Q18" s="69">
        <f t="shared" si="4"/>
        <v>-1.701638225</v>
      </c>
      <c r="S18" s="70">
        <v>38.86</v>
      </c>
      <c r="T18" s="67">
        <v>30.19</v>
      </c>
      <c r="U18" s="70">
        <v>-35.24</v>
      </c>
      <c r="V18" s="71">
        <f t="shared" si="5"/>
        <v>38.86</v>
      </c>
      <c r="W18" s="72" t="s">
        <v>183</v>
      </c>
      <c r="X18" s="72" t="s">
        <v>183</v>
      </c>
      <c r="Y18" s="72" t="s">
        <v>183</v>
      </c>
      <c r="Z18" s="73" t="str">
        <f t="shared" si="6"/>
        <v>ECP_MED</v>
      </c>
    </row>
    <row r="19">
      <c r="A19" s="64" t="s">
        <v>228</v>
      </c>
      <c r="B19" s="65" t="s">
        <v>57</v>
      </c>
      <c r="C19" s="75">
        <f>VLOOKUP(B19,'P MEAMEDMAD MC Rocket UCR'!$A$1:$B$27,2, False)</f>
        <v>98.14814815</v>
      </c>
      <c r="D19" s="66">
        <v>96.6666666666667</v>
      </c>
      <c r="E19" s="66">
        <v>87.7777777777778</v>
      </c>
      <c r="F19" s="66"/>
      <c r="G19" s="66"/>
      <c r="H19" s="66"/>
      <c r="I19" s="67">
        <v>98.15</v>
      </c>
      <c r="J19" s="18">
        <v>96.67</v>
      </c>
      <c r="K19" s="68">
        <v>87.78</v>
      </c>
      <c r="L19" s="38" t="str">
        <f t="shared" si="1"/>
        <v>Rocket_Best</v>
      </c>
      <c r="M19" s="38" t="str">
        <f>IFERROR(__xludf.DUMMYFUNCTION("SPLIT(L19,""_"")"),"Rocket")</f>
        <v>Rocket</v>
      </c>
      <c r="N19" s="38" t="str">
        <f>IFERROR(__xludf.DUMMYFUNCTION("""COMPUTED_VALUE"""),"Best")</f>
        <v>Best</v>
      </c>
      <c r="O19" s="40">
        <f t="shared" si="2"/>
        <v>98.15</v>
      </c>
      <c r="P19" s="40">
        <f t="shared" si="3"/>
        <v>98.14814815</v>
      </c>
      <c r="Q19" s="69">
        <f t="shared" si="4"/>
        <v>0.001851851852</v>
      </c>
      <c r="S19" s="70">
        <v>-5.47</v>
      </c>
      <c r="T19" s="67">
        <v>-174.6</v>
      </c>
      <c r="U19" s="70">
        <v>-478.44</v>
      </c>
      <c r="V19" s="71">
        <f t="shared" si="5"/>
        <v>-5.47</v>
      </c>
      <c r="W19" s="72" t="s">
        <v>183</v>
      </c>
      <c r="X19" s="72" t="s">
        <v>183</v>
      </c>
      <c r="Y19" s="72" t="s">
        <v>183</v>
      </c>
      <c r="Z19" s="73" t="str">
        <f t="shared" si="6"/>
        <v>ECP_MED</v>
      </c>
    </row>
    <row r="20">
      <c r="A20" s="64" t="s">
        <v>229</v>
      </c>
      <c r="B20" s="65" t="s">
        <v>55</v>
      </c>
      <c r="C20" s="75">
        <f>VLOOKUP(B20,'P MEAMEDMAD MC Rocket UCR'!$A$1:$B$27,2, False)</f>
        <v>53.33333333</v>
      </c>
      <c r="D20" s="66">
        <v>46.6666666666667</v>
      </c>
      <c r="E20" s="66">
        <v>33.3333333333333</v>
      </c>
      <c r="F20" s="66"/>
      <c r="G20" s="66"/>
      <c r="H20" s="66"/>
      <c r="I20" s="67">
        <v>53.33</v>
      </c>
      <c r="J20" s="18">
        <v>60.0</v>
      </c>
      <c r="K20" s="68">
        <v>40.0</v>
      </c>
      <c r="L20" s="38" t="str">
        <f t="shared" si="1"/>
        <v>WM_Best</v>
      </c>
      <c r="M20" s="38" t="str">
        <f>IFERROR(__xludf.DUMMYFUNCTION("SPLIT(L20,""_"")"),"WM")</f>
        <v>WM</v>
      </c>
      <c r="N20" s="38" t="str">
        <f>IFERROR(__xludf.DUMMYFUNCTION("""COMPUTED_VALUE"""),"Best")</f>
        <v>Best</v>
      </c>
      <c r="O20" s="40">
        <f t="shared" si="2"/>
        <v>60</v>
      </c>
      <c r="P20" s="40">
        <f t="shared" si="3"/>
        <v>46.66666667</v>
      </c>
      <c r="Q20" s="69">
        <f t="shared" si="4"/>
        <v>13.33333333</v>
      </c>
      <c r="S20" s="70">
        <v>55.98</v>
      </c>
      <c r="T20" s="67">
        <v>-69.39</v>
      </c>
      <c r="U20" s="70">
        <v>-119.58</v>
      </c>
      <c r="V20" s="74">
        <f t="shared" si="5"/>
        <v>-69.39</v>
      </c>
      <c r="W20" s="72" t="s">
        <v>185</v>
      </c>
      <c r="X20" s="72" t="s">
        <v>183</v>
      </c>
      <c r="Y20" s="72" t="s">
        <v>184</v>
      </c>
      <c r="Z20" s="73" t="str">
        <f t="shared" si="6"/>
        <v>ECP_MED</v>
      </c>
    </row>
    <row r="21">
      <c r="A21" s="64" t="s">
        <v>230</v>
      </c>
      <c r="B21" s="65" t="s">
        <v>65</v>
      </c>
      <c r="C21" s="64">
        <f>VLOOKUP(B21,'P MEAMEDMAD MC Rocket UCR'!$A$1:$B$27,2, False)</f>
        <v>98.55072464</v>
      </c>
      <c r="D21" s="66">
        <v>100.0</v>
      </c>
      <c r="E21" s="66">
        <v>99.2753623188406</v>
      </c>
      <c r="F21" s="66"/>
      <c r="G21" s="66"/>
      <c r="H21" s="66"/>
      <c r="I21" s="67">
        <v>100.0</v>
      </c>
      <c r="J21" s="18">
        <v>100.0</v>
      </c>
      <c r="K21" s="68">
        <v>98.55</v>
      </c>
      <c r="L21" s="38" t="str">
        <f t="shared" si="1"/>
        <v>Rocket_Best</v>
      </c>
      <c r="M21" s="38" t="str">
        <f>IFERROR(__xludf.DUMMYFUNCTION("SPLIT(L21,""_"")"),"Rocket")</f>
        <v>Rocket</v>
      </c>
      <c r="N21" s="38" t="str">
        <f>IFERROR(__xludf.DUMMYFUNCTION("""COMPUTED_VALUE"""),"Best")</f>
        <v>Best</v>
      </c>
      <c r="O21" s="40">
        <f t="shared" si="2"/>
        <v>100</v>
      </c>
      <c r="P21" s="40">
        <f t="shared" si="3"/>
        <v>98.55072464</v>
      </c>
      <c r="Q21" s="69">
        <f t="shared" si="4"/>
        <v>1.449275362</v>
      </c>
      <c r="S21" s="70">
        <v>15.53</v>
      </c>
      <c r="T21" s="67">
        <v>-60.96</v>
      </c>
      <c r="U21" s="70">
        <v>-198.21</v>
      </c>
      <c r="V21" s="71">
        <f t="shared" si="5"/>
        <v>15.53</v>
      </c>
      <c r="W21" s="72" t="s">
        <v>183</v>
      </c>
      <c r="X21" s="72" t="s">
        <v>183</v>
      </c>
      <c r="Y21" s="72" t="s">
        <v>183</v>
      </c>
      <c r="Z21" s="73" t="str">
        <f t="shared" si="6"/>
        <v>ECP_MED</v>
      </c>
    </row>
    <row r="22">
      <c r="A22" s="64" t="s">
        <v>231</v>
      </c>
      <c r="B22" s="65" t="s">
        <v>67</v>
      </c>
      <c r="C22" s="64">
        <f>VLOOKUP(B22,'P MEAMEDMAD MC Rocket UCR'!$A$1:$B$27,2, False)</f>
        <v>43.3460076</v>
      </c>
      <c r="D22" s="66">
        <v>36.5019011406844</v>
      </c>
      <c r="E22" s="66">
        <v>55.5133079847909</v>
      </c>
      <c r="F22" s="66"/>
      <c r="G22" s="66"/>
      <c r="H22" s="66"/>
      <c r="I22" s="67">
        <v>49.81</v>
      </c>
      <c r="J22" s="18">
        <v>44.49</v>
      </c>
      <c r="K22" s="68">
        <v>58.17</v>
      </c>
      <c r="L22" s="38" t="str">
        <f t="shared" si="1"/>
        <v>SEQL_Best</v>
      </c>
      <c r="M22" s="38" t="str">
        <f>IFERROR(__xludf.DUMMYFUNCTION("SPLIT(L22,""_"")"),"SEQL")</f>
        <v>SEQL</v>
      </c>
      <c r="N22" s="38" t="str">
        <f>IFERROR(__xludf.DUMMYFUNCTION("""COMPUTED_VALUE"""),"Best")</f>
        <v>Best</v>
      </c>
      <c r="O22" s="40">
        <f t="shared" si="2"/>
        <v>58.17</v>
      </c>
      <c r="P22" s="40">
        <f t="shared" si="3"/>
        <v>55.51330798</v>
      </c>
      <c r="Q22" s="69">
        <f t="shared" si="4"/>
        <v>2.656692015</v>
      </c>
      <c r="S22" s="70">
        <v>50.5</v>
      </c>
      <c r="T22" s="67">
        <v>30.56</v>
      </c>
      <c r="U22" s="70">
        <v>-15.54</v>
      </c>
      <c r="V22" s="71">
        <f t="shared" si="5"/>
        <v>-15.54</v>
      </c>
      <c r="W22" s="72" t="s">
        <v>185</v>
      </c>
      <c r="X22" s="72" t="s">
        <v>188</v>
      </c>
      <c r="Y22" s="72" t="s">
        <v>184</v>
      </c>
      <c r="Z22" s="73" t="str">
        <f t="shared" si="6"/>
        <v>ECP_MAD</v>
      </c>
    </row>
    <row r="23">
      <c r="A23" s="64" t="s">
        <v>232</v>
      </c>
      <c r="B23" s="65" t="s">
        <v>59</v>
      </c>
      <c r="C23" s="75">
        <f>VLOOKUP(B23,'P MEAMEDMAD MC Rocket UCR'!$A$1:$B$27,2, False)</f>
        <v>59.52941176</v>
      </c>
      <c r="D23" s="66">
        <v>26.1176470588235</v>
      </c>
      <c r="E23" s="66">
        <v>47.4117647058824</v>
      </c>
      <c r="F23" s="66"/>
      <c r="G23" s="66"/>
      <c r="H23" s="66"/>
      <c r="I23" s="67">
        <v>59.53</v>
      </c>
      <c r="J23" s="18">
        <v>26.12</v>
      </c>
      <c r="K23" s="68">
        <v>47.41</v>
      </c>
      <c r="L23" s="38" t="str">
        <f t="shared" si="1"/>
        <v>Rocket_Best</v>
      </c>
      <c r="M23" s="38" t="str">
        <f>IFERROR(__xludf.DUMMYFUNCTION("SPLIT(L23,""_"")"),"Rocket")</f>
        <v>Rocket</v>
      </c>
      <c r="N23" s="38" t="str">
        <f>IFERROR(__xludf.DUMMYFUNCTION("""COMPUTED_VALUE"""),"Best")</f>
        <v>Best</v>
      </c>
      <c r="O23" s="40">
        <f t="shared" si="2"/>
        <v>59.53</v>
      </c>
      <c r="P23" s="40">
        <f t="shared" si="3"/>
        <v>59.52941176</v>
      </c>
      <c r="Q23" s="69">
        <f t="shared" si="4"/>
        <v>0.0005882352941</v>
      </c>
      <c r="S23" s="70">
        <v>-9.5</v>
      </c>
      <c r="T23" s="67">
        <v>-126.08</v>
      </c>
      <c r="U23" s="70">
        <v>-406.44</v>
      </c>
      <c r="V23" s="71">
        <f t="shared" si="5"/>
        <v>-9.5</v>
      </c>
      <c r="W23" s="72" t="s">
        <v>183</v>
      </c>
      <c r="X23" s="72" t="s">
        <v>183</v>
      </c>
      <c r="Y23" s="72" t="s">
        <v>183</v>
      </c>
      <c r="Z23" s="73" t="str">
        <f t="shared" si="6"/>
        <v>ECP_MED</v>
      </c>
    </row>
    <row r="24">
      <c r="A24" s="64" t="s">
        <v>233</v>
      </c>
      <c r="B24" s="65" t="s">
        <v>61</v>
      </c>
      <c r="C24" s="75">
        <f>VLOOKUP(B24,'P MEAMEDMAD MC Rocket UCR'!$A$1:$B$27,2, False)</f>
        <v>94.0625</v>
      </c>
      <c r="D24" s="66">
        <v>90.625</v>
      </c>
      <c r="E24" s="66">
        <v>87.1875</v>
      </c>
      <c r="F24" s="66"/>
      <c r="G24" s="66"/>
      <c r="H24" s="66"/>
      <c r="I24" s="67">
        <v>94.06</v>
      </c>
      <c r="J24" s="18">
        <v>90.63</v>
      </c>
      <c r="K24" s="68">
        <v>87.19</v>
      </c>
      <c r="L24" s="38" t="str">
        <f t="shared" si="1"/>
        <v>Rocket_Best</v>
      </c>
      <c r="M24" s="38" t="str">
        <f>IFERROR(__xludf.DUMMYFUNCTION("SPLIT(L24,""_"")"),"Rocket")</f>
        <v>Rocket</v>
      </c>
      <c r="N24" s="38" t="str">
        <f>IFERROR(__xludf.DUMMYFUNCTION("""COMPUTED_VALUE"""),"Best")</f>
        <v>Best</v>
      </c>
      <c r="O24" s="40">
        <f t="shared" si="2"/>
        <v>94.06</v>
      </c>
      <c r="P24" s="40">
        <f t="shared" si="3"/>
        <v>94.0625</v>
      </c>
      <c r="Q24" s="69">
        <f t="shared" si="4"/>
        <v>-0.0025</v>
      </c>
      <c r="S24" s="70">
        <v>0.22</v>
      </c>
      <c r="T24" s="67">
        <v>-123.38</v>
      </c>
      <c r="U24" s="70">
        <v>-366.04</v>
      </c>
      <c r="V24" s="71">
        <f t="shared" si="5"/>
        <v>0.22</v>
      </c>
      <c r="W24" s="72" t="s">
        <v>183</v>
      </c>
      <c r="X24" s="72" t="s">
        <v>183</v>
      </c>
      <c r="Y24" s="72" t="s">
        <v>183</v>
      </c>
      <c r="Z24" s="73" t="str">
        <f t="shared" si="6"/>
        <v>ECP_MED</v>
      </c>
    </row>
    <row r="25">
      <c r="A25" s="64" t="s">
        <v>234</v>
      </c>
      <c r="B25" s="65" t="s">
        <v>69</v>
      </c>
      <c r="C25" s="64">
        <f>VLOOKUP(B25,'P MEAMEDMAD MC Rocket UCR'!$A$1:$B$27,2, False)</f>
        <v>6.666666667</v>
      </c>
      <c r="D25" s="66">
        <v>40.0</v>
      </c>
      <c r="E25" s="66">
        <v>26.6666666666667</v>
      </c>
      <c r="F25" s="66"/>
      <c r="G25" s="66"/>
      <c r="H25" s="66"/>
      <c r="I25" s="67">
        <v>20.0</v>
      </c>
      <c r="J25" s="18">
        <v>13.33</v>
      </c>
      <c r="K25" s="68">
        <v>40.0</v>
      </c>
      <c r="L25" s="38" t="str">
        <f t="shared" si="1"/>
        <v>SEQL_Best</v>
      </c>
      <c r="M25" s="38" t="str">
        <f>IFERROR(__xludf.DUMMYFUNCTION("SPLIT(L25,""_"")"),"SEQL")</f>
        <v>SEQL</v>
      </c>
      <c r="N25" s="38" t="str">
        <f>IFERROR(__xludf.DUMMYFUNCTION("""COMPUTED_VALUE"""),"Best")</f>
        <v>Best</v>
      </c>
      <c r="O25" s="40">
        <f t="shared" si="2"/>
        <v>40</v>
      </c>
      <c r="P25" s="40">
        <f t="shared" si="3"/>
        <v>26.66666667</v>
      </c>
      <c r="Q25" s="69">
        <f t="shared" si="4"/>
        <v>13.33333333</v>
      </c>
      <c r="S25" s="70">
        <v>36.66</v>
      </c>
      <c r="T25" s="67">
        <v>-7.6</v>
      </c>
      <c r="U25" s="70">
        <v>-147.88</v>
      </c>
      <c r="V25" s="71">
        <f t="shared" si="5"/>
        <v>-147.88</v>
      </c>
      <c r="W25" s="72" t="s">
        <v>184</v>
      </c>
      <c r="X25" s="72" t="s">
        <v>183</v>
      </c>
      <c r="Y25" s="72" t="s">
        <v>183</v>
      </c>
      <c r="Z25" s="73" t="str">
        <f t="shared" si="6"/>
        <v>ECS_MED</v>
      </c>
    </row>
    <row r="26">
      <c r="A26" s="64" t="s">
        <v>235</v>
      </c>
      <c r="B26" s="65" t="s">
        <v>73</v>
      </c>
      <c r="C26" s="75">
        <f>VLOOKUP(B26,'P MEAMEDMAD MC Rocket UCR'!$A$1:$B$27,2, False)</f>
        <v>90.55555556</v>
      </c>
      <c r="D26" s="66">
        <v>93.3333333333333</v>
      </c>
      <c r="E26" s="66">
        <v>87.2222222222222</v>
      </c>
      <c r="F26" s="66"/>
      <c r="G26" s="66"/>
      <c r="H26" s="66"/>
      <c r="I26" s="67">
        <v>90.56</v>
      </c>
      <c r="J26" s="18">
        <v>93.33</v>
      </c>
      <c r="K26" s="68">
        <v>87.22</v>
      </c>
      <c r="L26" s="38" t="str">
        <f t="shared" si="1"/>
        <v>WM_Best</v>
      </c>
      <c r="M26" s="38" t="str">
        <f>IFERROR(__xludf.DUMMYFUNCTION("SPLIT(L26,""_"")"),"WM")</f>
        <v>WM</v>
      </c>
      <c r="N26" s="38" t="str">
        <f>IFERROR(__xludf.DUMMYFUNCTION("""COMPUTED_VALUE"""),"Best")</f>
        <v>Best</v>
      </c>
      <c r="O26" s="40">
        <f t="shared" si="2"/>
        <v>93.33</v>
      </c>
      <c r="P26" s="40">
        <f t="shared" si="3"/>
        <v>93.33333333</v>
      </c>
      <c r="Q26" s="69">
        <f t="shared" si="4"/>
        <v>-0.003333333333</v>
      </c>
      <c r="S26" s="70">
        <v>-15.5</v>
      </c>
      <c r="T26" s="67">
        <v>-189.64</v>
      </c>
      <c r="U26" s="70">
        <v>-501.12</v>
      </c>
      <c r="V26" s="74">
        <f t="shared" si="5"/>
        <v>-189.64</v>
      </c>
      <c r="W26" s="72" t="s">
        <v>183</v>
      </c>
      <c r="X26" s="72" t="s">
        <v>183</v>
      </c>
      <c r="Y26" s="72" t="s">
        <v>183</v>
      </c>
      <c r="Z26" s="73" t="str">
        <f t="shared" si="6"/>
        <v>ECP_MED</v>
      </c>
    </row>
    <row r="27">
      <c r="A27" s="64" t="s">
        <v>236</v>
      </c>
      <c r="B27" s="65" t="s">
        <v>71</v>
      </c>
      <c r="C27" s="75">
        <f>VLOOKUP(B27,'P MEAMEDMAD MC Rocket UCR'!$A$1:$B$27,2, False)</f>
        <v>98.19897084</v>
      </c>
      <c r="D27" s="66">
        <v>93.8536306460835</v>
      </c>
      <c r="E27" s="66">
        <v>92.2813036020583</v>
      </c>
      <c r="F27" s="66"/>
      <c r="G27" s="66"/>
      <c r="H27" s="66"/>
      <c r="I27" s="67">
        <v>98.2</v>
      </c>
      <c r="J27" s="18">
        <v>93.85</v>
      </c>
      <c r="K27" s="68">
        <v>92.28</v>
      </c>
      <c r="L27" s="38" t="str">
        <f t="shared" si="1"/>
        <v>Rocket_Best</v>
      </c>
      <c r="M27" s="38" t="str">
        <f>IFERROR(__xludf.DUMMYFUNCTION("SPLIT(L27,""_"")"),"Rocket")</f>
        <v>Rocket</v>
      </c>
      <c r="N27" s="38" t="str">
        <f>IFERROR(__xludf.DUMMYFUNCTION("""COMPUTED_VALUE"""),"Best")</f>
        <v>Best</v>
      </c>
      <c r="O27" s="40">
        <f t="shared" si="2"/>
        <v>98.2</v>
      </c>
      <c r="P27" s="40">
        <f t="shared" si="3"/>
        <v>98.19897084</v>
      </c>
      <c r="Q27" s="69">
        <f t="shared" si="4"/>
        <v>0.00102915952</v>
      </c>
      <c r="S27" s="70">
        <v>1.78</v>
      </c>
      <c r="T27" s="67">
        <v>-189.92</v>
      </c>
      <c r="U27" s="70">
        <v>-532.03</v>
      </c>
      <c r="V27" s="71">
        <f t="shared" si="5"/>
        <v>1.78</v>
      </c>
      <c r="W27" s="72" t="s">
        <v>183</v>
      </c>
      <c r="X27" s="72" t="s">
        <v>183</v>
      </c>
      <c r="Y27" s="72" t="s">
        <v>183</v>
      </c>
      <c r="Z27" s="73" t="str">
        <f t="shared" si="6"/>
        <v>ECP_MED</v>
      </c>
    </row>
    <row r="28">
      <c r="K28" s="76"/>
      <c r="Q28" s="77"/>
      <c r="V28" s="77"/>
    </row>
    <row r="29">
      <c r="K29" s="76"/>
      <c r="Q29" s="77"/>
      <c r="V29" s="77"/>
    </row>
    <row r="30">
      <c r="K30" s="76"/>
      <c r="Q30" s="77"/>
      <c r="V30" s="77"/>
    </row>
    <row r="31">
      <c r="K31" s="76"/>
      <c r="Q31" s="77"/>
      <c r="V31" s="77"/>
    </row>
    <row r="32">
      <c r="K32" s="76"/>
      <c r="Q32" s="77"/>
      <c r="V32" s="77"/>
    </row>
    <row r="33">
      <c r="K33" s="76"/>
      <c r="Q33" s="77"/>
      <c r="V33" s="77"/>
    </row>
    <row r="34">
      <c r="K34" s="76"/>
      <c r="Q34" s="77"/>
      <c r="V34" s="77"/>
    </row>
    <row r="35">
      <c r="K35" s="76"/>
      <c r="Q35" s="77"/>
      <c r="V35" s="77"/>
    </row>
    <row r="36">
      <c r="K36" s="76"/>
      <c r="Q36" s="77"/>
      <c r="V36" s="77"/>
    </row>
    <row r="37">
      <c r="K37" s="76"/>
      <c r="Q37" s="77"/>
      <c r="V37" s="77"/>
    </row>
    <row r="38">
      <c r="K38" s="76"/>
      <c r="Q38" s="77"/>
      <c r="V38" s="77"/>
    </row>
    <row r="39">
      <c r="K39" s="76"/>
      <c r="Q39" s="77"/>
      <c r="V39" s="77"/>
    </row>
    <row r="40">
      <c r="K40" s="76"/>
      <c r="Q40" s="77"/>
      <c r="V40" s="77"/>
    </row>
    <row r="41">
      <c r="K41" s="76"/>
      <c r="Q41" s="77"/>
      <c r="V41" s="77"/>
    </row>
    <row r="42">
      <c r="K42" s="76"/>
      <c r="Q42" s="77"/>
      <c r="V42" s="77"/>
    </row>
    <row r="43">
      <c r="K43" s="76"/>
      <c r="Q43" s="77"/>
      <c r="V43" s="77"/>
    </row>
    <row r="44">
      <c r="K44" s="76"/>
      <c r="Q44" s="77"/>
      <c r="V44" s="77"/>
    </row>
    <row r="45">
      <c r="K45" s="76"/>
      <c r="Q45" s="77"/>
      <c r="V45" s="77"/>
    </row>
    <row r="46">
      <c r="K46" s="76"/>
      <c r="Q46" s="77"/>
      <c r="V46" s="77"/>
    </row>
    <row r="47">
      <c r="K47" s="76"/>
      <c r="Q47" s="77"/>
      <c r="V47" s="77"/>
    </row>
    <row r="48">
      <c r="K48" s="76"/>
      <c r="Q48" s="77"/>
      <c r="V48" s="77"/>
    </row>
    <row r="49">
      <c r="K49" s="76"/>
      <c r="Q49" s="77"/>
      <c r="V49" s="77"/>
    </row>
    <row r="50">
      <c r="K50" s="76"/>
      <c r="Q50" s="77"/>
      <c r="V50" s="77"/>
    </row>
    <row r="51">
      <c r="K51" s="76"/>
      <c r="Q51" s="77"/>
      <c r="V51" s="77"/>
    </row>
    <row r="52">
      <c r="K52" s="76"/>
      <c r="Q52" s="77"/>
      <c r="V52" s="77"/>
    </row>
    <row r="53">
      <c r="K53" s="76"/>
      <c r="Q53" s="77"/>
      <c r="V53" s="77"/>
    </row>
    <row r="54">
      <c r="K54" s="76"/>
      <c r="Q54" s="77"/>
      <c r="V54" s="77"/>
    </row>
    <row r="55">
      <c r="K55" s="76"/>
      <c r="Q55" s="77"/>
      <c r="V55" s="77"/>
    </row>
    <row r="56">
      <c r="K56" s="76"/>
      <c r="Q56" s="77"/>
      <c r="V56" s="77"/>
    </row>
    <row r="57">
      <c r="K57" s="76"/>
      <c r="Q57" s="77"/>
      <c r="V57" s="77"/>
    </row>
    <row r="58">
      <c r="K58" s="76"/>
      <c r="Q58" s="77"/>
      <c r="V58" s="77"/>
    </row>
    <row r="59">
      <c r="K59" s="76"/>
      <c r="Q59" s="77"/>
      <c r="V59" s="77"/>
    </row>
    <row r="60">
      <c r="K60" s="76"/>
      <c r="Q60" s="77"/>
      <c r="V60" s="77"/>
    </row>
    <row r="61">
      <c r="K61" s="76"/>
      <c r="Q61" s="77"/>
      <c r="V61" s="77"/>
    </row>
    <row r="62">
      <c r="K62" s="76"/>
      <c r="Q62" s="77"/>
      <c r="V62" s="77"/>
    </row>
    <row r="63">
      <c r="K63" s="76"/>
      <c r="Q63" s="77"/>
      <c r="V63" s="77"/>
    </row>
    <row r="64">
      <c r="K64" s="76"/>
      <c r="Q64" s="77"/>
      <c r="V64" s="77"/>
    </row>
    <row r="65">
      <c r="K65" s="76"/>
      <c r="Q65" s="77"/>
      <c r="V65" s="77"/>
    </row>
    <row r="66">
      <c r="K66" s="76"/>
      <c r="Q66" s="77"/>
      <c r="V66" s="77"/>
    </row>
    <row r="67">
      <c r="K67" s="76"/>
      <c r="Q67" s="77"/>
      <c r="V67" s="77"/>
    </row>
    <row r="68">
      <c r="K68" s="76"/>
      <c r="Q68" s="77"/>
      <c r="V68" s="77"/>
    </row>
    <row r="69">
      <c r="K69" s="76"/>
      <c r="Q69" s="77"/>
      <c r="V69" s="77"/>
    </row>
    <row r="70">
      <c r="K70" s="76"/>
      <c r="Q70" s="77"/>
      <c r="V70" s="77"/>
    </row>
    <row r="71">
      <c r="K71" s="76"/>
      <c r="Q71" s="77"/>
      <c r="V71" s="77"/>
    </row>
    <row r="72">
      <c r="K72" s="76"/>
      <c r="Q72" s="77"/>
      <c r="V72" s="77"/>
    </row>
    <row r="73">
      <c r="K73" s="76"/>
      <c r="Q73" s="77"/>
      <c r="V73" s="77"/>
    </row>
    <row r="74">
      <c r="K74" s="76"/>
      <c r="Q74" s="77"/>
      <c r="V74" s="77"/>
    </row>
    <row r="75">
      <c r="K75" s="76"/>
      <c r="Q75" s="77"/>
      <c r="V75" s="77"/>
    </row>
    <row r="76">
      <c r="K76" s="76"/>
      <c r="Q76" s="77"/>
      <c r="V76" s="77"/>
    </row>
    <row r="77">
      <c r="K77" s="76"/>
      <c r="Q77" s="77"/>
      <c r="V77" s="77"/>
    </row>
    <row r="78">
      <c r="K78" s="76"/>
      <c r="Q78" s="77"/>
      <c r="V78" s="77"/>
    </row>
    <row r="79">
      <c r="K79" s="76"/>
      <c r="Q79" s="77"/>
      <c r="V79" s="77"/>
    </row>
    <row r="80">
      <c r="K80" s="76"/>
      <c r="Q80" s="77"/>
      <c r="V80" s="77"/>
    </row>
    <row r="81">
      <c r="K81" s="76"/>
      <c r="Q81" s="77"/>
      <c r="V81" s="77"/>
    </row>
    <row r="82">
      <c r="K82" s="76"/>
      <c r="Q82" s="77"/>
      <c r="V82" s="77"/>
    </row>
    <row r="83">
      <c r="K83" s="76"/>
      <c r="Q83" s="77"/>
      <c r="V83" s="77"/>
    </row>
    <row r="84">
      <c r="K84" s="76"/>
      <c r="Q84" s="77"/>
      <c r="V84" s="77"/>
    </row>
    <row r="85">
      <c r="K85" s="76"/>
      <c r="Q85" s="77"/>
      <c r="V85" s="77"/>
    </row>
    <row r="86">
      <c r="K86" s="76"/>
      <c r="Q86" s="77"/>
      <c r="V86" s="77"/>
    </row>
    <row r="87">
      <c r="K87" s="76"/>
      <c r="Q87" s="77"/>
      <c r="V87" s="77"/>
    </row>
    <row r="88">
      <c r="K88" s="76"/>
      <c r="Q88" s="77"/>
      <c r="V88" s="77"/>
    </row>
    <row r="89">
      <c r="K89" s="76"/>
      <c r="Q89" s="77"/>
      <c r="V89" s="77"/>
    </row>
    <row r="90">
      <c r="K90" s="76"/>
      <c r="Q90" s="77"/>
      <c r="V90" s="77"/>
    </row>
    <row r="91">
      <c r="K91" s="76"/>
      <c r="Q91" s="77"/>
      <c r="V91" s="77"/>
    </row>
    <row r="92">
      <c r="K92" s="76"/>
      <c r="Q92" s="77"/>
      <c r="V92" s="77"/>
    </row>
    <row r="93">
      <c r="K93" s="76"/>
      <c r="Q93" s="77"/>
      <c r="V93" s="77"/>
    </row>
    <row r="94">
      <c r="K94" s="76"/>
      <c r="Q94" s="77"/>
      <c r="V94" s="77"/>
    </row>
    <row r="95">
      <c r="K95" s="76"/>
      <c r="Q95" s="77"/>
      <c r="V95" s="77"/>
    </row>
    <row r="96">
      <c r="K96" s="76"/>
      <c r="Q96" s="77"/>
      <c r="V96" s="77"/>
    </row>
    <row r="97">
      <c r="K97" s="76"/>
      <c r="Q97" s="77"/>
      <c r="V97" s="77"/>
    </row>
    <row r="98">
      <c r="K98" s="76"/>
      <c r="Q98" s="77"/>
      <c r="V98" s="77"/>
    </row>
    <row r="99">
      <c r="K99" s="76"/>
      <c r="Q99" s="77"/>
      <c r="V99" s="77"/>
    </row>
    <row r="100">
      <c r="K100" s="76"/>
      <c r="Q100" s="77"/>
      <c r="V100" s="77"/>
    </row>
    <row r="101">
      <c r="K101" s="76"/>
      <c r="Q101" s="77"/>
      <c r="V101" s="77"/>
    </row>
    <row r="102">
      <c r="K102" s="76"/>
      <c r="Q102" s="77"/>
      <c r="V102" s="77"/>
    </row>
    <row r="103">
      <c r="K103" s="76"/>
      <c r="Q103" s="77"/>
      <c r="V103" s="77"/>
    </row>
    <row r="104">
      <c r="K104" s="76"/>
      <c r="Q104" s="77"/>
      <c r="V104" s="77"/>
    </row>
    <row r="105">
      <c r="K105" s="76"/>
      <c r="Q105" s="77"/>
      <c r="V105" s="77"/>
    </row>
    <row r="106">
      <c r="K106" s="76"/>
      <c r="Q106" s="77"/>
      <c r="V106" s="77"/>
    </row>
    <row r="107">
      <c r="K107" s="76"/>
      <c r="Q107" s="77"/>
      <c r="V107" s="77"/>
    </row>
    <row r="108">
      <c r="K108" s="76"/>
      <c r="Q108" s="77"/>
      <c r="V108" s="77"/>
    </row>
    <row r="109">
      <c r="K109" s="76"/>
      <c r="Q109" s="77"/>
      <c r="V109" s="77"/>
    </row>
    <row r="110">
      <c r="K110" s="76"/>
      <c r="Q110" s="77"/>
      <c r="V110" s="77"/>
    </row>
    <row r="111">
      <c r="K111" s="76"/>
      <c r="Q111" s="77"/>
      <c r="V111" s="77"/>
    </row>
    <row r="112">
      <c r="K112" s="76"/>
      <c r="Q112" s="77"/>
      <c r="V112" s="77"/>
    </row>
    <row r="113">
      <c r="K113" s="76"/>
      <c r="Q113" s="77"/>
      <c r="V113" s="77"/>
    </row>
    <row r="114">
      <c r="K114" s="76"/>
      <c r="Q114" s="77"/>
      <c r="V114" s="77"/>
    </row>
    <row r="115">
      <c r="K115" s="76"/>
      <c r="Q115" s="77"/>
      <c r="V115" s="77"/>
    </row>
    <row r="116">
      <c r="K116" s="76"/>
      <c r="Q116" s="77"/>
      <c r="V116" s="77"/>
    </row>
    <row r="117">
      <c r="K117" s="76"/>
      <c r="Q117" s="77"/>
      <c r="V117" s="77"/>
    </row>
    <row r="118">
      <c r="K118" s="76"/>
      <c r="Q118" s="77"/>
      <c r="V118" s="77"/>
    </row>
    <row r="119">
      <c r="K119" s="76"/>
      <c r="Q119" s="77"/>
      <c r="V119" s="77"/>
    </row>
    <row r="120">
      <c r="K120" s="76"/>
      <c r="Q120" s="77"/>
      <c r="V120" s="77"/>
    </row>
    <row r="121">
      <c r="K121" s="76"/>
      <c r="Q121" s="77"/>
      <c r="V121" s="77"/>
    </row>
    <row r="122">
      <c r="K122" s="76"/>
      <c r="Q122" s="77"/>
      <c r="V122" s="77"/>
    </row>
    <row r="123">
      <c r="K123" s="76"/>
      <c r="Q123" s="77"/>
      <c r="V123" s="77"/>
    </row>
    <row r="124">
      <c r="K124" s="76"/>
      <c r="Q124" s="77"/>
      <c r="V124" s="77"/>
    </row>
    <row r="125">
      <c r="K125" s="76"/>
      <c r="Q125" s="77"/>
      <c r="V125" s="77"/>
    </row>
    <row r="126">
      <c r="K126" s="76"/>
      <c r="Q126" s="77"/>
      <c r="V126" s="77"/>
    </row>
    <row r="127">
      <c r="K127" s="76"/>
      <c r="Q127" s="77"/>
      <c r="V127" s="77"/>
    </row>
    <row r="128">
      <c r="K128" s="76"/>
      <c r="Q128" s="77"/>
      <c r="V128" s="77"/>
    </row>
    <row r="129">
      <c r="K129" s="76"/>
      <c r="Q129" s="77"/>
      <c r="V129" s="77"/>
    </row>
    <row r="130">
      <c r="K130" s="76"/>
      <c r="Q130" s="77"/>
      <c r="V130" s="77"/>
    </row>
    <row r="131">
      <c r="K131" s="76"/>
      <c r="Q131" s="77"/>
      <c r="V131" s="77"/>
    </row>
    <row r="132">
      <c r="K132" s="76"/>
      <c r="Q132" s="77"/>
      <c r="V132" s="77"/>
    </row>
    <row r="133">
      <c r="K133" s="76"/>
      <c r="Q133" s="77"/>
      <c r="V133" s="77"/>
    </row>
    <row r="134">
      <c r="K134" s="76"/>
      <c r="Q134" s="77"/>
      <c r="V134" s="77"/>
    </row>
    <row r="135">
      <c r="K135" s="76"/>
      <c r="Q135" s="77"/>
      <c r="V135" s="77"/>
    </row>
    <row r="136">
      <c r="K136" s="76"/>
      <c r="Q136" s="77"/>
      <c r="V136" s="77"/>
    </row>
    <row r="137">
      <c r="K137" s="76"/>
      <c r="Q137" s="77"/>
      <c r="V137" s="77"/>
    </row>
    <row r="138">
      <c r="K138" s="76"/>
      <c r="Q138" s="77"/>
      <c r="V138" s="77"/>
    </row>
    <row r="139">
      <c r="K139" s="76"/>
      <c r="Q139" s="77"/>
      <c r="V139" s="77"/>
    </row>
    <row r="140">
      <c r="K140" s="76"/>
      <c r="Q140" s="77"/>
      <c r="V140" s="77"/>
    </row>
    <row r="141">
      <c r="K141" s="76"/>
      <c r="Q141" s="77"/>
      <c r="V141" s="77"/>
    </row>
    <row r="142">
      <c r="K142" s="76"/>
      <c r="Q142" s="77"/>
      <c r="V142" s="77"/>
    </row>
    <row r="143">
      <c r="K143" s="76"/>
      <c r="Q143" s="77"/>
      <c r="V143" s="77"/>
    </row>
    <row r="144">
      <c r="K144" s="76"/>
      <c r="Q144" s="77"/>
      <c r="V144" s="77"/>
    </row>
    <row r="145">
      <c r="K145" s="76"/>
      <c r="Q145" s="77"/>
      <c r="V145" s="77"/>
    </row>
    <row r="146">
      <c r="K146" s="76"/>
      <c r="Q146" s="77"/>
      <c r="V146" s="77"/>
    </row>
    <row r="147">
      <c r="K147" s="76"/>
      <c r="Q147" s="77"/>
      <c r="V147" s="77"/>
    </row>
    <row r="148">
      <c r="K148" s="76"/>
      <c r="Q148" s="77"/>
      <c r="V148" s="77"/>
    </row>
    <row r="149">
      <c r="K149" s="76"/>
      <c r="Q149" s="77"/>
      <c r="V149" s="77"/>
    </row>
    <row r="150">
      <c r="K150" s="76"/>
      <c r="Q150" s="77"/>
      <c r="V150" s="77"/>
    </row>
    <row r="151">
      <c r="K151" s="76"/>
      <c r="Q151" s="77"/>
      <c r="V151" s="77"/>
    </row>
    <row r="152">
      <c r="K152" s="76"/>
      <c r="Q152" s="77"/>
      <c r="V152" s="77"/>
    </row>
    <row r="153">
      <c r="K153" s="76"/>
      <c r="Q153" s="77"/>
      <c r="V153" s="77"/>
    </row>
    <row r="154">
      <c r="K154" s="76"/>
      <c r="Q154" s="77"/>
      <c r="V154" s="77"/>
    </row>
    <row r="155">
      <c r="K155" s="76"/>
      <c r="Q155" s="77"/>
      <c r="V155" s="77"/>
    </row>
    <row r="156">
      <c r="K156" s="76"/>
      <c r="Q156" s="77"/>
      <c r="V156" s="77"/>
    </row>
    <row r="157">
      <c r="K157" s="76"/>
      <c r="Q157" s="77"/>
      <c r="V157" s="77"/>
    </row>
    <row r="158">
      <c r="K158" s="76"/>
      <c r="Q158" s="77"/>
      <c r="V158" s="77"/>
    </row>
    <row r="159">
      <c r="K159" s="76"/>
      <c r="Q159" s="77"/>
      <c r="V159" s="77"/>
    </row>
    <row r="160">
      <c r="K160" s="76"/>
      <c r="Q160" s="77"/>
      <c r="V160" s="77"/>
    </row>
    <row r="161">
      <c r="K161" s="76"/>
      <c r="Q161" s="77"/>
      <c r="V161" s="77"/>
    </row>
    <row r="162">
      <c r="K162" s="76"/>
      <c r="Q162" s="77"/>
      <c r="V162" s="77"/>
    </row>
    <row r="163">
      <c r="K163" s="76"/>
      <c r="Q163" s="77"/>
      <c r="V163" s="77"/>
    </row>
    <row r="164">
      <c r="K164" s="76"/>
      <c r="Q164" s="77"/>
      <c r="V164" s="77"/>
    </row>
    <row r="165">
      <c r="K165" s="76"/>
      <c r="Q165" s="77"/>
      <c r="V165" s="77"/>
    </row>
    <row r="166">
      <c r="K166" s="76"/>
      <c r="Q166" s="77"/>
      <c r="V166" s="77"/>
    </row>
    <row r="167">
      <c r="K167" s="76"/>
      <c r="Q167" s="77"/>
      <c r="V167" s="77"/>
    </row>
    <row r="168">
      <c r="K168" s="76"/>
      <c r="Q168" s="77"/>
      <c r="V168" s="77"/>
    </row>
    <row r="169">
      <c r="K169" s="76"/>
      <c r="Q169" s="77"/>
      <c r="V169" s="77"/>
    </row>
    <row r="170">
      <c r="K170" s="76"/>
      <c r="Q170" s="77"/>
      <c r="V170" s="77"/>
    </row>
    <row r="171">
      <c r="K171" s="76"/>
      <c r="Q171" s="77"/>
      <c r="V171" s="77"/>
    </row>
    <row r="172">
      <c r="K172" s="76"/>
      <c r="Q172" s="77"/>
      <c r="V172" s="77"/>
    </row>
    <row r="173">
      <c r="K173" s="76"/>
      <c r="Q173" s="77"/>
      <c r="V173" s="77"/>
    </row>
    <row r="174">
      <c r="K174" s="76"/>
      <c r="Q174" s="77"/>
      <c r="V174" s="77"/>
    </row>
    <row r="175">
      <c r="K175" s="76"/>
      <c r="Q175" s="77"/>
      <c r="V175" s="77"/>
    </row>
    <row r="176">
      <c r="K176" s="76"/>
      <c r="Q176" s="77"/>
      <c r="V176" s="77"/>
    </row>
    <row r="177">
      <c r="K177" s="76"/>
      <c r="Q177" s="77"/>
      <c r="V177" s="77"/>
    </row>
    <row r="178">
      <c r="K178" s="76"/>
      <c r="Q178" s="77"/>
      <c r="V178" s="77"/>
    </row>
    <row r="179">
      <c r="K179" s="76"/>
      <c r="Q179" s="77"/>
      <c r="V179" s="77"/>
    </row>
    <row r="180">
      <c r="K180" s="76"/>
      <c r="Q180" s="77"/>
      <c r="V180" s="77"/>
    </row>
    <row r="181">
      <c r="K181" s="76"/>
      <c r="Q181" s="77"/>
      <c r="V181" s="77"/>
    </row>
    <row r="182">
      <c r="K182" s="76"/>
      <c r="Q182" s="77"/>
      <c r="V182" s="77"/>
    </row>
    <row r="183">
      <c r="K183" s="76"/>
      <c r="Q183" s="77"/>
      <c r="V183" s="77"/>
    </row>
    <row r="184">
      <c r="K184" s="76"/>
      <c r="Q184" s="77"/>
      <c r="V184" s="77"/>
    </row>
    <row r="185">
      <c r="K185" s="76"/>
      <c r="Q185" s="77"/>
      <c r="V185" s="77"/>
    </row>
    <row r="186">
      <c r="K186" s="76"/>
      <c r="Q186" s="77"/>
      <c r="V186" s="77"/>
    </row>
    <row r="187">
      <c r="K187" s="76"/>
      <c r="Q187" s="77"/>
      <c r="V187" s="77"/>
    </row>
    <row r="188">
      <c r="K188" s="76"/>
      <c r="Q188" s="77"/>
      <c r="V188" s="77"/>
    </row>
    <row r="189">
      <c r="K189" s="76"/>
      <c r="Q189" s="77"/>
      <c r="V189" s="77"/>
    </row>
    <row r="190">
      <c r="K190" s="76"/>
      <c r="Q190" s="77"/>
      <c r="V190" s="77"/>
    </row>
    <row r="191">
      <c r="K191" s="76"/>
      <c r="Q191" s="77"/>
      <c r="V191" s="77"/>
    </row>
    <row r="192">
      <c r="K192" s="76"/>
      <c r="Q192" s="77"/>
      <c r="V192" s="77"/>
    </row>
    <row r="193">
      <c r="K193" s="76"/>
      <c r="Q193" s="77"/>
      <c r="V193" s="77"/>
    </row>
    <row r="194">
      <c r="K194" s="76"/>
      <c r="Q194" s="77"/>
      <c r="V194" s="77"/>
    </row>
    <row r="195">
      <c r="K195" s="76"/>
      <c r="Q195" s="77"/>
      <c r="V195" s="77"/>
    </row>
    <row r="196">
      <c r="K196" s="76"/>
      <c r="Q196" s="77"/>
      <c r="V196" s="77"/>
    </row>
    <row r="197">
      <c r="K197" s="76"/>
      <c r="Q197" s="77"/>
      <c r="V197" s="77"/>
    </row>
    <row r="198">
      <c r="K198" s="76"/>
      <c r="Q198" s="77"/>
      <c r="V198" s="77"/>
    </row>
    <row r="199">
      <c r="K199" s="76"/>
      <c r="Q199" s="77"/>
      <c r="V199" s="77"/>
    </row>
    <row r="200">
      <c r="K200" s="76"/>
      <c r="Q200" s="77"/>
      <c r="V200" s="77"/>
    </row>
    <row r="201">
      <c r="K201" s="76"/>
      <c r="Q201" s="77"/>
      <c r="V201" s="77"/>
    </row>
    <row r="202">
      <c r="K202" s="76"/>
      <c r="Q202" s="77"/>
      <c r="V202" s="77"/>
    </row>
    <row r="203">
      <c r="K203" s="76"/>
      <c r="Q203" s="77"/>
      <c r="V203" s="77"/>
    </row>
    <row r="204">
      <c r="K204" s="76"/>
      <c r="Q204" s="77"/>
      <c r="V204" s="77"/>
    </row>
    <row r="205">
      <c r="K205" s="76"/>
      <c r="Q205" s="77"/>
      <c r="V205" s="77"/>
    </row>
    <row r="206">
      <c r="K206" s="76"/>
      <c r="Q206" s="77"/>
      <c r="V206" s="77"/>
    </row>
    <row r="207">
      <c r="K207" s="76"/>
      <c r="Q207" s="77"/>
      <c r="V207" s="77"/>
    </row>
    <row r="208">
      <c r="K208" s="76"/>
      <c r="Q208" s="77"/>
      <c r="V208" s="77"/>
    </row>
    <row r="209">
      <c r="K209" s="76"/>
      <c r="Q209" s="77"/>
      <c r="V209" s="77"/>
    </row>
    <row r="210">
      <c r="K210" s="76"/>
      <c r="Q210" s="77"/>
      <c r="V210" s="77"/>
    </row>
    <row r="211">
      <c r="K211" s="76"/>
      <c r="Q211" s="77"/>
      <c r="V211" s="77"/>
    </row>
    <row r="212">
      <c r="K212" s="76"/>
      <c r="Q212" s="77"/>
      <c r="V212" s="77"/>
    </row>
    <row r="213">
      <c r="K213" s="76"/>
      <c r="Q213" s="77"/>
      <c r="V213" s="77"/>
    </row>
    <row r="214">
      <c r="K214" s="76"/>
      <c r="Q214" s="77"/>
      <c r="V214" s="77"/>
    </row>
    <row r="215">
      <c r="K215" s="76"/>
      <c r="Q215" s="77"/>
      <c r="V215" s="77"/>
    </row>
    <row r="216">
      <c r="K216" s="76"/>
      <c r="Q216" s="77"/>
      <c r="V216" s="77"/>
    </row>
    <row r="217">
      <c r="K217" s="76"/>
      <c r="Q217" s="77"/>
      <c r="V217" s="77"/>
    </row>
    <row r="218">
      <c r="K218" s="76"/>
      <c r="Q218" s="77"/>
      <c r="V218" s="77"/>
    </row>
    <row r="219">
      <c r="K219" s="76"/>
      <c r="Q219" s="77"/>
      <c r="V219" s="77"/>
    </row>
    <row r="220">
      <c r="K220" s="76"/>
      <c r="Q220" s="77"/>
      <c r="V220" s="77"/>
    </row>
    <row r="221">
      <c r="K221" s="76"/>
      <c r="Q221" s="77"/>
      <c r="V221" s="77"/>
    </row>
    <row r="222">
      <c r="K222" s="76"/>
      <c r="Q222" s="77"/>
      <c r="V222" s="77"/>
    </row>
    <row r="223">
      <c r="K223" s="76"/>
      <c r="Q223" s="77"/>
      <c r="V223" s="77"/>
    </row>
    <row r="224">
      <c r="K224" s="76"/>
      <c r="Q224" s="77"/>
      <c r="V224" s="77"/>
    </row>
    <row r="225">
      <c r="K225" s="76"/>
      <c r="Q225" s="77"/>
      <c r="V225" s="77"/>
    </row>
    <row r="226">
      <c r="K226" s="76"/>
      <c r="Q226" s="77"/>
      <c r="V226" s="77"/>
    </row>
    <row r="227">
      <c r="K227" s="76"/>
      <c r="Q227" s="77"/>
      <c r="V227" s="77"/>
    </row>
    <row r="228">
      <c r="K228" s="76"/>
      <c r="Q228" s="77"/>
      <c r="V228" s="77"/>
    </row>
    <row r="229">
      <c r="K229" s="76"/>
      <c r="Q229" s="77"/>
      <c r="V229" s="77"/>
    </row>
    <row r="230">
      <c r="K230" s="76"/>
      <c r="Q230" s="77"/>
      <c r="V230" s="77"/>
    </row>
    <row r="231">
      <c r="K231" s="76"/>
      <c r="Q231" s="77"/>
      <c r="V231" s="77"/>
    </row>
    <row r="232">
      <c r="K232" s="76"/>
      <c r="Q232" s="77"/>
      <c r="V232" s="77"/>
    </row>
    <row r="233">
      <c r="K233" s="76"/>
      <c r="Q233" s="77"/>
      <c r="V233" s="77"/>
    </row>
    <row r="234">
      <c r="K234" s="76"/>
      <c r="Q234" s="77"/>
      <c r="V234" s="77"/>
    </row>
    <row r="235">
      <c r="K235" s="76"/>
      <c r="Q235" s="77"/>
      <c r="V235" s="77"/>
    </row>
    <row r="236">
      <c r="K236" s="76"/>
      <c r="Q236" s="77"/>
      <c r="V236" s="77"/>
    </row>
    <row r="237">
      <c r="K237" s="76"/>
      <c r="Q237" s="77"/>
      <c r="V237" s="77"/>
    </row>
    <row r="238">
      <c r="K238" s="76"/>
      <c r="Q238" s="77"/>
      <c r="V238" s="77"/>
    </row>
    <row r="239">
      <c r="K239" s="76"/>
      <c r="Q239" s="77"/>
      <c r="V239" s="77"/>
    </row>
    <row r="240">
      <c r="K240" s="76"/>
      <c r="Q240" s="77"/>
      <c r="V240" s="77"/>
    </row>
    <row r="241">
      <c r="K241" s="76"/>
      <c r="Q241" s="77"/>
      <c r="V241" s="77"/>
    </row>
    <row r="242">
      <c r="K242" s="76"/>
      <c r="Q242" s="77"/>
      <c r="V242" s="77"/>
    </row>
    <row r="243">
      <c r="K243" s="76"/>
      <c r="Q243" s="77"/>
      <c r="V243" s="77"/>
    </row>
    <row r="244">
      <c r="K244" s="76"/>
      <c r="Q244" s="77"/>
      <c r="V244" s="77"/>
    </row>
    <row r="245">
      <c r="K245" s="76"/>
      <c r="Q245" s="77"/>
      <c r="V245" s="77"/>
    </row>
    <row r="246">
      <c r="K246" s="76"/>
      <c r="Q246" s="77"/>
      <c r="V246" s="77"/>
    </row>
    <row r="247">
      <c r="K247" s="76"/>
      <c r="Q247" s="77"/>
      <c r="V247" s="77"/>
    </row>
    <row r="248">
      <c r="K248" s="76"/>
      <c r="Q248" s="77"/>
      <c r="V248" s="77"/>
    </row>
    <row r="249">
      <c r="K249" s="76"/>
      <c r="Q249" s="77"/>
      <c r="V249" s="77"/>
    </row>
    <row r="250">
      <c r="K250" s="76"/>
      <c r="Q250" s="77"/>
      <c r="V250" s="77"/>
    </row>
    <row r="251">
      <c r="K251" s="76"/>
      <c r="Q251" s="77"/>
      <c r="V251" s="77"/>
    </row>
    <row r="252">
      <c r="K252" s="76"/>
      <c r="Q252" s="77"/>
      <c r="V252" s="77"/>
    </row>
    <row r="253">
      <c r="K253" s="76"/>
      <c r="Q253" s="77"/>
      <c r="V253" s="77"/>
    </row>
    <row r="254">
      <c r="K254" s="76"/>
      <c r="Q254" s="77"/>
      <c r="V254" s="77"/>
    </row>
    <row r="255">
      <c r="K255" s="76"/>
      <c r="Q255" s="77"/>
      <c r="V255" s="77"/>
    </row>
    <row r="256">
      <c r="K256" s="76"/>
      <c r="Q256" s="77"/>
      <c r="V256" s="77"/>
    </row>
    <row r="257">
      <c r="K257" s="76"/>
      <c r="Q257" s="77"/>
      <c r="V257" s="77"/>
    </row>
    <row r="258">
      <c r="K258" s="76"/>
      <c r="Q258" s="77"/>
      <c r="V258" s="77"/>
    </row>
    <row r="259">
      <c r="K259" s="76"/>
      <c r="Q259" s="77"/>
      <c r="V259" s="77"/>
    </row>
    <row r="260">
      <c r="K260" s="76"/>
      <c r="Q260" s="77"/>
      <c r="V260" s="77"/>
    </row>
    <row r="261">
      <c r="K261" s="76"/>
      <c r="Q261" s="77"/>
      <c r="V261" s="77"/>
    </row>
    <row r="262">
      <c r="K262" s="76"/>
      <c r="Q262" s="77"/>
      <c r="V262" s="77"/>
    </row>
    <row r="263">
      <c r="K263" s="76"/>
      <c r="Q263" s="77"/>
      <c r="V263" s="77"/>
    </row>
    <row r="264">
      <c r="K264" s="76"/>
      <c r="Q264" s="77"/>
      <c r="V264" s="77"/>
    </row>
    <row r="265">
      <c r="K265" s="76"/>
      <c r="Q265" s="77"/>
      <c r="V265" s="77"/>
    </row>
    <row r="266">
      <c r="K266" s="76"/>
      <c r="Q266" s="77"/>
      <c r="V266" s="77"/>
    </row>
    <row r="267">
      <c r="K267" s="76"/>
      <c r="Q267" s="77"/>
      <c r="V267" s="77"/>
    </row>
    <row r="268">
      <c r="K268" s="76"/>
      <c r="Q268" s="77"/>
      <c r="V268" s="77"/>
    </row>
    <row r="269">
      <c r="K269" s="76"/>
      <c r="Q269" s="77"/>
      <c r="V269" s="77"/>
    </row>
    <row r="270">
      <c r="K270" s="76"/>
      <c r="Q270" s="77"/>
      <c r="V270" s="77"/>
    </row>
    <row r="271">
      <c r="K271" s="76"/>
      <c r="Q271" s="77"/>
      <c r="V271" s="77"/>
    </row>
    <row r="272">
      <c r="K272" s="76"/>
      <c r="Q272" s="77"/>
      <c r="V272" s="77"/>
    </row>
    <row r="273">
      <c r="K273" s="76"/>
      <c r="Q273" s="77"/>
      <c r="V273" s="77"/>
    </row>
    <row r="274">
      <c r="K274" s="76"/>
      <c r="Q274" s="77"/>
      <c r="V274" s="77"/>
    </row>
    <row r="275">
      <c r="K275" s="76"/>
      <c r="Q275" s="77"/>
      <c r="V275" s="77"/>
    </row>
    <row r="276">
      <c r="K276" s="76"/>
      <c r="Q276" s="77"/>
      <c r="V276" s="77"/>
    </row>
    <row r="277">
      <c r="K277" s="76"/>
      <c r="Q277" s="77"/>
      <c r="V277" s="77"/>
    </row>
    <row r="278">
      <c r="K278" s="76"/>
      <c r="Q278" s="77"/>
      <c r="V278" s="77"/>
    </row>
    <row r="279">
      <c r="K279" s="76"/>
      <c r="Q279" s="77"/>
      <c r="V279" s="77"/>
    </row>
    <row r="280">
      <c r="K280" s="76"/>
      <c r="Q280" s="77"/>
      <c r="V280" s="77"/>
    </row>
    <row r="281">
      <c r="K281" s="76"/>
      <c r="Q281" s="77"/>
      <c r="V281" s="77"/>
    </row>
    <row r="282">
      <c r="K282" s="76"/>
      <c r="Q282" s="77"/>
      <c r="V282" s="77"/>
    </row>
    <row r="283">
      <c r="K283" s="76"/>
      <c r="Q283" s="77"/>
      <c r="V283" s="77"/>
    </row>
    <row r="284">
      <c r="K284" s="76"/>
      <c r="Q284" s="77"/>
      <c r="V284" s="77"/>
    </row>
    <row r="285">
      <c r="K285" s="76"/>
      <c r="Q285" s="77"/>
      <c r="V285" s="77"/>
    </row>
    <row r="286">
      <c r="K286" s="76"/>
      <c r="Q286" s="77"/>
      <c r="V286" s="77"/>
    </row>
    <row r="287">
      <c r="K287" s="76"/>
      <c r="Q287" s="77"/>
      <c r="V287" s="77"/>
    </row>
    <row r="288">
      <c r="K288" s="76"/>
      <c r="Q288" s="77"/>
      <c r="V288" s="77"/>
    </row>
    <row r="289">
      <c r="K289" s="76"/>
      <c r="Q289" s="77"/>
      <c r="V289" s="77"/>
    </row>
    <row r="290">
      <c r="K290" s="76"/>
      <c r="Q290" s="77"/>
      <c r="V290" s="77"/>
    </row>
    <row r="291">
      <c r="K291" s="76"/>
      <c r="Q291" s="77"/>
      <c r="V291" s="77"/>
    </row>
    <row r="292">
      <c r="K292" s="76"/>
      <c r="Q292" s="77"/>
      <c r="V292" s="77"/>
    </row>
    <row r="293">
      <c r="K293" s="76"/>
      <c r="Q293" s="77"/>
      <c r="V293" s="77"/>
    </row>
    <row r="294">
      <c r="K294" s="76"/>
      <c r="Q294" s="77"/>
      <c r="V294" s="77"/>
    </row>
    <row r="295">
      <c r="K295" s="76"/>
      <c r="Q295" s="77"/>
      <c r="V295" s="77"/>
    </row>
    <row r="296">
      <c r="K296" s="76"/>
      <c r="Q296" s="77"/>
      <c r="V296" s="77"/>
    </row>
    <row r="297">
      <c r="K297" s="76"/>
      <c r="Q297" s="77"/>
      <c r="V297" s="77"/>
    </row>
    <row r="298">
      <c r="K298" s="76"/>
      <c r="Q298" s="77"/>
      <c r="V298" s="77"/>
    </row>
    <row r="299">
      <c r="K299" s="76"/>
      <c r="Q299" s="77"/>
      <c r="V299" s="77"/>
    </row>
    <row r="300">
      <c r="K300" s="76"/>
      <c r="Q300" s="77"/>
      <c r="V300" s="77"/>
    </row>
    <row r="301">
      <c r="K301" s="76"/>
      <c r="Q301" s="77"/>
      <c r="V301" s="77"/>
    </row>
    <row r="302">
      <c r="K302" s="76"/>
      <c r="Q302" s="77"/>
      <c r="V302" s="77"/>
    </row>
    <row r="303">
      <c r="K303" s="76"/>
      <c r="Q303" s="77"/>
      <c r="V303" s="77"/>
    </row>
    <row r="304">
      <c r="K304" s="76"/>
      <c r="Q304" s="77"/>
      <c r="V304" s="77"/>
    </row>
    <row r="305">
      <c r="K305" s="76"/>
      <c r="Q305" s="77"/>
      <c r="V305" s="77"/>
    </row>
    <row r="306">
      <c r="K306" s="76"/>
      <c r="Q306" s="77"/>
      <c r="V306" s="77"/>
    </row>
    <row r="307">
      <c r="K307" s="76"/>
      <c r="Q307" s="77"/>
      <c r="V307" s="77"/>
    </row>
    <row r="308">
      <c r="K308" s="76"/>
      <c r="Q308" s="77"/>
      <c r="V308" s="77"/>
    </row>
    <row r="309">
      <c r="K309" s="76"/>
      <c r="Q309" s="77"/>
      <c r="V309" s="77"/>
    </row>
    <row r="310">
      <c r="K310" s="76"/>
      <c r="Q310" s="77"/>
      <c r="V310" s="77"/>
    </row>
    <row r="311">
      <c r="K311" s="76"/>
      <c r="Q311" s="77"/>
      <c r="V311" s="77"/>
    </row>
    <row r="312">
      <c r="K312" s="76"/>
      <c r="Q312" s="77"/>
      <c r="V312" s="77"/>
    </row>
    <row r="313">
      <c r="K313" s="76"/>
      <c r="Q313" s="77"/>
      <c r="V313" s="77"/>
    </row>
    <row r="314">
      <c r="K314" s="76"/>
      <c r="Q314" s="77"/>
      <c r="V314" s="77"/>
    </row>
    <row r="315">
      <c r="K315" s="76"/>
      <c r="Q315" s="77"/>
      <c r="V315" s="77"/>
    </row>
    <row r="316">
      <c r="K316" s="76"/>
      <c r="Q316" s="77"/>
      <c r="V316" s="77"/>
    </row>
    <row r="317">
      <c r="K317" s="76"/>
      <c r="Q317" s="77"/>
      <c r="V317" s="77"/>
    </row>
    <row r="318">
      <c r="K318" s="76"/>
      <c r="Q318" s="77"/>
      <c r="V318" s="77"/>
    </row>
    <row r="319">
      <c r="K319" s="76"/>
      <c r="Q319" s="77"/>
      <c r="V319" s="77"/>
    </row>
    <row r="320">
      <c r="K320" s="76"/>
      <c r="Q320" s="77"/>
      <c r="V320" s="77"/>
    </row>
    <row r="321">
      <c r="K321" s="76"/>
      <c r="Q321" s="77"/>
      <c r="V321" s="77"/>
    </row>
    <row r="322">
      <c r="K322" s="76"/>
      <c r="Q322" s="77"/>
      <c r="V322" s="77"/>
    </row>
    <row r="323">
      <c r="K323" s="76"/>
      <c r="Q323" s="77"/>
      <c r="V323" s="77"/>
    </row>
    <row r="324">
      <c r="K324" s="76"/>
      <c r="Q324" s="77"/>
      <c r="V324" s="77"/>
    </row>
    <row r="325">
      <c r="K325" s="76"/>
      <c r="Q325" s="77"/>
      <c r="V325" s="77"/>
    </row>
    <row r="326">
      <c r="K326" s="76"/>
      <c r="Q326" s="77"/>
      <c r="V326" s="77"/>
    </row>
    <row r="327">
      <c r="K327" s="76"/>
      <c r="Q327" s="77"/>
      <c r="V327" s="77"/>
    </row>
    <row r="328">
      <c r="K328" s="76"/>
      <c r="Q328" s="77"/>
      <c r="V328" s="77"/>
    </row>
    <row r="329">
      <c r="K329" s="76"/>
      <c r="Q329" s="77"/>
      <c r="V329" s="77"/>
    </row>
    <row r="330">
      <c r="K330" s="76"/>
      <c r="Q330" s="77"/>
      <c r="V330" s="77"/>
    </row>
    <row r="331">
      <c r="K331" s="76"/>
      <c r="Q331" s="77"/>
      <c r="V331" s="77"/>
    </row>
    <row r="332">
      <c r="K332" s="76"/>
      <c r="Q332" s="77"/>
      <c r="V332" s="77"/>
    </row>
    <row r="333">
      <c r="K333" s="76"/>
      <c r="Q333" s="77"/>
      <c r="V333" s="77"/>
    </row>
    <row r="334">
      <c r="K334" s="76"/>
      <c r="Q334" s="77"/>
      <c r="V334" s="77"/>
    </row>
    <row r="335">
      <c r="K335" s="76"/>
      <c r="Q335" s="77"/>
      <c r="V335" s="77"/>
    </row>
    <row r="336">
      <c r="K336" s="76"/>
      <c r="Q336" s="77"/>
      <c r="V336" s="77"/>
    </row>
    <row r="337">
      <c r="K337" s="76"/>
      <c r="Q337" s="77"/>
      <c r="V337" s="77"/>
    </row>
    <row r="338">
      <c r="K338" s="76"/>
      <c r="Q338" s="77"/>
      <c r="V338" s="77"/>
    </row>
    <row r="339">
      <c r="K339" s="76"/>
      <c r="Q339" s="77"/>
      <c r="V339" s="77"/>
    </row>
    <row r="340">
      <c r="K340" s="76"/>
      <c r="Q340" s="77"/>
      <c r="V340" s="77"/>
    </row>
    <row r="341">
      <c r="K341" s="76"/>
      <c r="Q341" s="77"/>
      <c r="V341" s="77"/>
    </row>
    <row r="342">
      <c r="K342" s="76"/>
      <c r="Q342" s="77"/>
      <c r="V342" s="77"/>
    </row>
    <row r="343">
      <c r="K343" s="76"/>
      <c r="Q343" s="77"/>
      <c r="V343" s="77"/>
    </row>
    <row r="344">
      <c r="K344" s="76"/>
      <c r="Q344" s="77"/>
      <c r="V344" s="77"/>
    </row>
    <row r="345">
      <c r="K345" s="76"/>
      <c r="Q345" s="77"/>
      <c r="V345" s="77"/>
    </row>
    <row r="346">
      <c r="K346" s="76"/>
      <c r="Q346" s="77"/>
      <c r="V346" s="77"/>
    </row>
    <row r="347">
      <c r="K347" s="76"/>
      <c r="Q347" s="77"/>
      <c r="V347" s="77"/>
    </row>
    <row r="348">
      <c r="K348" s="76"/>
      <c r="Q348" s="77"/>
      <c r="V348" s="77"/>
    </row>
    <row r="349">
      <c r="K349" s="76"/>
      <c r="Q349" s="77"/>
      <c r="V349" s="77"/>
    </row>
    <row r="350">
      <c r="K350" s="76"/>
      <c r="Q350" s="77"/>
      <c r="V350" s="77"/>
    </row>
    <row r="351">
      <c r="K351" s="76"/>
      <c r="Q351" s="77"/>
      <c r="V351" s="77"/>
    </row>
    <row r="352">
      <c r="K352" s="76"/>
      <c r="Q352" s="77"/>
      <c r="V352" s="77"/>
    </row>
    <row r="353">
      <c r="K353" s="76"/>
      <c r="Q353" s="77"/>
      <c r="V353" s="77"/>
    </row>
    <row r="354">
      <c r="K354" s="76"/>
      <c r="Q354" s="77"/>
      <c r="V354" s="77"/>
    </row>
    <row r="355">
      <c r="K355" s="76"/>
      <c r="Q355" s="77"/>
      <c r="V355" s="77"/>
    </row>
    <row r="356">
      <c r="K356" s="76"/>
      <c r="Q356" s="77"/>
      <c r="V356" s="77"/>
    </row>
    <row r="357">
      <c r="K357" s="76"/>
      <c r="Q357" s="77"/>
      <c r="V357" s="77"/>
    </row>
    <row r="358">
      <c r="K358" s="76"/>
      <c r="Q358" s="77"/>
      <c r="V358" s="77"/>
    </row>
    <row r="359">
      <c r="K359" s="76"/>
      <c r="Q359" s="77"/>
      <c r="V359" s="77"/>
    </row>
    <row r="360">
      <c r="K360" s="76"/>
      <c r="Q360" s="77"/>
      <c r="V360" s="77"/>
    </row>
    <row r="361">
      <c r="K361" s="76"/>
      <c r="Q361" s="77"/>
      <c r="V361" s="77"/>
    </row>
    <row r="362">
      <c r="K362" s="76"/>
      <c r="Q362" s="77"/>
      <c r="V362" s="77"/>
    </row>
    <row r="363">
      <c r="K363" s="76"/>
      <c r="Q363" s="77"/>
      <c r="V363" s="77"/>
    </row>
    <row r="364">
      <c r="K364" s="76"/>
      <c r="Q364" s="77"/>
      <c r="V364" s="77"/>
    </row>
    <row r="365">
      <c r="K365" s="76"/>
      <c r="Q365" s="77"/>
      <c r="V365" s="77"/>
    </row>
    <row r="366">
      <c r="K366" s="76"/>
      <c r="Q366" s="77"/>
      <c r="V366" s="77"/>
    </row>
    <row r="367">
      <c r="K367" s="76"/>
      <c r="Q367" s="77"/>
      <c r="V367" s="77"/>
    </row>
    <row r="368">
      <c r="K368" s="76"/>
      <c r="Q368" s="77"/>
      <c r="V368" s="77"/>
    </row>
    <row r="369">
      <c r="K369" s="76"/>
      <c r="Q369" s="77"/>
      <c r="V369" s="77"/>
    </row>
    <row r="370">
      <c r="K370" s="76"/>
      <c r="Q370" s="77"/>
      <c r="V370" s="77"/>
    </row>
    <row r="371">
      <c r="K371" s="76"/>
      <c r="Q371" s="77"/>
      <c r="V371" s="77"/>
    </row>
    <row r="372">
      <c r="K372" s="76"/>
      <c r="Q372" s="77"/>
      <c r="V372" s="77"/>
    </row>
    <row r="373">
      <c r="K373" s="76"/>
      <c r="Q373" s="77"/>
      <c r="V373" s="77"/>
    </row>
    <row r="374">
      <c r="K374" s="76"/>
      <c r="Q374" s="77"/>
      <c r="V374" s="77"/>
    </row>
    <row r="375">
      <c r="K375" s="76"/>
      <c r="Q375" s="77"/>
      <c r="V375" s="77"/>
    </row>
    <row r="376">
      <c r="K376" s="76"/>
      <c r="Q376" s="77"/>
      <c r="V376" s="77"/>
    </row>
    <row r="377">
      <c r="K377" s="76"/>
      <c r="Q377" s="77"/>
      <c r="V377" s="77"/>
    </row>
    <row r="378">
      <c r="K378" s="76"/>
      <c r="Q378" s="77"/>
      <c r="V378" s="77"/>
    </row>
    <row r="379">
      <c r="K379" s="76"/>
      <c r="Q379" s="77"/>
      <c r="V379" s="77"/>
    </row>
    <row r="380">
      <c r="K380" s="76"/>
      <c r="Q380" s="77"/>
      <c r="V380" s="77"/>
    </row>
    <row r="381">
      <c r="K381" s="76"/>
      <c r="Q381" s="77"/>
      <c r="V381" s="77"/>
    </row>
    <row r="382">
      <c r="K382" s="76"/>
      <c r="Q382" s="77"/>
      <c r="V382" s="77"/>
    </row>
    <row r="383">
      <c r="K383" s="76"/>
      <c r="Q383" s="77"/>
      <c r="V383" s="77"/>
    </row>
    <row r="384">
      <c r="K384" s="76"/>
      <c r="Q384" s="77"/>
      <c r="V384" s="77"/>
    </row>
    <row r="385">
      <c r="K385" s="76"/>
      <c r="Q385" s="77"/>
      <c r="V385" s="77"/>
    </row>
    <row r="386">
      <c r="K386" s="76"/>
      <c r="Q386" s="77"/>
      <c r="V386" s="77"/>
    </row>
    <row r="387">
      <c r="K387" s="76"/>
      <c r="Q387" s="77"/>
      <c r="V387" s="77"/>
    </row>
    <row r="388">
      <c r="K388" s="76"/>
      <c r="Q388" s="77"/>
      <c r="V388" s="77"/>
    </row>
    <row r="389">
      <c r="K389" s="76"/>
      <c r="Q389" s="77"/>
      <c r="V389" s="77"/>
    </row>
    <row r="390">
      <c r="K390" s="76"/>
      <c r="Q390" s="77"/>
      <c r="V390" s="77"/>
    </row>
    <row r="391">
      <c r="K391" s="76"/>
      <c r="Q391" s="77"/>
      <c r="V391" s="77"/>
    </row>
    <row r="392">
      <c r="K392" s="76"/>
      <c r="Q392" s="77"/>
      <c r="V392" s="77"/>
    </row>
    <row r="393">
      <c r="K393" s="76"/>
      <c r="Q393" s="77"/>
      <c r="V393" s="77"/>
    </row>
    <row r="394">
      <c r="K394" s="76"/>
      <c r="Q394" s="77"/>
      <c r="V394" s="77"/>
    </row>
    <row r="395">
      <c r="K395" s="76"/>
      <c r="Q395" s="77"/>
      <c r="V395" s="77"/>
    </row>
    <row r="396">
      <c r="K396" s="76"/>
      <c r="Q396" s="77"/>
      <c r="V396" s="77"/>
    </row>
    <row r="397">
      <c r="K397" s="76"/>
      <c r="Q397" s="77"/>
      <c r="V397" s="77"/>
    </row>
    <row r="398">
      <c r="K398" s="76"/>
      <c r="Q398" s="77"/>
      <c r="V398" s="77"/>
    </row>
    <row r="399">
      <c r="K399" s="76"/>
      <c r="Q399" s="77"/>
      <c r="V399" s="77"/>
    </row>
    <row r="400">
      <c r="K400" s="76"/>
      <c r="Q400" s="77"/>
      <c r="V400" s="77"/>
    </row>
    <row r="401">
      <c r="K401" s="76"/>
      <c r="Q401" s="77"/>
      <c r="V401" s="77"/>
    </row>
    <row r="402">
      <c r="K402" s="76"/>
      <c r="Q402" s="77"/>
      <c r="V402" s="77"/>
    </row>
    <row r="403">
      <c r="K403" s="76"/>
      <c r="Q403" s="77"/>
      <c r="V403" s="77"/>
    </row>
    <row r="404">
      <c r="K404" s="76"/>
      <c r="Q404" s="77"/>
      <c r="V404" s="77"/>
    </row>
    <row r="405">
      <c r="K405" s="76"/>
      <c r="Q405" s="77"/>
      <c r="V405" s="77"/>
    </row>
    <row r="406">
      <c r="K406" s="76"/>
      <c r="Q406" s="77"/>
      <c r="V406" s="77"/>
    </row>
    <row r="407">
      <c r="K407" s="76"/>
      <c r="Q407" s="77"/>
      <c r="V407" s="77"/>
    </row>
    <row r="408">
      <c r="K408" s="76"/>
      <c r="Q408" s="77"/>
      <c r="V408" s="77"/>
    </row>
    <row r="409">
      <c r="K409" s="76"/>
      <c r="Q409" s="77"/>
      <c r="V409" s="77"/>
    </row>
    <row r="410">
      <c r="K410" s="76"/>
      <c r="Q410" s="77"/>
      <c r="V410" s="77"/>
    </row>
    <row r="411">
      <c r="K411" s="76"/>
      <c r="Q411" s="77"/>
      <c r="V411" s="77"/>
    </row>
    <row r="412">
      <c r="K412" s="76"/>
      <c r="Q412" s="77"/>
      <c r="V412" s="77"/>
    </row>
    <row r="413">
      <c r="K413" s="76"/>
      <c r="Q413" s="77"/>
      <c r="V413" s="77"/>
    </row>
    <row r="414">
      <c r="K414" s="76"/>
      <c r="Q414" s="77"/>
      <c r="V414" s="77"/>
    </row>
    <row r="415">
      <c r="K415" s="76"/>
      <c r="Q415" s="77"/>
      <c r="V415" s="77"/>
    </row>
    <row r="416">
      <c r="K416" s="76"/>
      <c r="Q416" s="77"/>
      <c r="V416" s="77"/>
    </row>
    <row r="417">
      <c r="K417" s="76"/>
      <c r="Q417" s="77"/>
      <c r="V417" s="77"/>
    </row>
    <row r="418">
      <c r="K418" s="76"/>
      <c r="Q418" s="77"/>
      <c r="V418" s="77"/>
    </row>
    <row r="419">
      <c r="K419" s="76"/>
      <c r="Q419" s="77"/>
      <c r="V419" s="77"/>
    </row>
    <row r="420">
      <c r="K420" s="76"/>
      <c r="Q420" s="77"/>
      <c r="V420" s="77"/>
    </row>
    <row r="421">
      <c r="K421" s="76"/>
      <c r="Q421" s="77"/>
      <c r="V421" s="77"/>
    </row>
    <row r="422">
      <c r="K422" s="76"/>
      <c r="Q422" s="77"/>
      <c r="V422" s="77"/>
    </row>
    <row r="423">
      <c r="K423" s="76"/>
      <c r="Q423" s="77"/>
      <c r="V423" s="77"/>
    </row>
    <row r="424">
      <c r="K424" s="76"/>
      <c r="Q424" s="77"/>
      <c r="V424" s="77"/>
    </row>
    <row r="425">
      <c r="K425" s="76"/>
      <c r="Q425" s="77"/>
      <c r="V425" s="77"/>
    </row>
    <row r="426">
      <c r="K426" s="76"/>
      <c r="Q426" s="77"/>
      <c r="V426" s="77"/>
    </row>
    <row r="427">
      <c r="K427" s="76"/>
      <c r="Q427" s="77"/>
      <c r="V427" s="77"/>
    </row>
    <row r="428">
      <c r="K428" s="76"/>
      <c r="Q428" s="77"/>
      <c r="V428" s="77"/>
    </row>
    <row r="429">
      <c r="K429" s="76"/>
      <c r="Q429" s="77"/>
      <c r="V429" s="77"/>
    </row>
    <row r="430">
      <c r="K430" s="76"/>
      <c r="Q430" s="77"/>
      <c r="V430" s="77"/>
    </row>
    <row r="431">
      <c r="K431" s="76"/>
      <c r="Q431" s="77"/>
      <c r="V431" s="77"/>
    </row>
    <row r="432">
      <c r="K432" s="76"/>
      <c r="Q432" s="77"/>
      <c r="V432" s="77"/>
    </row>
    <row r="433">
      <c r="K433" s="76"/>
      <c r="Q433" s="77"/>
      <c r="V433" s="77"/>
    </row>
    <row r="434">
      <c r="K434" s="76"/>
      <c r="Q434" s="77"/>
      <c r="V434" s="77"/>
    </row>
    <row r="435">
      <c r="K435" s="76"/>
      <c r="Q435" s="77"/>
      <c r="V435" s="77"/>
    </row>
    <row r="436">
      <c r="K436" s="76"/>
      <c r="Q436" s="77"/>
      <c r="V436" s="77"/>
    </row>
    <row r="437">
      <c r="K437" s="76"/>
      <c r="Q437" s="77"/>
      <c r="V437" s="77"/>
    </row>
    <row r="438">
      <c r="K438" s="76"/>
      <c r="Q438" s="77"/>
      <c r="V438" s="77"/>
    </row>
    <row r="439">
      <c r="K439" s="76"/>
      <c r="Q439" s="77"/>
      <c r="V439" s="77"/>
    </row>
    <row r="440">
      <c r="K440" s="76"/>
      <c r="Q440" s="77"/>
      <c r="V440" s="77"/>
    </row>
    <row r="441">
      <c r="K441" s="76"/>
      <c r="Q441" s="77"/>
      <c r="V441" s="77"/>
    </row>
    <row r="442">
      <c r="K442" s="76"/>
      <c r="Q442" s="77"/>
      <c r="V442" s="77"/>
    </row>
    <row r="443">
      <c r="K443" s="76"/>
      <c r="Q443" s="77"/>
      <c r="V443" s="77"/>
    </row>
    <row r="444">
      <c r="K444" s="76"/>
      <c r="Q444" s="77"/>
      <c r="V444" s="77"/>
    </row>
    <row r="445">
      <c r="K445" s="76"/>
      <c r="Q445" s="77"/>
      <c r="V445" s="77"/>
    </row>
    <row r="446">
      <c r="K446" s="76"/>
      <c r="Q446" s="77"/>
      <c r="V446" s="77"/>
    </row>
    <row r="447">
      <c r="K447" s="76"/>
      <c r="Q447" s="77"/>
      <c r="V447" s="77"/>
    </row>
    <row r="448">
      <c r="K448" s="76"/>
      <c r="Q448" s="77"/>
      <c r="V448" s="77"/>
    </row>
    <row r="449">
      <c r="K449" s="76"/>
      <c r="Q449" s="77"/>
      <c r="V449" s="77"/>
    </row>
    <row r="450">
      <c r="K450" s="76"/>
      <c r="Q450" s="77"/>
      <c r="V450" s="77"/>
    </row>
    <row r="451">
      <c r="K451" s="76"/>
      <c r="Q451" s="77"/>
      <c r="V451" s="77"/>
    </row>
    <row r="452">
      <c r="K452" s="76"/>
      <c r="Q452" s="77"/>
      <c r="V452" s="77"/>
    </row>
    <row r="453">
      <c r="K453" s="76"/>
      <c r="Q453" s="77"/>
      <c r="V453" s="77"/>
    </row>
    <row r="454">
      <c r="K454" s="76"/>
      <c r="Q454" s="77"/>
      <c r="V454" s="77"/>
    </row>
    <row r="455">
      <c r="K455" s="76"/>
      <c r="Q455" s="77"/>
      <c r="V455" s="77"/>
    </row>
    <row r="456">
      <c r="K456" s="76"/>
      <c r="Q456" s="77"/>
      <c r="V456" s="77"/>
    </row>
    <row r="457">
      <c r="K457" s="76"/>
      <c r="Q457" s="77"/>
      <c r="V457" s="77"/>
    </row>
    <row r="458">
      <c r="K458" s="76"/>
      <c r="Q458" s="77"/>
      <c r="V458" s="77"/>
    </row>
    <row r="459">
      <c r="K459" s="76"/>
      <c r="Q459" s="77"/>
      <c r="V459" s="77"/>
    </row>
    <row r="460">
      <c r="K460" s="76"/>
      <c r="Q460" s="77"/>
      <c r="V460" s="77"/>
    </row>
    <row r="461">
      <c r="K461" s="76"/>
      <c r="Q461" s="77"/>
      <c r="V461" s="77"/>
    </row>
    <row r="462">
      <c r="K462" s="76"/>
      <c r="Q462" s="77"/>
      <c r="V462" s="77"/>
    </row>
    <row r="463">
      <c r="K463" s="76"/>
      <c r="Q463" s="77"/>
      <c r="V463" s="77"/>
    </row>
    <row r="464">
      <c r="K464" s="76"/>
      <c r="Q464" s="77"/>
      <c r="V464" s="77"/>
    </row>
    <row r="465">
      <c r="K465" s="76"/>
      <c r="Q465" s="77"/>
      <c r="V465" s="77"/>
    </row>
    <row r="466">
      <c r="K466" s="76"/>
      <c r="Q466" s="77"/>
      <c r="V466" s="77"/>
    </row>
    <row r="467">
      <c r="K467" s="76"/>
      <c r="Q467" s="77"/>
      <c r="V467" s="77"/>
    </row>
    <row r="468">
      <c r="K468" s="76"/>
      <c r="Q468" s="77"/>
      <c r="V468" s="77"/>
    </row>
    <row r="469">
      <c r="K469" s="76"/>
      <c r="Q469" s="77"/>
      <c r="V469" s="77"/>
    </row>
    <row r="470">
      <c r="K470" s="76"/>
      <c r="Q470" s="77"/>
      <c r="V470" s="77"/>
    </row>
    <row r="471">
      <c r="K471" s="76"/>
      <c r="Q471" s="77"/>
      <c r="V471" s="77"/>
    </row>
    <row r="472">
      <c r="K472" s="76"/>
      <c r="Q472" s="77"/>
      <c r="V472" s="77"/>
    </row>
    <row r="473">
      <c r="K473" s="76"/>
      <c r="Q473" s="77"/>
      <c r="V473" s="77"/>
    </row>
    <row r="474">
      <c r="K474" s="76"/>
      <c r="Q474" s="77"/>
      <c r="V474" s="77"/>
    </row>
    <row r="475">
      <c r="K475" s="76"/>
      <c r="Q475" s="77"/>
      <c r="V475" s="77"/>
    </row>
    <row r="476">
      <c r="K476" s="76"/>
      <c r="Q476" s="77"/>
      <c r="V476" s="77"/>
    </row>
    <row r="477">
      <c r="K477" s="76"/>
      <c r="Q477" s="77"/>
      <c r="V477" s="77"/>
    </row>
    <row r="478">
      <c r="K478" s="76"/>
      <c r="Q478" s="77"/>
      <c r="V478" s="77"/>
    </row>
    <row r="479">
      <c r="K479" s="76"/>
      <c r="Q479" s="77"/>
      <c r="V479" s="77"/>
    </row>
    <row r="480">
      <c r="K480" s="76"/>
      <c r="Q480" s="77"/>
      <c r="V480" s="77"/>
    </row>
    <row r="481">
      <c r="K481" s="76"/>
      <c r="Q481" s="77"/>
      <c r="V481" s="77"/>
    </row>
    <row r="482">
      <c r="K482" s="76"/>
      <c r="Q482" s="77"/>
      <c r="V482" s="77"/>
    </row>
    <row r="483">
      <c r="K483" s="76"/>
      <c r="Q483" s="77"/>
      <c r="V483" s="77"/>
    </row>
    <row r="484">
      <c r="K484" s="76"/>
      <c r="Q484" s="77"/>
      <c r="V484" s="77"/>
    </row>
    <row r="485">
      <c r="K485" s="76"/>
      <c r="Q485" s="77"/>
      <c r="V485" s="77"/>
    </row>
    <row r="486">
      <c r="K486" s="76"/>
      <c r="Q486" s="77"/>
      <c r="V486" s="77"/>
    </row>
    <row r="487">
      <c r="K487" s="76"/>
      <c r="Q487" s="77"/>
      <c r="V487" s="77"/>
    </row>
    <row r="488">
      <c r="K488" s="76"/>
      <c r="Q488" s="77"/>
      <c r="V488" s="77"/>
    </row>
    <row r="489">
      <c r="K489" s="76"/>
      <c r="Q489" s="77"/>
      <c r="V489" s="77"/>
    </row>
    <row r="490">
      <c r="K490" s="76"/>
      <c r="Q490" s="77"/>
      <c r="V490" s="77"/>
    </row>
    <row r="491">
      <c r="K491" s="76"/>
      <c r="Q491" s="77"/>
      <c r="V491" s="77"/>
    </row>
    <row r="492">
      <c r="K492" s="76"/>
      <c r="Q492" s="77"/>
      <c r="V492" s="77"/>
    </row>
    <row r="493">
      <c r="K493" s="76"/>
      <c r="Q493" s="77"/>
      <c r="V493" s="77"/>
    </row>
    <row r="494">
      <c r="K494" s="76"/>
      <c r="Q494" s="77"/>
      <c r="V494" s="77"/>
    </row>
    <row r="495">
      <c r="K495" s="76"/>
      <c r="Q495" s="77"/>
      <c r="V495" s="77"/>
    </row>
    <row r="496">
      <c r="K496" s="76"/>
      <c r="Q496" s="77"/>
      <c r="V496" s="77"/>
    </row>
    <row r="497">
      <c r="K497" s="76"/>
      <c r="Q497" s="77"/>
      <c r="V497" s="77"/>
    </row>
    <row r="498">
      <c r="K498" s="76"/>
      <c r="Q498" s="77"/>
      <c r="V498" s="77"/>
    </row>
    <row r="499">
      <c r="K499" s="76"/>
      <c r="Q499" s="77"/>
      <c r="V499" s="77"/>
    </row>
    <row r="500">
      <c r="K500" s="76"/>
      <c r="Q500" s="77"/>
      <c r="V500" s="77"/>
    </row>
    <row r="501">
      <c r="K501" s="76"/>
      <c r="Q501" s="77"/>
      <c r="V501" s="77"/>
    </row>
    <row r="502">
      <c r="K502" s="76"/>
      <c r="Q502" s="77"/>
      <c r="V502" s="77"/>
    </row>
    <row r="503">
      <c r="K503" s="76"/>
      <c r="Q503" s="77"/>
      <c r="V503" s="77"/>
    </row>
    <row r="504">
      <c r="K504" s="76"/>
      <c r="Q504" s="77"/>
      <c r="V504" s="77"/>
    </row>
    <row r="505">
      <c r="K505" s="76"/>
      <c r="Q505" s="77"/>
      <c r="V505" s="77"/>
    </row>
    <row r="506">
      <c r="K506" s="76"/>
      <c r="Q506" s="77"/>
      <c r="V506" s="77"/>
    </row>
    <row r="507">
      <c r="K507" s="76"/>
      <c r="Q507" s="77"/>
      <c r="V507" s="77"/>
    </row>
    <row r="508">
      <c r="K508" s="76"/>
      <c r="Q508" s="77"/>
      <c r="V508" s="77"/>
    </row>
    <row r="509">
      <c r="K509" s="76"/>
      <c r="Q509" s="77"/>
      <c r="V509" s="77"/>
    </row>
    <row r="510">
      <c r="K510" s="76"/>
      <c r="Q510" s="77"/>
      <c r="V510" s="77"/>
    </row>
    <row r="511">
      <c r="K511" s="76"/>
      <c r="Q511" s="77"/>
      <c r="V511" s="77"/>
    </row>
    <row r="512">
      <c r="K512" s="76"/>
      <c r="Q512" s="77"/>
      <c r="V512" s="77"/>
    </row>
    <row r="513">
      <c r="K513" s="76"/>
      <c r="Q513" s="77"/>
      <c r="V513" s="77"/>
    </row>
    <row r="514">
      <c r="K514" s="76"/>
      <c r="Q514" s="77"/>
      <c r="V514" s="77"/>
    </row>
    <row r="515">
      <c r="K515" s="76"/>
      <c r="Q515" s="77"/>
      <c r="V515" s="77"/>
    </row>
    <row r="516">
      <c r="K516" s="76"/>
      <c r="Q516" s="77"/>
      <c r="V516" s="77"/>
    </row>
    <row r="517">
      <c r="K517" s="76"/>
      <c r="Q517" s="77"/>
      <c r="V517" s="77"/>
    </row>
    <row r="518">
      <c r="K518" s="76"/>
      <c r="Q518" s="77"/>
      <c r="V518" s="77"/>
    </row>
    <row r="519">
      <c r="K519" s="76"/>
      <c r="Q519" s="77"/>
      <c r="V519" s="77"/>
    </row>
    <row r="520">
      <c r="K520" s="76"/>
      <c r="Q520" s="77"/>
      <c r="V520" s="77"/>
    </row>
    <row r="521">
      <c r="K521" s="76"/>
      <c r="Q521" s="77"/>
      <c r="V521" s="77"/>
    </row>
    <row r="522">
      <c r="K522" s="76"/>
      <c r="Q522" s="77"/>
      <c r="V522" s="77"/>
    </row>
    <row r="523">
      <c r="K523" s="76"/>
      <c r="Q523" s="77"/>
      <c r="V523" s="77"/>
    </row>
    <row r="524">
      <c r="K524" s="76"/>
      <c r="Q524" s="77"/>
      <c r="V524" s="77"/>
    </row>
    <row r="525">
      <c r="K525" s="76"/>
      <c r="Q525" s="77"/>
      <c r="V525" s="77"/>
    </row>
    <row r="526">
      <c r="K526" s="76"/>
      <c r="Q526" s="77"/>
      <c r="V526" s="77"/>
    </row>
    <row r="527">
      <c r="K527" s="76"/>
      <c r="Q527" s="77"/>
      <c r="V527" s="77"/>
    </row>
    <row r="528">
      <c r="K528" s="76"/>
      <c r="Q528" s="77"/>
      <c r="V528" s="77"/>
    </row>
    <row r="529">
      <c r="K529" s="76"/>
      <c r="Q529" s="77"/>
      <c r="V529" s="77"/>
    </row>
    <row r="530">
      <c r="K530" s="76"/>
      <c r="Q530" s="77"/>
      <c r="V530" s="77"/>
    </row>
    <row r="531">
      <c r="K531" s="76"/>
      <c r="Q531" s="77"/>
      <c r="V531" s="77"/>
    </row>
    <row r="532">
      <c r="K532" s="76"/>
      <c r="Q532" s="77"/>
      <c r="V532" s="77"/>
    </row>
    <row r="533">
      <c r="K533" s="76"/>
      <c r="Q533" s="77"/>
      <c r="V533" s="77"/>
    </row>
    <row r="534">
      <c r="K534" s="76"/>
      <c r="Q534" s="77"/>
      <c r="V534" s="77"/>
    </row>
    <row r="535">
      <c r="K535" s="76"/>
      <c r="Q535" s="77"/>
      <c r="V535" s="77"/>
    </row>
    <row r="536">
      <c r="K536" s="76"/>
      <c r="Q536" s="77"/>
      <c r="V536" s="77"/>
    </row>
    <row r="537">
      <c r="K537" s="76"/>
      <c r="Q537" s="77"/>
      <c r="V537" s="77"/>
    </row>
    <row r="538">
      <c r="K538" s="76"/>
      <c r="Q538" s="77"/>
      <c r="V538" s="77"/>
    </row>
    <row r="539">
      <c r="K539" s="76"/>
      <c r="Q539" s="77"/>
      <c r="V539" s="77"/>
    </row>
    <row r="540">
      <c r="K540" s="76"/>
      <c r="Q540" s="77"/>
      <c r="V540" s="77"/>
    </row>
    <row r="541">
      <c r="K541" s="76"/>
      <c r="Q541" s="77"/>
      <c r="V541" s="77"/>
    </row>
    <row r="542">
      <c r="K542" s="76"/>
      <c r="Q542" s="77"/>
      <c r="V542" s="77"/>
    </row>
    <row r="543">
      <c r="K543" s="76"/>
      <c r="Q543" s="77"/>
      <c r="V543" s="77"/>
    </row>
    <row r="544">
      <c r="K544" s="76"/>
      <c r="Q544" s="77"/>
      <c r="V544" s="77"/>
    </row>
    <row r="545">
      <c r="K545" s="76"/>
      <c r="Q545" s="77"/>
      <c r="V545" s="77"/>
    </row>
    <row r="546">
      <c r="K546" s="76"/>
      <c r="Q546" s="77"/>
      <c r="V546" s="77"/>
    </row>
    <row r="547">
      <c r="K547" s="76"/>
      <c r="Q547" s="77"/>
      <c r="V547" s="77"/>
    </row>
    <row r="548">
      <c r="K548" s="76"/>
      <c r="Q548" s="77"/>
      <c r="V548" s="77"/>
    </row>
    <row r="549">
      <c r="K549" s="76"/>
      <c r="Q549" s="77"/>
      <c r="V549" s="77"/>
    </row>
    <row r="550">
      <c r="K550" s="76"/>
      <c r="Q550" s="77"/>
      <c r="V550" s="77"/>
    </row>
    <row r="551">
      <c r="K551" s="76"/>
      <c r="Q551" s="77"/>
      <c r="V551" s="77"/>
    </row>
    <row r="552">
      <c r="K552" s="76"/>
      <c r="Q552" s="77"/>
      <c r="V552" s="77"/>
    </row>
    <row r="553">
      <c r="K553" s="76"/>
      <c r="Q553" s="77"/>
      <c r="V553" s="77"/>
    </row>
    <row r="554">
      <c r="K554" s="76"/>
      <c r="Q554" s="77"/>
      <c r="V554" s="77"/>
    </row>
    <row r="555">
      <c r="K555" s="76"/>
      <c r="Q555" s="77"/>
      <c r="V555" s="77"/>
    </row>
    <row r="556">
      <c r="K556" s="76"/>
      <c r="Q556" s="77"/>
      <c r="V556" s="77"/>
    </row>
    <row r="557">
      <c r="K557" s="76"/>
      <c r="Q557" s="77"/>
      <c r="V557" s="77"/>
    </row>
    <row r="558">
      <c r="K558" s="76"/>
      <c r="Q558" s="77"/>
      <c r="V558" s="77"/>
    </row>
    <row r="559">
      <c r="K559" s="76"/>
      <c r="Q559" s="77"/>
      <c r="V559" s="77"/>
    </row>
    <row r="560">
      <c r="K560" s="76"/>
      <c r="Q560" s="77"/>
      <c r="V560" s="77"/>
    </row>
    <row r="561">
      <c r="K561" s="76"/>
      <c r="Q561" s="77"/>
      <c r="V561" s="77"/>
    </row>
    <row r="562">
      <c r="K562" s="76"/>
      <c r="Q562" s="77"/>
      <c r="V562" s="77"/>
    </row>
    <row r="563">
      <c r="K563" s="76"/>
      <c r="Q563" s="77"/>
      <c r="V563" s="77"/>
    </row>
    <row r="564">
      <c r="K564" s="76"/>
      <c r="Q564" s="77"/>
      <c r="V564" s="77"/>
    </row>
    <row r="565">
      <c r="K565" s="76"/>
      <c r="Q565" s="77"/>
      <c r="V565" s="77"/>
    </row>
    <row r="566">
      <c r="K566" s="76"/>
      <c r="Q566" s="77"/>
      <c r="V566" s="77"/>
    </row>
    <row r="567">
      <c r="K567" s="76"/>
      <c r="Q567" s="77"/>
      <c r="V567" s="77"/>
    </row>
    <row r="568">
      <c r="K568" s="76"/>
      <c r="Q568" s="77"/>
      <c r="V568" s="77"/>
    </row>
    <row r="569">
      <c r="K569" s="76"/>
      <c r="Q569" s="77"/>
      <c r="V569" s="77"/>
    </row>
    <row r="570">
      <c r="K570" s="76"/>
      <c r="Q570" s="77"/>
      <c r="V570" s="77"/>
    </row>
    <row r="571">
      <c r="K571" s="76"/>
      <c r="Q571" s="77"/>
      <c r="V571" s="77"/>
    </row>
    <row r="572">
      <c r="K572" s="76"/>
      <c r="Q572" s="77"/>
      <c r="V572" s="77"/>
    </row>
    <row r="573">
      <c r="K573" s="76"/>
      <c r="Q573" s="77"/>
      <c r="V573" s="77"/>
    </row>
    <row r="574">
      <c r="K574" s="76"/>
      <c r="Q574" s="77"/>
      <c r="V574" s="77"/>
    </row>
    <row r="575">
      <c r="K575" s="76"/>
      <c r="Q575" s="77"/>
      <c r="V575" s="77"/>
    </row>
    <row r="576">
      <c r="K576" s="76"/>
      <c r="Q576" s="77"/>
      <c r="V576" s="77"/>
    </row>
    <row r="577">
      <c r="K577" s="76"/>
      <c r="Q577" s="77"/>
      <c r="V577" s="77"/>
    </row>
    <row r="578">
      <c r="K578" s="76"/>
      <c r="Q578" s="77"/>
      <c r="V578" s="77"/>
    </row>
    <row r="579">
      <c r="K579" s="76"/>
      <c r="Q579" s="77"/>
      <c r="V579" s="77"/>
    </row>
    <row r="580">
      <c r="K580" s="76"/>
      <c r="Q580" s="77"/>
      <c r="V580" s="77"/>
    </row>
    <row r="581">
      <c r="K581" s="76"/>
      <c r="Q581" s="77"/>
      <c r="V581" s="77"/>
    </row>
    <row r="582">
      <c r="K582" s="76"/>
      <c r="Q582" s="77"/>
      <c r="V582" s="77"/>
    </row>
    <row r="583">
      <c r="K583" s="76"/>
      <c r="Q583" s="77"/>
      <c r="V583" s="77"/>
    </row>
    <row r="584">
      <c r="K584" s="76"/>
      <c r="Q584" s="77"/>
      <c r="V584" s="77"/>
    </row>
    <row r="585">
      <c r="K585" s="76"/>
      <c r="Q585" s="77"/>
      <c r="V585" s="77"/>
    </row>
    <row r="586">
      <c r="K586" s="76"/>
      <c r="Q586" s="77"/>
      <c r="V586" s="77"/>
    </row>
    <row r="587">
      <c r="K587" s="76"/>
      <c r="Q587" s="77"/>
      <c r="V587" s="77"/>
    </row>
    <row r="588">
      <c r="K588" s="76"/>
      <c r="Q588" s="77"/>
      <c r="V588" s="77"/>
    </row>
    <row r="589">
      <c r="K589" s="76"/>
      <c r="Q589" s="77"/>
      <c r="V589" s="77"/>
    </row>
    <row r="590">
      <c r="K590" s="76"/>
      <c r="Q590" s="77"/>
      <c r="V590" s="77"/>
    </row>
    <row r="591">
      <c r="K591" s="76"/>
      <c r="Q591" s="77"/>
      <c r="V591" s="77"/>
    </row>
    <row r="592">
      <c r="K592" s="76"/>
      <c r="Q592" s="77"/>
      <c r="V592" s="77"/>
    </row>
    <row r="593">
      <c r="K593" s="76"/>
      <c r="Q593" s="77"/>
      <c r="V593" s="77"/>
    </row>
    <row r="594">
      <c r="K594" s="76"/>
      <c r="Q594" s="77"/>
      <c r="V594" s="77"/>
    </row>
    <row r="595">
      <c r="K595" s="76"/>
      <c r="Q595" s="77"/>
      <c r="V595" s="77"/>
    </row>
    <row r="596">
      <c r="K596" s="76"/>
      <c r="Q596" s="77"/>
      <c r="V596" s="77"/>
    </row>
    <row r="597">
      <c r="K597" s="76"/>
      <c r="Q597" s="77"/>
      <c r="V597" s="77"/>
    </row>
    <row r="598">
      <c r="K598" s="76"/>
      <c r="Q598" s="77"/>
      <c r="V598" s="77"/>
    </row>
    <row r="599">
      <c r="K599" s="76"/>
      <c r="Q599" s="77"/>
      <c r="V599" s="77"/>
    </row>
    <row r="600">
      <c r="K600" s="76"/>
      <c r="Q600" s="77"/>
      <c r="V600" s="77"/>
    </row>
    <row r="601">
      <c r="K601" s="76"/>
      <c r="Q601" s="77"/>
      <c r="V601" s="77"/>
    </row>
    <row r="602">
      <c r="K602" s="76"/>
      <c r="Q602" s="77"/>
      <c r="V602" s="77"/>
    </row>
    <row r="603">
      <c r="K603" s="76"/>
      <c r="Q603" s="77"/>
      <c r="V603" s="77"/>
    </row>
    <row r="604">
      <c r="K604" s="76"/>
      <c r="Q604" s="77"/>
      <c r="V604" s="77"/>
    </row>
    <row r="605">
      <c r="K605" s="76"/>
      <c r="Q605" s="77"/>
      <c r="V605" s="77"/>
    </row>
    <row r="606">
      <c r="K606" s="76"/>
      <c r="Q606" s="77"/>
      <c r="V606" s="77"/>
    </row>
    <row r="607">
      <c r="K607" s="76"/>
      <c r="Q607" s="77"/>
      <c r="V607" s="77"/>
    </row>
    <row r="608">
      <c r="K608" s="76"/>
      <c r="Q608" s="77"/>
      <c r="V608" s="77"/>
    </row>
    <row r="609">
      <c r="K609" s="76"/>
      <c r="Q609" s="77"/>
      <c r="V609" s="77"/>
    </row>
    <row r="610">
      <c r="K610" s="76"/>
      <c r="Q610" s="77"/>
      <c r="V610" s="77"/>
    </row>
    <row r="611">
      <c r="K611" s="76"/>
      <c r="Q611" s="77"/>
      <c r="V611" s="77"/>
    </row>
    <row r="612">
      <c r="K612" s="76"/>
      <c r="Q612" s="77"/>
      <c r="V612" s="77"/>
    </row>
    <row r="613">
      <c r="K613" s="76"/>
      <c r="Q613" s="77"/>
      <c r="V613" s="77"/>
    </row>
    <row r="614">
      <c r="K614" s="76"/>
      <c r="Q614" s="77"/>
      <c r="V614" s="77"/>
    </row>
    <row r="615">
      <c r="K615" s="76"/>
      <c r="Q615" s="77"/>
      <c r="V615" s="77"/>
    </row>
    <row r="616">
      <c r="K616" s="76"/>
      <c r="Q616" s="77"/>
      <c r="V616" s="77"/>
    </row>
    <row r="617">
      <c r="K617" s="76"/>
      <c r="Q617" s="77"/>
      <c r="V617" s="77"/>
    </row>
    <row r="618">
      <c r="K618" s="76"/>
      <c r="Q618" s="77"/>
      <c r="V618" s="77"/>
    </row>
    <row r="619">
      <c r="K619" s="76"/>
      <c r="Q619" s="77"/>
      <c r="V619" s="77"/>
    </row>
    <row r="620">
      <c r="K620" s="76"/>
      <c r="Q620" s="77"/>
      <c r="V620" s="77"/>
    </row>
    <row r="621">
      <c r="K621" s="76"/>
      <c r="Q621" s="77"/>
      <c r="V621" s="77"/>
    </row>
    <row r="622">
      <c r="K622" s="76"/>
      <c r="Q622" s="77"/>
      <c r="V622" s="77"/>
    </row>
    <row r="623">
      <c r="K623" s="76"/>
      <c r="Q623" s="77"/>
      <c r="V623" s="77"/>
    </row>
    <row r="624">
      <c r="K624" s="76"/>
      <c r="Q624" s="77"/>
      <c r="V624" s="77"/>
    </row>
    <row r="625">
      <c r="K625" s="76"/>
      <c r="Q625" s="77"/>
      <c r="V625" s="77"/>
    </row>
    <row r="626">
      <c r="K626" s="76"/>
      <c r="Q626" s="77"/>
      <c r="V626" s="77"/>
    </row>
    <row r="627">
      <c r="K627" s="76"/>
      <c r="Q627" s="77"/>
      <c r="V627" s="77"/>
    </row>
    <row r="628">
      <c r="K628" s="76"/>
      <c r="Q628" s="77"/>
      <c r="V628" s="77"/>
    </row>
    <row r="629">
      <c r="K629" s="76"/>
      <c r="Q629" s="77"/>
      <c r="V629" s="77"/>
    </row>
    <row r="630">
      <c r="K630" s="76"/>
      <c r="Q630" s="77"/>
      <c r="V630" s="77"/>
    </row>
    <row r="631">
      <c r="K631" s="76"/>
      <c r="Q631" s="77"/>
      <c r="V631" s="77"/>
    </row>
    <row r="632">
      <c r="K632" s="76"/>
      <c r="Q632" s="77"/>
      <c r="V632" s="77"/>
    </row>
    <row r="633">
      <c r="K633" s="76"/>
      <c r="Q633" s="77"/>
      <c r="V633" s="77"/>
    </row>
    <row r="634">
      <c r="K634" s="76"/>
      <c r="Q634" s="77"/>
      <c r="V634" s="77"/>
    </row>
    <row r="635">
      <c r="K635" s="76"/>
      <c r="Q635" s="77"/>
      <c r="V635" s="77"/>
    </row>
    <row r="636">
      <c r="K636" s="76"/>
      <c r="Q636" s="77"/>
      <c r="V636" s="77"/>
    </row>
    <row r="637">
      <c r="K637" s="76"/>
      <c r="Q637" s="77"/>
      <c r="V637" s="77"/>
    </row>
    <row r="638">
      <c r="K638" s="76"/>
      <c r="Q638" s="77"/>
      <c r="V638" s="77"/>
    </row>
    <row r="639">
      <c r="K639" s="76"/>
      <c r="Q639" s="77"/>
      <c r="V639" s="77"/>
    </row>
    <row r="640">
      <c r="K640" s="76"/>
      <c r="Q640" s="77"/>
      <c r="V640" s="77"/>
    </row>
    <row r="641">
      <c r="K641" s="76"/>
      <c r="Q641" s="77"/>
      <c r="V641" s="77"/>
    </row>
    <row r="642">
      <c r="K642" s="76"/>
      <c r="Q642" s="77"/>
      <c r="V642" s="77"/>
    </row>
    <row r="643">
      <c r="K643" s="76"/>
      <c r="Q643" s="77"/>
      <c r="V643" s="77"/>
    </row>
    <row r="644">
      <c r="K644" s="76"/>
      <c r="Q644" s="77"/>
      <c r="V644" s="77"/>
    </row>
    <row r="645">
      <c r="K645" s="76"/>
      <c r="Q645" s="77"/>
      <c r="V645" s="77"/>
    </row>
    <row r="646">
      <c r="K646" s="76"/>
      <c r="Q646" s="77"/>
      <c r="V646" s="77"/>
    </row>
    <row r="647">
      <c r="K647" s="76"/>
      <c r="Q647" s="77"/>
      <c r="V647" s="77"/>
    </row>
    <row r="648">
      <c r="K648" s="76"/>
      <c r="Q648" s="77"/>
      <c r="V648" s="77"/>
    </row>
    <row r="649">
      <c r="K649" s="76"/>
      <c r="Q649" s="77"/>
      <c r="V649" s="77"/>
    </row>
    <row r="650">
      <c r="K650" s="76"/>
      <c r="Q650" s="77"/>
      <c r="V650" s="77"/>
    </row>
    <row r="651">
      <c r="K651" s="76"/>
      <c r="Q651" s="77"/>
      <c r="V651" s="77"/>
    </row>
    <row r="652">
      <c r="K652" s="76"/>
      <c r="Q652" s="77"/>
      <c r="V652" s="77"/>
    </row>
    <row r="653">
      <c r="K653" s="76"/>
      <c r="Q653" s="77"/>
      <c r="V653" s="77"/>
    </row>
    <row r="654">
      <c r="K654" s="76"/>
      <c r="Q654" s="77"/>
      <c r="V654" s="77"/>
    </row>
    <row r="655">
      <c r="K655" s="76"/>
      <c r="Q655" s="77"/>
      <c r="V655" s="77"/>
    </row>
    <row r="656">
      <c r="K656" s="76"/>
      <c r="Q656" s="77"/>
      <c r="V656" s="77"/>
    </row>
    <row r="657">
      <c r="K657" s="76"/>
      <c r="Q657" s="77"/>
      <c r="V657" s="77"/>
    </row>
    <row r="658">
      <c r="K658" s="76"/>
      <c r="Q658" s="77"/>
      <c r="V658" s="77"/>
    </row>
    <row r="659">
      <c r="K659" s="76"/>
      <c r="Q659" s="77"/>
      <c r="V659" s="77"/>
    </row>
    <row r="660">
      <c r="K660" s="76"/>
      <c r="Q660" s="77"/>
      <c r="V660" s="77"/>
    </row>
    <row r="661">
      <c r="K661" s="76"/>
      <c r="Q661" s="77"/>
      <c r="V661" s="77"/>
    </row>
    <row r="662">
      <c r="K662" s="76"/>
      <c r="Q662" s="77"/>
      <c r="V662" s="77"/>
    </row>
    <row r="663">
      <c r="K663" s="76"/>
      <c r="Q663" s="77"/>
      <c r="V663" s="77"/>
    </row>
    <row r="664">
      <c r="K664" s="76"/>
      <c r="Q664" s="77"/>
      <c r="V664" s="77"/>
    </row>
    <row r="665">
      <c r="K665" s="76"/>
      <c r="Q665" s="77"/>
      <c r="V665" s="77"/>
    </row>
    <row r="666">
      <c r="K666" s="76"/>
      <c r="Q666" s="77"/>
      <c r="V666" s="77"/>
    </row>
    <row r="667">
      <c r="K667" s="76"/>
      <c r="Q667" s="77"/>
      <c r="V667" s="77"/>
    </row>
    <row r="668">
      <c r="K668" s="76"/>
      <c r="Q668" s="77"/>
      <c r="V668" s="77"/>
    </row>
    <row r="669">
      <c r="K669" s="76"/>
      <c r="Q669" s="77"/>
      <c r="V669" s="77"/>
    </row>
    <row r="670">
      <c r="K670" s="76"/>
      <c r="Q670" s="77"/>
      <c r="V670" s="77"/>
    </row>
    <row r="671">
      <c r="K671" s="76"/>
      <c r="Q671" s="77"/>
      <c r="V671" s="77"/>
    </row>
    <row r="672">
      <c r="K672" s="76"/>
      <c r="Q672" s="77"/>
      <c r="V672" s="77"/>
    </row>
    <row r="673">
      <c r="K673" s="76"/>
      <c r="Q673" s="77"/>
      <c r="V673" s="77"/>
    </row>
    <row r="674">
      <c r="K674" s="76"/>
      <c r="Q674" s="77"/>
      <c r="V674" s="77"/>
    </row>
    <row r="675">
      <c r="K675" s="76"/>
      <c r="Q675" s="77"/>
      <c r="V675" s="77"/>
    </row>
    <row r="676">
      <c r="K676" s="76"/>
      <c r="Q676" s="77"/>
      <c r="V676" s="77"/>
    </row>
    <row r="677">
      <c r="K677" s="76"/>
      <c r="Q677" s="77"/>
      <c r="V677" s="77"/>
    </row>
    <row r="678">
      <c r="K678" s="76"/>
      <c r="Q678" s="77"/>
      <c r="V678" s="77"/>
    </row>
    <row r="679">
      <c r="K679" s="76"/>
      <c r="Q679" s="77"/>
      <c r="V679" s="77"/>
    </row>
    <row r="680">
      <c r="K680" s="76"/>
      <c r="Q680" s="77"/>
      <c r="V680" s="77"/>
    </row>
    <row r="681">
      <c r="K681" s="76"/>
      <c r="Q681" s="77"/>
      <c r="V681" s="77"/>
    </row>
    <row r="682">
      <c r="K682" s="76"/>
      <c r="Q682" s="77"/>
      <c r="V682" s="77"/>
    </row>
    <row r="683">
      <c r="K683" s="76"/>
      <c r="Q683" s="77"/>
      <c r="V683" s="77"/>
    </row>
    <row r="684">
      <c r="K684" s="76"/>
      <c r="Q684" s="77"/>
      <c r="V684" s="77"/>
    </row>
    <row r="685">
      <c r="K685" s="76"/>
      <c r="Q685" s="77"/>
      <c r="V685" s="77"/>
    </row>
    <row r="686">
      <c r="K686" s="76"/>
      <c r="Q686" s="77"/>
      <c r="V686" s="77"/>
    </row>
    <row r="687">
      <c r="K687" s="76"/>
      <c r="Q687" s="77"/>
      <c r="V687" s="77"/>
    </row>
    <row r="688">
      <c r="K688" s="76"/>
      <c r="Q688" s="77"/>
      <c r="V688" s="77"/>
    </row>
    <row r="689">
      <c r="K689" s="76"/>
      <c r="Q689" s="77"/>
      <c r="V689" s="77"/>
    </row>
    <row r="690">
      <c r="K690" s="76"/>
      <c r="Q690" s="77"/>
      <c r="V690" s="77"/>
    </row>
    <row r="691">
      <c r="K691" s="76"/>
      <c r="Q691" s="77"/>
      <c r="V691" s="77"/>
    </row>
    <row r="692">
      <c r="K692" s="76"/>
      <c r="Q692" s="77"/>
      <c r="V692" s="77"/>
    </row>
    <row r="693">
      <c r="K693" s="76"/>
      <c r="Q693" s="77"/>
      <c r="V693" s="77"/>
    </row>
    <row r="694">
      <c r="K694" s="76"/>
      <c r="Q694" s="77"/>
      <c r="V694" s="77"/>
    </row>
    <row r="695">
      <c r="K695" s="76"/>
      <c r="Q695" s="77"/>
      <c r="V695" s="77"/>
    </row>
    <row r="696">
      <c r="K696" s="76"/>
      <c r="Q696" s="77"/>
      <c r="V696" s="77"/>
    </row>
    <row r="697">
      <c r="K697" s="76"/>
      <c r="Q697" s="77"/>
      <c r="V697" s="77"/>
    </row>
    <row r="698">
      <c r="K698" s="76"/>
      <c r="Q698" s="77"/>
      <c r="V698" s="77"/>
    </row>
    <row r="699">
      <c r="K699" s="76"/>
      <c r="Q699" s="77"/>
      <c r="V699" s="77"/>
    </row>
    <row r="700">
      <c r="K700" s="76"/>
      <c r="Q700" s="77"/>
      <c r="V700" s="77"/>
    </row>
    <row r="701">
      <c r="K701" s="76"/>
      <c r="Q701" s="77"/>
      <c r="V701" s="77"/>
    </row>
    <row r="702">
      <c r="K702" s="76"/>
      <c r="Q702" s="77"/>
      <c r="V702" s="77"/>
    </row>
    <row r="703">
      <c r="K703" s="76"/>
      <c r="Q703" s="77"/>
      <c r="V703" s="77"/>
    </row>
    <row r="704">
      <c r="K704" s="76"/>
      <c r="Q704" s="77"/>
      <c r="V704" s="77"/>
    </row>
    <row r="705">
      <c r="K705" s="76"/>
      <c r="Q705" s="77"/>
      <c r="V705" s="77"/>
    </row>
    <row r="706">
      <c r="K706" s="76"/>
      <c r="Q706" s="77"/>
      <c r="V706" s="77"/>
    </row>
    <row r="707">
      <c r="K707" s="76"/>
      <c r="Q707" s="77"/>
      <c r="V707" s="77"/>
    </row>
    <row r="708">
      <c r="K708" s="76"/>
      <c r="Q708" s="77"/>
      <c r="V708" s="77"/>
    </row>
    <row r="709">
      <c r="K709" s="76"/>
      <c r="Q709" s="77"/>
      <c r="V709" s="77"/>
    </row>
    <row r="710">
      <c r="K710" s="76"/>
      <c r="Q710" s="77"/>
      <c r="V710" s="77"/>
    </row>
    <row r="711">
      <c r="K711" s="76"/>
      <c r="Q711" s="77"/>
      <c r="V711" s="77"/>
    </row>
    <row r="712">
      <c r="K712" s="76"/>
      <c r="Q712" s="77"/>
      <c r="V712" s="77"/>
    </row>
    <row r="713">
      <c r="K713" s="76"/>
      <c r="Q713" s="77"/>
      <c r="V713" s="77"/>
    </row>
    <row r="714">
      <c r="K714" s="76"/>
      <c r="Q714" s="77"/>
      <c r="V714" s="77"/>
    </row>
    <row r="715">
      <c r="K715" s="76"/>
      <c r="Q715" s="77"/>
      <c r="V715" s="77"/>
    </row>
    <row r="716">
      <c r="K716" s="76"/>
      <c r="Q716" s="77"/>
      <c r="V716" s="77"/>
    </row>
    <row r="717">
      <c r="K717" s="76"/>
      <c r="Q717" s="77"/>
      <c r="V717" s="77"/>
    </row>
    <row r="718">
      <c r="K718" s="76"/>
      <c r="Q718" s="77"/>
      <c r="V718" s="77"/>
    </row>
    <row r="719">
      <c r="K719" s="76"/>
      <c r="Q719" s="77"/>
      <c r="V719" s="77"/>
    </row>
    <row r="720">
      <c r="K720" s="76"/>
      <c r="Q720" s="77"/>
      <c r="V720" s="77"/>
    </row>
    <row r="721">
      <c r="K721" s="76"/>
      <c r="Q721" s="77"/>
      <c r="V721" s="77"/>
    </row>
    <row r="722">
      <c r="K722" s="76"/>
      <c r="Q722" s="77"/>
      <c r="V722" s="77"/>
    </row>
    <row r="723">
      <c r="K723" s="76"/>
      <c r="Q723" s="77"/>
      <c r="V723" s="77"/>
    </row>
    <row r="724">
      <c r="K724" s="76"/>
      <c r="Q724" s="77"/>
      <c r="V724" s="77"/>
    </row>
    <row r="725">
      <c r="K725" s="76"/>
      <c r="Q725" s="77"/>
      <c r="V725" s="77"/>
    </row>
    <row r="726">
      <c r="K726" s="76"/>
      <c r="Q726" s="77"/>
      <c r="V726" s="77"/>
    </row>
    <row r="727">
      <c r="K727" s="76"/>
      <c r="Q727" s="77"/>
      <c r="V727" s="77"/>
    </row>
    <row r="728">
      <c r="K728" s="76"/>
      <c r="Q728" s="77"/>
      <c r="V728" s="77"/>
    </row>
    <row r="729">
      <c r="K729" s="76"/>
      <c r="Q729" s="77"/>
      <c r="V729" s="77"/>
    </row>
    <row r="730">
      <c r="K730" s="76"/>
      <c r="Q730" s="77"/>
      <c r="V730" s="77"/>
    </row>
    <row r="731">
      <c r="K731" s="76"/>
      <c r="Q731" s="77"/>
      <c r="V731" s="77"/>
    </row>
    <row r="732">
      <c r="K732" s="76"/>
      <c r="Q732" s="77"/>
      <c r="V732" s="77"/>
    </row>
    <row r="733">
      <c r="K733" s="76"/>
      <c r="Q733" s="77"/>
      <c r="V733" s="77"/>
    </row>
    <row r="734">
      <c r="K734" s="76"/>
      <c r="Q734" s="77"/>
      <c r="V734" s="77"/>
    </row>
    <row r="735">
      <c r="K735" s="76"/>
      <c r="Q735" s="77"/>
      <c r="V735" s="77"/>
    </row>
    <row r="736">
      <c r="K736" s="76"/>
      <c r="Q736" s="77"/>
      <c r="V736" s="77"/>
    </row>
    <row r="737">
      <c r="K737" s="76"/>
      <c r="Q737" s="77"/>
      <c r="V737" s="77"/>
    </row>
    <row r="738">
      <c r="K738" s="76"/>
      <c r="Q738" s="77"/>
      <c r="V738" s="77"/>
    </row>
    <row r="739">
      <c r="K739" s="76"/>
      <c r="Q739" s="77"/>
      <c r="V739" s="77"/>
    </row>
    <row r="740">
      <c r="K740" s="76"/>
      <c r="Q740" s="77"/>
      <c r="V740" s="77"/>
    </row>
    <row r="741">
      <c r="K741" s="76"/>
      <c r="Q741" s="77"/>
      <c r="V741" s="77"/>
    </row>
    <row r="742">
      <c r="K742" s="76"/>
      <c r="Q742" s="77"/>
      <c r="V742" s="77"/>
    </row>
    <row r="743">
      <c r="K743" s="76"/>
      <c r="Q743" s="77"/>
      <c r="V743" s="77"/>
    </row>
    <row r="744">
      <c r="K744" s="76"/>
      <c r="Q744" s="77"/>
      <c r="V744" s="77"/>
    </row>
    <row r="745">
      <c r="K745" s="76"/>
      <c r="Q745" s="77"/>
      <c r="V745" s="77"/>
    </row>
    <row r="746">
      <c r="K746" s="76"/>
      <c r="Q746" s="77"/>
      <c r="V746" s="77"/>
    </row>
    <row r="747">
      <c r="K747" s="76"/>
      <c r="Q747" s="77"/>
      <c r="V747" s="77"/>
    </row>
    <row r="748">
      <c r="K748" s="76"/>
      <c r="Q748" s="77"/>
      <c r="V748" s="77"/>
    </row>
    <row r="749">
      <c r="K749" s="76"/>
      <c r="Q749" s="77"/>
      <c r="V749" s="77"/>
    </row>
    <row r="750">
      <c r="K750" s="76"/>
      <c r="Q750" s="77"/>
      <c r="V750" s="77"/>
    </row>
    <row r="751">
      <c r="K751" s="76"/>
      <c r="Q751" s="77"/>
      <c r="V751" s="77"/>
    </row>
    <row r="752">
      <c r="K752" s="76"/>
      <c r="Q752" s="77"/>
      <c r="V752" s="77"/>
    </row>
    <row r="753">
      <c r="K753" s="76"/>
      <c r="Q753" s="77"/>
      <c r="V753" s="77"/>
    </row>
    <row r="754">
      <c r="K754" s="76"/>
      <c r="Q754" s="77"/>
      <c r="V754" s="77"/>
    </row>
    <row r="755">
      <c r="K755" s="76"/>
      <c r="Q755" s="77"/>
      <c r="V755" s="77"/>
    </row>
    <row r="756">
      <c r="K756" s="76"/>
      <c r="Q756" s="77"/>
      <c r="V756" s="77"/>
    </row>
    <row r="757">
      <c r="K757" s="76"/>
      <c r="Q757" s="77"/>
      <c r="V757" s="77"/>
    </row>
    <row r="758">
      <c r="K758" s="76"/>
      <c r="Q758" s="77"/>
      <c r="V758" s="77"/>
    </row>
    <row r="759">
      <c r="K759" s="76"/>
      <c r="Q759" s="77"/>
      <c r="V759" s="77"/>
    </row>
    <row r="760">
      <c r="K760" s="76"/>
      <c r="Q760" s="77"/>
      <c r="V760" s="77"/>
    </row>
    <row r="761">
      <c r="K761" s="76"/>
      <c r="Q761" s="77"/>
      <c r="V761" s="77"/>
    </row>
    <row r="762">
      <c r="K762" s="76"/>
      <c r="Q762" s="77"/>
      <c r="V762" s="77"/>
    </row>
    <row r="763">
      <c r="K763" s="76"/>
      <c r="Q763" s="77"/>
      <c r="V763" s="77"/>
    </row>
    <row r="764">
      <c r="K764" s="76"/>
      <c r="Q764" s="77"/>
      <c r="V764" s="77"/>
    </row>
    <row r="765">
      <c r="K765" s="76"/>
      <c r="Q765" s="77"/>
      <c r="V765" s="77"/>
    </row>
    <row r="766">
      <c r="K766" s="76"/>
      <c r="Q766" s="77"/>
      <c r="V766" s="77"/>
    </row>
    <row r="767">
      <c r="K767" s="76"/>
      <c r="Q767" s="77"/>
      <c r="V767" s="77"/>
    </row>
    <row r="768">
      <c r="K768" s="76"/>
      <c r="Q768" s="77"/>
      <c r="V768" s="77"/>
    </row>
    <row r="769">
      <c r="K769" s="76"/>
      <c r="Q769" s="77"/>
      <c r="V769" s="77"/>
    </row>
    <row r="770">
      <c r="K770" s="76"/>
      <c r="Q770" s="77"/>
      <c r="V770" s="77"/>
    </row>
    <row r="771">
      <c r="K771" s="76"/>
      <c r="Q771" s="77"/>
      <c r="V771" s="77"/>
    </row>
    <row r="772">
      <c r="K772" s="76"/>
      <c r="Q772" s="77"/>
      <c r="V772" s="77"/>
    </row>
    <row r="773">
      <c r="K773" s="76"/>
      <c r="Q773" s="77"/>
      <c r="V773" s="77"/>
    </row>
    <row r="774">
      <c r="K774" s="76"/>
      <c r="Q774" s="77"/>
      <c r="V774" s="77"/>
    </row>
    <row r="775">
      <c r="K775" s="76"/>
      <c r="Q775" s="77"/>
      <c r="V775" s="77"/>
    </row>
    <row r="776">
      <c r="K776" s="76"/>
      <c r="Q776" s="77"/>
      <c r="V776" s="77"/>
    </row>
    <row r="777">
      <c r="K777" s="76"/>
      <c r="Q777" s="77"/>
      <c r="V777" s="77"/>
    </row>
    <row r="778">
      <c r="K778" s="76"/>
      <c r="Q778" s="77"/>
      <c r="V778" s="77"/>
    </row>
    <row r="779">
      <c r="K779" s="76"/>
      <c r="Q779" s="77"/>
      <c r="V779" s="77"/>
    </row>
    <row r="780">
      <c r="K780" s="76"/>
      <c r="Q780" s="77"/>
      <c r="V780" s="77"/>
    </row>
    <row r="781">
      <c r="K781" s="76"/>
      <c r="Q781" s="77"/>
      <c r="V781" s="77"/>
    </row>
    <row r="782">
      <c r="K782" s="76"/>
      <c r="Q782" s="77"/>
      <c r="V782" s="77"/>
    </row>
    <row r="783">
      <c r="K783" s="76"/>
      <c r="Q783" s="77"/>
      <c r="V783" s="77"/>
    </row>
    <row r="784">
      <c r="K784" s="76"/>
      <c r="Q784" s="77"/>
      <c r="V784" s="77"/>
    </row>
    <row r="785">
      <c r="K785" s="76"/>
      <c r="Q785" s="77"/>
      <c r="V785" s="77"/>
    </row>
    <row r="786">
      <c r="K786" s="76"/>
      <c r="Q786" s="77"/>
      <c r="V786" s="77"/>
    </row>
    <row r="787">
      <c r="K787" s="76"/>
      <c r="Q787" s="77"/>
      <c r="V787" s="77"/>
    </row>
    <row r="788">
      <c r="K788" s="76"/>
      <c r="Q788" s="77"/>
      <c r="V788" s="77"/>
    </row>
    <row r="789">
      <c r="K789" s="76"/>
      <c r="Q789" s="77"/>
      <c r="V789" s="77"/>
    </row>
    <row r="790">
      <c r="K790" s="76"/>
      <c r="Q790" s="77"/>
      <c r="V790" s="77"/>
    </row>
    <row r="791">
      <c r="K791" s="76"/>
      <c r="Q791" s="77"/>
      <c r="V791" s="77"/>
    </row>
    <row r="792">
      <c r="K792" s="76"/>
      <c r="Q792" s="77"/>
      <c r="V792" s="77"/>
    </row>
    <row r="793">
      <c r="K793" s="76"/>
      <c r="Q793" s="77"/>
      <c r="V793" s="77"/>
    </row>
    <row r="794">
      <c r="K794" s="76"/>
      <c r="Q794" s="77"/>
      <c r="V794" s="77"/>
    </row>
    <row r="795">
      <c r="K795" s="76"/>
      <c r="Q795" s="77"/>
      <c r="V795" s="77"/>
    </row>
    <row r="796">
      <c r="K796" s="76"/>
      <c r="Q796" s="77"/>
      <c r="V796" s="77"/>
    </row>
    <row r="797">
      <c r="K797" s="76"/>
      <c r="Q797" s="77"/>
      <c r="V797" s="77"/>
    </row>
    <row r="798">
      <c r="K798" s="76"/>
      <c r="Q798" s="77"/>
      <c r="V798" s="77"/>
    </row>
    <row r="799">
      <c r="K799" s="76"/>
      <c r="Q799" s="77"/>
      <c r="V799" s="77"/>
    </row>
    <row r="800">
      <c r="K800" s="76"/>
      <c r="Q800" s="77"/>
      <c r="V800" s="77"/>
    </row>
    <row r="801">
      <c r="K801" s="76"/>
      <c r="Q801" s="77"/>
      <c r="V801" s="77"/>
    </row>
    <row r="802">
      <c r="K802" s="76"/>
      <c r="Q802" s="77"/>
      <c r="V802" s="77"/>
    </row>
    <row r="803">
      <c r="K803" s="76"/>
      <c r="Q803" s="77"/>
      <c r="V803" s="77"/>
    </row>
    <row r="804">
      <c r="K804" s="76"/>
      <c r="Q804" s="77"/>
      <c r="V804" s="77"/>
    </row>
    <row r="805">
      <c r="K805" s="76"/>
      <c r="Q805" s="77"/>
      <c r="V805" s="77"/>
    </row>
    <row r="806">
      <c r="K806" s="76"/>
      <c r="Q806" s="77"/>
      <c r="V806" s="77"/>
    </row>
    <row r="807">
      <c r="K807" s="76"/>
      <c r="Q807" s="77"/>
      <c r="V807" s="77"/>
    </row>
    <row r="808">
      <c r="K808" s="76"/>
      <c r="Q808" s="77"/>
      <c r="V808" s="77"/>
    </row>
    <row r="809">
      <c r="K809" s="76"/>
      <c r="Q809" s="77"/>
      <c r="V809" s="77"/>
    </row>
    <row r="810">
      <c r="K810" s="76"/>
      <c r="Q810" s="77"/>
      <c r="V810" s="77"/>
    </row>
    <row r="811">
      <c r="K811" s="76"/>
      <c r="Q811" s="77"/>
      <c r="V811" s="77"/>
    </row>
    <row r="812">
      <c r="K812" s="76"/>
      <c r="Q812" s="77"/>
      <c r="V812" s="77"/>
    </row>
    <row r="813">
      <c r="K813" s="76"/>
      <c r="Q813" s="77"/>
      <c r="V813" s="77"/>
    </row>
    <row r="814">
      <c r="K814" s="76"/>
      <c r="Q814" s="77"/>
      <c r="V814" s="77"/>
    </row>
    <row r="815">
      <c r="K815" s="76"/>
      <c r="Q815" s="77"/>
      <c r="V815" s="77"/>
    </row>
    <row r="816">
      <c r="K816" s="76"/>
      <c r="Q816" s="77"/>
      <c r="V816" s="77"/>
    </row>
    <row r="817">
      <c r="K817" s="76"/>
      <c r="Q817" s="77"/>
      <c r="V817" s="77"/>
    </row>
    <row r="818">
      <c r="K818" s="76"/>
      <c r="Q818" s="77"/>
      <c r="V818" s="77"/>
    </row>
    <row r="819">
      <c r="K819" s="76"/>
      <c r="Q819" s="77"/>
      <c r="V819" s="77"/>
    </row>
    <row r="820">
      <c r="K820" s="76"/>
      <c r="Q820" s="77"/>
      <c r="V820" s="77"/>
    </row>
    <row r="821">
      <c r="K821" s="76"/>
      <c r="Q821" s="77"/>
      <c r="V821" s="77"/>
    </row>
    <row r="822">
      <c r="K822" s="76"/>
      <c r="Q822" s="77"/>
      <c r="V822" s="77"/>
    </row>
    <row r="823">
      <c r="K823" s="76"/>
      <c r="Q823" s="77"/>
      <c r="V823" s="77"/>
    </row>
    <row r="824">
      <c r="K824" s="76"/>
      <c r="Q824" s="77"/>
      <c r="V824" s="77"/>
    </row>
    <row r="825">
      <c r="K825" s="76"/>
      <c r="Q825" s="77"/>
      <c r="V825" s="77"/>
    </row>
    <row r="826">
      <c r="K826" s="76"/>
      <c r="Q826" s="77"/>
      <c r="V826" s="77"/>
    </row>
    <row r="827">
      <c r="K827" s="76"/>
      <c r="Q827" s="77"/>
      <c r="V827" s="77"/>
    </row>
    <row r="828">
      <c r="K828" s="76"/>
      <c r="Q828" s="77"/>
      <c r="V828" s="77"/>
    </row>
    <row r="829">
      <c r="K829" s="76"/>
      <c r="Q829" s="77"/>
      <c r="V829" s="77"/>
    </row>
    <row r="830">
      <c r="K830" s="76"/>
      <c r="Q830" s="77"/>
      <c r="V830" s="77"/>
    </row>
    <row r="831">
      <c r="K831" s="76"/>
      <c r="Q831" s="77"/>
      <c r="V831" s="77"/>
    </row>
    <row r="832">
      <c r="K832" s="76"/>
      <c r="Q832" s="77"/>
      <c r="V832" s="77"/>
    </row>
    <row r="833">
      <c r="K833" s="76"/>
      <c r="Q833" s="77"/>
      <c r="V833" s="77"/>
    </row>
    <row r="834">
      <c r="K834" s="76"/>
      <c r="Q834" s="77"/>
      <c r="V834" s="77"/>
    </row>
    <row r="835">
      <c r="K835" s="76"/>
      <c r="Q835" s="77"/>
      <c r="V835" s="77"/>
    </row>
    <row r="836">
      <c r="K836" s="76"/>
      <c r="Q836" s="77"/>
      <c r="V836" s="77"/>
    </row>
    <row r="837">
      <c r="K837" s="76"/>
      <c r="Q837" s="77"/>
      <c r="V837" s="77"/>
    </row>
    <row r="838">
      <c r="K838" s="76"/>
      <c r="Q838" s="77"/>
      <c r="V838" s="77"/>
    </row>
    <row r="839">
      <c r="K839" s="76"/>
      <c r="Q839" s="77"/>
      <c r="V839" s="77"/>
    </row>
    <row r="840">
      <c r="K840" s="76"/>
      <c r="Q840" s="77"/>
      <c r="V840" s="77"/>
    </row>
    <row r="841">
      <c r="K841" s="76"/>
      <c r="Q841" s="77"/>
      <c r="V841" s="77"/>
    </row>
    <row r="842">
      <c r="K842" s="76"/>
      <c r="Q842" s="77"/>
      <c r="V842" s="77"/>
    </row>
    <row r="843">
      <c r="K843" s="76"/>
      <c r="Q843" s="77"/>
      <c r="V843" s="77"/>
    </row>
    <row r="844">
      <c r="K844" s="76"/>
      <c r="Q844" s="77"/>
      <c r="V844" s="77"/>
    </row>
    <row r="845">
      <c r="K845" s="76"/>
      <c r="Q845" s="77"/>
      <c r="V845" s="77"/>
    </row>
    <row r="846">
      <c r="K846" s="76"/>
      <c r="Q846" s="77"/>
      <c r="V846" s="77"/>
    </row>
    <row r="847">
      <c r="K847" s="76"/>
      <c r="Q847" s="77"/>
      <c r="V847" s="77"/>
    </row>
    <row r="848">
      <c r="K848" s="76"/>
      <c r="Q848" s="77"/>
      <c r="V848" s="77"/>
    </row>
    <row r="849">
      <c r="K849" s="76"/>
      <c r="Q849" s="77"/>
      <c r="V849" s="77"/>
    </row>
    <row r="850">
      <c r="K850" s="76"/>
      <c r="Q850" s="77"/>
      <c r="V850" s="77"/>
    </row>
    <row r="851">
      <c r="K851" s="76"/>
      <c r="Q851" s="77"/>
      <c r="V851" s="77"/>
    </row>
    <row r="852">
      <c r="K852" s="76"/>
      <c r="Q852" s="77"/>
      <c r="V852" s="77"/>
    </row>
    <row r="853">
      <c r="K853" s="76"/>
      <c r="Q853" s="77"/>
      <c r="V853" s="77"/>
    </row>
    <row r="854">
      <c r="K854" s="76"/>
      <c r="Q854" s="77"/>
      <c r="V854" s="77"/>
    </row>
    <row r="855">
      <c r="K855" s="76"/>
      <c r="Q855" s="77"/>
      <c r="V855" s="77"/>
    </row>
    <row r="856">
      <c r="K856" s="76"/>
      <c r="Q856" s="77"/>
      <c r="V856" s="77"/>
    </row>
    <row r="857">
      <c r="K857" s="76"/>
      <c r="Q857" s="77"/>
      <c r="V857" s="77"/>
    </row>
    <row r="858">
      <c r="K858" s="76"/>
      <c r="Q858" s="77"/>
      <c r="V858" s="77"/>
    </row>
    <row r="859">
      <c r="K859" s="76"/>
      <c r="Q859" s="77"/>
      <c r="V859" s="77"/>
    </row>
    <row r="860">
      <c r="K860" s="76"/>
      <c r="Q860" s="77"/>
      <c r="V860" s="77"/>
    </row>
    <row r="861">
      <c r="K861" s="76"/>
      <c r="Q861" s="77"/>
      <c r="V861" s="77"/>
    </row>
    <row r="862">
      <c r="K862" s="76"/>
      <c r="Q862" s="77"/>
      <c r="V862" s="77"/>
    </row>
    <row r="863">
      <c r="K863" s="76"/>
      <c r="Q863" s="77"/>
      <c r="V863" s="77"/>
    </row>
    <row r="864">
      <c r="K864" s="76"/>
      <c r="Q864" s="77"/>
      <c r="V864" s="77"/>
    </row>
    <row r="865">
      <c r="K865" s="76"/>
      <c r="Q865" s="77"/>
      <c r="V865" s="77"/>
    </row>
    <row r="866">
      <c r="K866" s="76"/>
      <c r="Q866" s="77"/>
      <c r="V866" s="77"/>
    </row>
    <row r="867">
      <c r="K867" s="76"/>
      <c r="Q867" s="77"/>
      <c r="V867" s="77"/>
    </row>
    <row r="868">
      <c r="K868" s="76"/>
      <c r="Q868" s="77"/>
      <c r="V868" s="77"/>
    </row>
    <row r="869">
      <c r="K869" s="76"/>
      <c r="Q869" s="77"/>
      <c r="V869" s="77"/>
    </row>
    <row r="870">
      <c r="K870" s="76"/>
      <c r="Q870" s="77"/>
      <c r="V870" s="77"/>
    </row>
    <row r="871">
      <c r="K871" s="76"/>
      <c r="Q871" s="77"/>
      <c r="V871" s="77"/>
    </row>
    <row r="872">
      <c r="K872" s="76"/>
      <c r="Q872" s="77"/>
      <c r="V872" s="77"/>
    </row>
    <row r="873">
      <c r="K873" s="76"/>
      <c r="Q873" s="77"/>
      <c r="V873" s="77"/>
    </row>
    <row r="874">
      <c r="K874" s="76"/>
      <c r="Q874" s="77"/>
      <c r="V874" s="77"/>
    </row>
    <row r="875">
      <c r="K875" s="76"/>
      <c r="Q875" s="77"/>
      <c r="V875" s="77"/>
    </row>
    <row r="876">
      <c r="K876" s="76"/>
      <c r="Q876" s="77"/>
      <c r="V876" s="77"/>
    </row>
    <row r="877">
      <c r="K877" s="76"/>
      <c r="Q877" s="77"/>
      <c r="V877" s="77"/>
    </row>
    <row r="878">
      <c r="K878" s="76"/>
      <c r="Q878" s="77"/>
      <c r="V878" s="77"/>
    </row>
    <row r="879">
      <c r="K879" s="76"/>
      <c r="Q879" s="77"/>
      <c r="V879" s="77"/>
    </row>
    <row r="880">
      <c r="K880" s="76"/>
      <c r="Q880" s="77"/>
      <c r="V880" s="77"/>
    </row>
    <row r="881">
      <c r="K881" s="76"/>
      <c r="Q881" s="77"/>
      <c r="V881" s="77"/>
    </row>
    <row r="882">
      <c r="K882" s="76"/>
      <c r="Q882" s="77"/>
      <c r="V882" s="77"/>
    </row>
    <row r="883">
      <c r="K883" s="76"/>
      <c r="Q883" s="77"/>
      <c r="V883" s="77"/>
    </row>
    <row r="884">
      <c r="K884" s="76"/>
      <c r="Q884" s="77"/>
      <c r="V884" s="77"/>
    </row>
    <row r="885">
      <c r="K885" s="76"/>
      <c r="Q885" s="77"/>
      <c r="V885" s="77"/>
    </row>
    <row r="886">
      <c r="K886" s="76"/>
      <c r="Q886" s="77"/>
      <c r="V886" s="77"/>
    </row>
    <row r="887">
      <c r="K887" s="76"/>
      <c r="Q887" s="77"/>
      <c r="V887" s="77"/>
    </row>
    <row r="888">
      <c r="K888" s="76"/>
      <c r="Q888" s="77"/>
      <c r="V888" s="77"/>
    </row>
    <row r="889">
      <c r="K889" s="76"/>
      <c r="Q889" s="77"/>
      <c r="V889" s="77"/>
    </row>
    <row r="890">
      <c r="K890" s="76"/>
      <c r="Q890" s="77"/>
      <c r="V890" s="77"/>
    </row>
    <row r="891">
      <c r="K891" s="76"/>
      <c r="Q891" s="77"/>
      <c r="V891" s="77"/>
    </row>
    <row r="892">
      <c r="K892" s="76"/>
      <c r="Q892" s="77"/>
      <c r="V892" s="77"/>
    </row>
    <row r="893">
      <c r="K893" s="76"/>
      <c r="Q893" s="77"/>
      <c r="V893" s="77"/>
    </row>
    <row r="894">
      <c r="K894" s="76"/>
      <c r="Q894" s="77"/>
      <c r="V894" s="77"/>
    </row>
    <row r="895">
      <c r="K895" s="76"/>
      <c r="Q895" s="77"/>
      <c r="V895" s="77"/>
    </row>
    <row r="896">
      <c r="K896" s="76"/>
      <c r="Q896" s="77"/>
      <c r="V896" s="77"/>
    </row>
    <row r="897">
      <c r="K897" s="76"/>
      <c r="Q897" s="77"/>
      <c r="V897" s="77"/>
    </row>
    <row r="898">
      <c r="K898" s="76"/>
      <c r="Q898" s="77"/>
      <c r="V898" s="77"/>
    </row>
    <row r="899">
      <c r="K899" s="76"/>
      <c r="Q899" s="77"/>
      <c r="V899" s="77"/>
    </row>
    <row r="900">
      <c r="K900" s="76"/>
      <c r="Q900" s="77"/>
      <c r="V900" s="77"/>
    </row>
    <row r="901">
      <c r="K901" s="76"/>
      <c r="Q901" s="77"/>
      <c r="V901" s="77"/>
    </row>
    <row r="902">
      <c r="K902" s="76"/>
      <c r="Q902" s="77"/>
      <c r="V902" s="77"/>
    </row>
    <row r="903">
      <c r="K903" s="76"/>
      <c r="Q903" s="77"/>
      <c r="V903" s="77"/>
    </row>
    <row r="904">
      <c r="K904" s="76"/>
      <c r="Q904" s="77"/>
      <c r="V904" s="77"/>
    </row>
    <row r="905">
      <c r="K905" s="76"/>
      <c r="Q905" s="77"/>
      <c r="V905" s="77"/>
    </row>
    <row r="906">
      <c r="K906" s="76"/>
      <c r="Q906" s="77"/>
      <c r="V906" s="77"/>
    </row>
    <row r="907">
      <c r="K907" s="76"/>
      <c r="Q907" s="77"/>
      <c r="V907" s="77"/>
    </row>
    <row r="908">
      <c r="K908" s="76"/>
      <c r="Q908" s="77"/>
      <c r="V908" s="77"/>
    </row>
    <row r="909">
      <c r="K909" s="76"/>
      <c r="Q909" s="77"/>
      <c r="V909" s="77"/>
    </row>
    <row r="910">
      <c r="K910" s="76"/>
      <c r="Q910" s="77"/>
      <c r="V910" s="77"/>
    </row>
    <row r="911">
      <c r="K911" s="76"/>
      <c r="Q911" s="77"/>
      <c r="V911" s="77"/>
    </row>
    <row r="912">
      <c r="K912" s="76"/>
      <c r="Q912" s="77"/>
      <c r="V912" s="77"/>
    </row>
    <row r="913">
      <c r="K913" s="76"/>
      <c r="Q913" s="77"/>
      <c r="V913" s="77"/>
    </row>
    <row r="914">
      <c r="K914" s="76"/>
      <c r="Q914" s="77"/>
      <c r="V914" s="77"/>
    </row>
    <row r="915">
      <c r="K915" s="76"/>
      <c r="Q915" s="77"/>
      <c r="V915" s="77"/>
    </row>
    <row r="916">
      <c r="K916" s="76"/>
      <c r="Q916" s="77"/>
      <c r="V916" s="77"/>
    </row>
    <row r="917">
      <c r="K917" s="76"/>
      <c r="Q917" s="77"/>
      <c r="V917" s="77"/>
    </row>
    <row r="918">
      <c r="K918" s="76"/>
      <c r="Q918" s="77"/>
      <c r="V918" s="77"/>
    </row>
    <row r="919">
      <c r="K919" s="76"/>
      <c r="Q919" s="77"/>
      <c r="V919" s="77"/>
    </row>
    <row r="920">
      <c r="K920" s="76"/>
      <c r="Q920" s="77"/>
      <c r="V920" s="77"/>
    </row>
    <row r="921">
      <c r="K921" s="76"/>
      <c r="Q921" s="77"/>
      <c r="V921" s="77"/>
    </row>
    <row r="922">
      <c r="K922" s="76"/>
      <c r="Q922" s="77"/>
      <c r="V922" s="77"/>
    </row>
    <row r="923">
      <c r="K923" s="76"/>
      <c r="Q923" s="77"/>
      <c r="V923" s="77"/>
    </row>
    <row r="924">
      <c r="K924" s="76"/>
      <c r="Q924" s="77"/>
      <c r="V924" s="77"/>
    </row>
    <row r="925">
      <c r="K925" s="76"/>
      <c r="Q925" s="77"/>
      <c r="V925" s="77"/>
    </row>
    <row r="926">
      <c r="K926" s="76"/>
      <c r="Q926" s="77"/>
      <c r="V926" s="77"/>
    </row>
    <row r="927">
      <c r="K927" s="76"/>
      <c r="Q927" s="77"/>
      <c r="V927" s="77"/>
    </row>
    <row r="928">
      <c r="K928" s="76"/>
      <c r="Q928" s="77"/>
      <c r="V928" s="77"/>
    </row>
    <row r="929">
      <c r="K929" s="76"/>
      <c r="Q929" s="77"/>
      <c r="V929" s="77"/>
    </row>
    <row r="930">
      <c r="K930" s="76"/>
      <c r="Q930" s="77"/>
      <c r="V930" s="77"/>
    </row>
    <row r="931">
      <c r="K931" s="76"/>
      <c r="Q931" s="77"/>
      <c r="V931" s="77"/>
    </row>
    <row r="932">
      <c r="K932" s="76"/>
      <c r="Q932" s="77"/>
      <c r="V932" s="77"/>
    </row>
    <row r="933">
      <c r="K933" s="76"/>
      <c r="Q933" s="77"/>
      <c r="V933" s="77"/>
    </row>
    <row r="934">
      <c r="K934" s="76"/>
      <c r="Q934" s="77"/>
      <c r="V934" s="77"/>
    </row>
    <row r="935">
      <c r="K935" s="76"/>
      <c r="Q935" s="77"/>
      <c r="V935" s="77"/>
    </row>
    <row r="936">
      <c r="K936" s="76"/>
      <c r="Q936" s="77"/>
      <c r="V936" s="77"/>
    </row>
    <row r="937">
      <c r="K937" s="76"/>
      <c r="Q937" s="77"/>
      <c r="V937" s="77"/>
    </row>
    <row r="938">
      <c r="K938" s="76"/>
      <c r="Q938" s="77"/>
      <c r="V938" s="77"/>
    </row>
    <row r="939">
      <c r="K939" s="76"/>
      <c r="Q939" s="77"/>
      <c r="V939" s="77"/>
    </row>
    <row r="940">
      <c r="K940" s="76"/>
      <c r="Q940" s="77"/>
      <c r="V940" s="77"/>
    </row>
    <row r="941">
      <c r="K941" s="76"/>
      <c r="Q941" s="77"/>
      <c r="V941" s="77"/>
    </row>
    <row r="942">
      <c r="K942" s="76"/>
      <c r="Q942" s="77"/>
      <c r="V942" s="77"/>
    </row>
    <row r="943">
      <c r="K943" s="76"/>
      <c r="Q943" s="77"/>
      <c r="V943" s="77"/>
    </row>
    <row r="944">
      <c r="K944" s="76"/>
      <c r="Q944" s="77"/>
      <c r="V944" s="77"/>
    </row>
    <row r="945">
      <c r="K945" s="76"/>
      <c r="Q945" s="77"/>
      <c r="V945" s="77"/>
    </row>
    <row r="946">
      <c r="K946" s="76"/>
      <c r="Q946" s="77"/>
      <c r="V946" s="77"/>
    </row>
    <row r="947">
      <c r="K947" s="76"/>
      <c r="Q947" s="77"/>
      <c r="V947" s="77"/>
    </row>
    <row r="948">
      <c r="K948" s="76"/>
      <c r="Q948" s="77"/>
      <c r="V948" s="77"/>
    </row>
    <row r="949">
      <c r="K949" s="76"/>
      <c r="Q949" s="77"/>
      <c r="V949" s="77"/>
    </row>
    <row r="950">
      <c r="K950" s="76"/>
      <c r="Q950" s="77"/>
      <c r="V950" s="77"/>
    </row>
    <row r="951">
      <c r="K951" s="76"/>
      <c r="Q951" s="77"/>
      <c r="V951" s="77"/>
    </row>
    <row r="952">
      <c r="K952" s="76"/>
      <c r="Q952" s="77"/>
      <c r="V952" s="77"/>
    </row>
    <row r="953">
      <c r="K953" s="76"/>
      <c r="Q953" s="77"/>
      <c r="V953" s="77"/>
    </row>
    <row r="954">
      <c r="K954" s="76"/>
      <c r="Q954" s="77"/>
      <c r="V954" s="77"/>
    </row>
    <row r="955">
      <c r="K955" s="76"/>
      <c r="Q955" s="77"/>
      <c r="V955" s="77"/>
    </row>
    <row r="956">
      <c r="K956" s="76"/>
      <c r="Q956" s="77"/>
      <c r="V956" s="77"/>
    </row>
    <row r="957">
      <c r="K957" s="76"/>
      <c r="Q957" s="77"/>
      <c r="V957" s="77"/>
    </row>
    <row r="958">
      <c r="K958" s="76"/>
      <c r="Q958" s="77"/>
      <c r="V958" s="77"/>
    </row>
    <row r="959">
      <c r="K959" s="76"/>
      <c r="Q959" s="77"/>
      <c r="V959" s="77"/>
    </row>
    <row r="960">
      <c r="K960" s="76"/>
      <c r="Q960" s="77"/>
      <c r="V960" s="77"/>
    </row>
    <row r="961">
      <c r="K961" s="76"/>
      <c r="Q961" s="77"/>
      <c r="V961" s="77"/>
    </row>
    <row r="962">
      <c r="K962" s="76"/>
      <c r="Q962" s="77"/>
      <c r="V962" s="77"/>
    </row>
    <row r="963">
      <c r="K963" s="76"/>
      <c r="Q963" s="77"/>
      <c r="V963" s="77"/>
    </row>
    <row r="964">
      <c r="K964" s="76"/>
      <c r="Q964" s="77"/>
      <c r="V964" s="77"/>
    </row>
    <row r="965">
      <c r="K965" s="76"/>
      <c r="Q965" s="77"/>
      <c r="V965" s="77"/>
    </row>
    <row r="966">
      <c r="K966" s="76"/>
      <c r="Q966" s="77"/>
      <c r="V966" s="77"/>
    </row>
    <row r="967">
      <c r="K967" s="76"/>
      <c r="Q967" s="77"/>
      <c r="V967" s="77"/>
    </row>
    <row r="968">
      <c r="K968" s="76"/>
      <c r="Q968" s="77"/>
      <c r="V968" s="77"/>
    </row>
    <row r="969">
      <c r="K969" s="76"/>
      <c r="Q969" s="77"/>
      <c r="V969" s="77"/>
    </row>
    <row r="970">
      <c r="K970" s="76"/>
      <c r="Q970" s="77"/>
      <c r="V970" s="77"/>
    </row>
    <row r="971">
      <c r="K971" s="76"/>
      <c r="Q971" s="77"/>
      <c r="V971" s="77"/>
    </row>
    <row r="972">
      <c r="K972" s="76"/>
      <c r="Q972" s="77"/>
      <c r="V972" s="77"/>
    </row>
    <row r="973">
      <c r="K973" s="76"/>
      <c r="Q973" s="77"/>
      <c r="V973" s="77"/>
    </row>
    <row r="974">
      <c r="K974" s="76"/>
      <c r="Q974" s="77"/>
      <c r="V974" s="77"/>
    </row>
    <row r="975">
      <c r="K975" s="76"/>
      <c r="Q975" s="77"/>
      <c r="V975" s="77"/>
    </row>
    <row r="976">
      <c r="K976" s="76"/>
      <c r="Q976" s="77"/>
      <c r="V976" s="77"/>
    </row>
    <row r="977">
      <c r="K977" s="76"/>
      <c r="Q977" s="77"/>
      <c r="V977" s="77"/>
    </row>
    <row r="978">
      <c r="K978" s="76"/>
      <c r="Q978" s="77"/>
      <c r="V978" s="77"/>
    </row>
    <row r="979">
      <c r="K979" s="76"/>
      <c r="Q979" s="77"/>
      <c r="V979" s="77"/>
    </row>
    <row r="980">
      <c r="K980" s="76"/>
      <c r="Q980" s="77"/>
      <c r="V980" s="77"/>
    </row>
    <row r="981">
      <c r="K981" s="76"/>
      <c r="Q981" s="77"/>
      <c r="V981" s="77"/>
    </row>
    <row r="982">
      <c r="K982" s="76"/>
      <c r="Q982" s="77"/>
      <c r="V982" s="77"/>
    </row>
    <row r="983">
      <c r="K983" s="76"/>
      <c r="Q983" s="77"/>
      <c r="V983" s="77"/>
    </row>
    <row r="984">
      <c r="K984" s="76"/>
      <c r="Q984" s="77"/>
      <c r="V984" s="77"/>
    </row>
    <row r="985">
      <c r="K985" s="76"/>
      <c r="Q985" s="77"/>
      <c r="V985" s="77"/>
    </row>
    <row r="986">
      <c r="K986" s="76"/>
      <c r="Q986" s="77"/>
      <c r="V986" s="77"/>
    </row>
    <row r="987">
      <c r="K987" s="76"/>
      <c r="Q987" s="77"/>
      <c r="V987" s="77"/>
    </row>
    <row r="988">
      <c r="K988" s="76"/>
      <c r="Q988" s="77"/>
      <c r="V988" s="77"/>
    </row>
    <row r="989">
      <c r="K989" s="76"/>
      <c r="Q989" s="77"/>
      <c r="V989" s="77"/>
    </row>
    <row r="990">
      <c r="K990" s="76"/>
      <c r="Q990" s="77"/>
      <c r="V990" s="77"/>
    </row>
    <row r="991">
      <c r="K991" s="76"/>
      <c r="Q991" s="77"/>
      <c r="V991" s="77"/>
    </row>
    <row r="992">
      <c r="K992" s="76"/>
      <c r="Q992" s="77"/>
      <c r="V992" s="77"/>
    </row>
    <row r="993">
      <c r="K993" s="76"/>
      <c r="Q993" s="77"/>
      <c r="V993" s="77"/>
    </row>
    <row r="994">
      <c r="K994" s="76"/>
      <c r="Q994" s="77"/>
      <c r="V994" s="77"/>
    </row>
    <row r="995">
      <c r="K995" s="76"/>
      <c r="Q995" s="77"/>
      <c r="V995" s="77"/>
    </row>
    <row r="996">
      <c r="K996" s="76"/>
      <c r="Q996" s="77"/>
      <c r="V996" s="77"/>
    </row>
    <row r="997">
      <c r="K997" s="76"/>
      <c r="Q997" s="77"/>
      <c r="V997" s="77"/>
    </row>
    <row r="998">
      <c r="K998" s="76"/>
      <c r="Q998" s="77"/>
      <c r="V998" s="77"/>
    </row>
    <row r="999">
      <c r="K999" s="76"/>
      <c r="Q999" s="77"/>
      <c r="V999" s="77"/>
    </row>
    <row r="1000">
      <c r="K1000" s="76"/>
      <c r="Q1000" s="77"/>
      <c r="V1000" s="77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8"/>
      <c r="B1" s="79" t="s">
        <v>259</v>
      </c>
      <c r="C1" s="79" t="s">
        <v>260</v>
      </c>
      <c r="D1" s="79" t="s">
        <v>261</v>
      </c>
      <c r="E1" s="79" t="s">
        <v>262</v>
      </c>
      <c r="F1" s="79" t="s">
        <v>263</v>
      </c>
      <c r="G1" s="79" t="s">
        <v>13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80" t="s">
        <v>244</v>
      </c>
      <c r="B2" s="81">
        <v>64.37</v>
      </c>
      <c r="C2" s="81">
        <v>65.57</v>
      </c>
      <c r="D2" s="81">
        <v>62.51</v>
      </c>
      <c r="E2" s="81">
        <v>85.48</v>
      </c>
      <c r="F2" s="81">
        <v>65.64</v>
      </c>
      <c r="G2" s="81">
        <v>65.14</v>
      </c>
    </row>
    <row r="3">
      <c r="A3" s="80" t="s">
        <v>264</v>
      </c>
      <c r="B3" s="81">
        <v>44.48</v>
      </c>
      <c r="C3" s="81">
        <v>30.0</v>
      </c>
      <c r="D3" s="81">
        <v>49.43</v>
      </c>
      <c r="E3" s="81">
        <v>80.23</v>
      </c>
      <c r="F3" s="81">
        <v>96.96</v>
      </c>
      <c r="G3" s="81">
        <v>79.56</v>
      </c>
    </row>
    <row r="4">
      <c r="A4" s="80" t="s">
        <v>245</v>
      </c>
      <c r="B4" s="81">
        <v>49.54</v>
      </c>
      <c r="C4" s="81">
        <v>43.33</v>
      </c>
      <c r="D4" s="81">
        <v>54.81</v>
      </c>
      <c r="E4" s="81">
        <v>82.42</v>
      </c>
      <c r="F4" s="81">
        <v>97.72</v>
      </c>
      <c r="G4" s="81">
        <v>76.03</v>
      </c>
    </row>
    <row r="5">
      <c r="A5" s="82"/>
      <c r="B5" s="83"/>
      <c r="C5" s="83"/>
      <c r="D5" s="83"/>
      <c r="E5" s="83"/>
      <c r="F5" s="83"/>
      <c r="G5" s="83"/>
    </row>
    <row r="6">
      <c r="A6" s="84" t="s">
        <v>187</v>
      </c>
      <c r="B6" s="83"/>
      <c r="C6" s="83"/>
      <c r="D6" s="83"/>
      <c r="E6" s="83"/>
      <c r="F6" s="83"/>
      <c r="G6" s="83"/>
      <c r="I6" s="84"/>
      <c r="J6" s="83"/>
      <c r="K6" s="83"/>
      <c r="L6" s="83"/>
      <c r="M6" s="83"/>
      <c r="N6" s="83"/>
      <c r="O6" s="83"/>
    </row>
    <row r="7">
      <c r="A7" s="78"/>
      <c r="B7" s="79" t="s">
        <v>259</v>
      </c>
      <c r="C7" s="79" t="s">
        <v>260</v>
      </c>
      <c r="D7" s="79" t="s">
        <v>261</v>
      </c>
      <c r="E7" s="79" t="s">
        <v>262</v>
      </c>
      <c r="F7" s="79" t="s">
        <v>263</v>
      </c>
      <c r="G7" s="79" t="s">
        <v>13</v>
      </c>
      <c r="I7" s="78"/>
      <c r="J7" s="79" t="s">
        <v>259</v>
      </c>
      <c r="K7" s="79" t="s">
        <v>260</v>
      </c>
      <c r="L7" s="79" t="s">
        <v>261</v>
      </c>
      <c r="M7" s="79" t="s">
        <v>262</v>
      </c>
      <c r="N7" s="79" t="s">
        <v>263</v>
      </c>
      <c r="O7" s="79" t="s">
        <v>13</v>
      </c>
    </row>
    <row r="8">
      <c r="A8" s="80" t="s">
        <v>244</v>
      </c>
      <c r="B8" s="85">
        <v>66.9810033702286</v>
      </c>
      <c r="C8" s="81">
        <v>61.84</v>
      </c>
      <c r="D8" s="81">
        <v>63.69</v>
      </c>
      <c r="E8" s="81">
        <v>83.17</v>
      </c>
      <c r="F8" s="81">
        <v>65.64</v>
      </c>
      <c r="G8" s="81">
        <v>69.58</v>
      </c>
      <c r="I8" s="80" t="s">
        <v>244</v>
      </c>
      <c r="J8" s="85">
        <f t="shared" ref="J8:J10" si="1">B8-$B2</f>
        <v>2.61100337</v>
      </c>
      <c r="K8" s="85">
        <f t="shared" ref="K8:K10" si="2">C8-$C2</f>
        <v>-3.73</v>
      </c>
      <c r="L8" s="85">
        <f t="shared" ref="L8:L10" si="3">D8-$D2</f>
        <v>1.18</v>
      </c>
      <c r="M8" s="85">
        <f t="shared" ref="M8:M10" si="4">E8-$E2</f>
        <v>-2.31</v>
      </c>
      <c r="N8" s="85">
        <f t="shared" ref="N8:N10" si="5">F8-$F2</f>
        <v>0</v>
      </c>
      <c r="O8" s="85">
        <f t="shared" ref="O8:O10" si="6">G8-$G2</f>
        <v>4.44</v>
      </c>
    </row>
    <row r="9">
      <c r="A9" s="80" t="s">
        <v>264</v>
      </c>
      <c r="B9" s="86">
        <v>44.4059948741449</v>
      </c>
      <c r="C9" s="18">
        <v>40.0</v>
      </c>
      <c r="D9" s="18">
        <v>49.88</v>
      </c>
      <c r="E9" s="18">
        <v>79.8</v>
      </c>
      <c r="F9" s="18">
        <v>96.48</v>
      </c>
      <c r="G9" s="18">
        <v>77.82</v>
      </c>
      <c r="I9" s="80" t="s">
        <v>264</v>
      </c>
      <c r="J9" s="85">
        <f t="shared" si="1"/>
        <v>-0.07400512586</v>
      </c>
      <c r="K9" s="85">
        <f t="shared" si="2"/>
        <v>10</v>
      </c>
      <c r="L9" s="85">
        <f t="shared" si="3"/>
        <v>0.45</v>
      </c>
      <c r="M9" s="85">
        <f t="shared" si="4"/>
        <v>-0.43</v>
      </c>
      <c r="N9" s="85">
        <f t="shared" si="5"/>
        <v>-0.48</v>
      </c>
      <c r="O9" s="85">
        <f t="shared" si="6"/>
        <v>-1.74</v>
      </c>
    </row>
    <row r="10">
      <c r="A10" s="80" t="s">
        <v>245</v>
      </c>
      <c r="B10" s="86">
        <v>49.3368588741062</v>
      </c>
      <c r="C10" s="86">
        <v>26.6666666666666</v>
      </c>
      <c r="D10" s="86">
        <v>54.168306240949</v>
      </c>
      <c r="E10" s="86">
        <v>82.5352941257932</v>
      </c>
      <c r="F10" s="86">
        <v>97.7289879931389</v>
      </c>
      <c r="G10" s="86">
        <v>74.6849625510694</v>
      </c>
      <c r="I10" s="80" t="s">
        <v>245</v>
      </c>
      <c r="J10" s="85">
        <f t="shared" si="1"/>
        <v>-0.2031411259</v>
      </c>
      <c r="K10" s="85">
        <f t="shared" si="2"/>
        <v>-16.66333333</v>
      </c>
      <c r="L10" s="85">
        <f t="shared" si="3"/>
        <v>-0.6416937591</v>
      </c>
      <c r="M10" s="85">
        <f t="shared" si="4"/>
        <v>0.1152941258</v>
      </c>
      <c r="N10" s="85">
        <f t="shared" si="5"/>
        <v>0.008987993139</v>
      </c>
      <c r="O10" s="85">
        <f t="shared" si="6"/>
        <v>-1.345037449</v>
      </c>
    </row>
    <row r="11">
      <c r="A11" s="23"/>
    </row>
    <row r="12">
      <c r="A12" s="23"/>
    </row>
    <row r="13">
      <c r="A13" s="84" t="s">
        <v>183</v>
      </c>
    </row>
    <row r="14">
      <c r="A14" s="78"/>
      <c r="B14" s="79" t="s">
        <v>259</v>
      </c>
      <c r="C14" s="79" t="s">
        <v>260</v>
      </c>
      <c r="D14" s="79" t="s">
        <v>261</v>
      </c>
      <c r="E14" s="79" t="s">
        <v>262</v>
      </c>
      <c r="F14" s="79" t="s">
        <v>263</v>
      </c>
      <c r="G14" s="79" t="s">
        <v>13</v>
      </c>
      <c r="I14" s="78"/>
      <c r="J14" s="79" t="s">
        <v>259</v>
      </c>
      <c r="K14" s="79" t="s">
        <v>260</v>
      </c>
      <c r="L14" s="79" t="s">
        <v>261</v>
      </c>
      <c r="M14" s="79" t="s">
        <v>262</v>
      </c>
      <c r="N14" s="79" t="s">
        <v>263</v>
      </c>
      <c r="O14" s="79" t="s">
        <v>13</v>
      </c>
    </row>
    <row r="15">
      <c r="A15" s="80" t="s">
        <v>244</v>
      </c>
      <c r="B15" s="30">
        <v>67.75</v>
      </c>
      <c r="C15" s="30">
        <v>61.57</v>
      </c>
      <c r="D15" s="30">
        <v>62.22</v>
      </c>
      <c r="E15" s="30">
        <v>84.28</v>
      </c>
      <c r="F15" s="30">
        <v>65.64</v>
      </c>
      <c r="G15" s="30">
        <v>69.58</v>
      </c>
      <c r="I15" s="80" t="s">
        <v>244</v>
      </c>
      <c r="J15" s="85">
        <f t="shared" ref="J15:J17" si="7">B15-$B2</f>
        <v>3.38</v>
      </c>
      <c r="K15" s="85">
        <f t="shared" ref="K15:K17" si="8">C15-$C2</f>
        <v>-4</v>
      </c>
      <c r="L15" s="85">
        <f t="shared" ref="L15:L17" si="9">D15-$D2</f>
        <v>-0.29</v>
      </c>
      <c r="M15" s="85">
        <f t="shared" ref="M15:M17" si="10">E15-$E2</f>
        <v>-1.2</v>
      </c>
      <c r="N15" s="85">
        <f t="shared" ref="N15:N17" si="11">F15-$F2</f>
        <v>0</v>
      </c>
      <c r="O15" s="85">
        <f t="shared" ref="O15:O17" si="12">G15-$G2</f>
        <v>4.44</v>
      </c>
    </row>
    <row r="16">
      <c r="A16" s="80" t="s">
        <v>264</v>
      </c>
      <c r="B16" s="30">
        <v>45.0726615408116</v>
      </c>
      <c r="C16" s="30">
        <v>36.6666666666666</v>
      </c>
      <c r="D16" s="30">
        <v>50.5813512353648</v>
      </c>
      <c r="E16" s="30">
        <v>79.6834821933702</v>
      </c>
      <c r="F16" s="30">
        <v>96.7217871910242</v>
      </c>
      <c r="G16" s="30">
        <v>77.2509570824918</v>
      </c>
      <c r="I16" s="80" t="s">
        <v>264</v>
      </c>
      <c r="J16" s="85">
        <f t="shared" si="7"/>
        <v>0.5926615408</v>
      </c>
      <c r="K16" s="85">
        <f t="shared" si="8"/>
        <v>6.666666667</v>
      </c>
      <c r="L16" s="85">
        <f t="shared" si="9"/>
        <v>1.151351235</v>
      </c>
      <c r="M16" s="85">
        <f t="shared" si="10"/>
        <v>-0.5465178066</v>
      </c>
      <c r="N16" s="85">
        <f t="shared" si="11"/>
        <v>-0.238212809</v>
      </c>
      <c r="O16" s="85">
        <f t="shared" si="12"/>
        <v>-2.309042918</v>
      </c>
    </row>
    <row r="17">
      <c r="A17" s="80" t="s">
        <v>245</v>
      </c>
      <c r="B17" s="30">
        <v>47.9872653781712</v>
      </c>
      <c r="C17" s="30">
        <v>36.6666666666666</v>
      </c>
      <c r="D17" s="30">
        <v>52.6941025004968</v>
      </c>
      <c r="E17" s="30">
        <v>82.6001597815923</v>
      </c>
      <c r="F17" s="30">
        <v>97.7289879931389</v>
      </c>
      <c r="G17" s="86">
        <v>74.2996060963488</v>
      </c>
      <c r="I17" s="80" t="s">
        <v>245</v>
      </c>
      <c r="J17" s="85">
        <f t="shared" si="7"/>
        <v>-1.552734622</v>
      </c>
      <c r="K17" s="85">
        <f t="shared" si="8"/>
        <v>-6.663333333</v>
      </c>
      <c r="L17" s="85">
        <f t="shared" si="9"/>
        <v>-2.1158975</v>
      </c>
      <c r="M17" s="85">
        <f t="shared" si="10"/>
        <v>0.1801597816</v>
      </c>
      <c r="N17" s="85">
        <f t="shared" si="11"/>
        <v>0.008987993139</v>
      </c>
      <c r="O17" s="85">
        <f t="shared" si="12"/>
        <v>-1.730393904</v>
      </c>
    </row>
    <row r="18">
      <c r="A18" s="23"/>
      <c r="I18" s="80"/>
      <c r="J18" s="86"/>
      <c r="K18" s="86"/>
      <c r="L18" s="86"/>
      <c r="M18" s="86"/>
      <c r="N18" s="86"/>
      <c r="O18" s="86"/>
    </row>
    <row r="19">
      <c r="A19" s="23"/>
    </row>
    <row r="20">
      <c r="A20" s="23"/>
    </row>
    <row r="21">
      <c r="A21" s="84" t="s">
        <v>185</v>
      </c>
    </row>
    <row r="22">
      <c r="A22" s="78"/>
      <c r="B22" s="79" t="s">
        <v>259</v>
      </c>
      <c r="C22" s="79" t="s">
        <v>260</v>
      </c>
      <c r="D22" s="79" t="s">
        <v>261</v>
      </c>
      <c r="E22" s="79" t="s">
        <v>262</v>
      </c>
      <c r="F22" s="79" t="s">
        <v>263</v>
      </c>
      <c r="G22" s="79" t="s">
        <v>13</v>
      </c>
      <c r="I22" s="78"/>
      <c r="J22" s="79" t="s">
        <v>259</v>
      </c>
      <c r="K22" s="79" t="s">
        <v>260</v>
      </c>
      <c r="L22" s="79" t="s">
        <v>261</v>
      </c>
      <c r="M22" s="79" t="s">
        <v>262</v>
      </c>
      <c r="N22" s="79" t="s">
        <v>263</v>
      </c>
      <c r="O22" s="79" t="s">
        <v>13</v>
      </c>
    </row>
    <row r="23">
      <c r="A23" s="80" t="s">
        <v>244</v>
      </c>
      <c r="B23" s="30">
        <v>69.2185159183709</v>
      </c>
      <c r="C23" s="30">
        <v>61.5731707317073</v>
      </c>
      <c r="D23" s="30">
        <v>62.2261380079751</v>
      </c>
      <c r="E23" s="30">
        <v>84.2836702547994</v>
      </c>
      <c r="F23" s="30">
        <v>65.6459731230895</v>
      </c>
      <c r="G23" s="30">
        <v>69.5848421320119</v>
      </c>
      <c r="I23" s="80" t="s">
        <v>244</v>
      </c>
      <c r="J23" s="85">
        <f t="shared" ref="J23:J25" si="13">B23-$B2</f>
        <v>4.848515918</v>
      </c>
      <c r="K23" s="85">
        <f t="shared" ref="K23:K25" si="14">C23-$C2</f>
        <v>-3.996829268</v>
      </c>
      <c r="L23" s="85">
        <f t="shared" ref="L23:L25" si="15">D23-$D2</f>
        <v>-0.283861992</v>
      </c>
      <c r="M23" s="85">
        <f t="shared" ref="M23:M25" si="16">E23-$E2</f>
        <v>-1.196329745</v>
      </c>
      <c r="N23" s="85">
        <f t="shared" ref="N23:N25" si="17">F23-$F2</f>
        <v>0.00597312309</v>
      </c>
      <c r="O23" s="85">
        <f t="shared" ref="O23:O25" si="18">G23-$G2</f>
        <v>4.444842132</v>
      </c>
    </row>
    <row r="24">
      <c r="A24" s="80" t="s">
        <v>264</v>
      </c>
      <c r="B24" s="30">
        <v>45.7393282074783</v>
      </c>
      <c r="C24" s="30">
        <v>36.6666666666666</v>
      </c>
      <c r="D24" s="30">
        <v>50.53405649454</v>
      </c>
      <c r="E24" s="30">
        <v>79.6834821933702</v>
      </c>
      <c r="F24" s="30">
        <v>96.7217871910242</v>
      </c>
      <c r="G24" s="30">
        <v>76.8656006277712</v>
      </c>
      <c r="I24" s="80" t="s">
        <v>264</v>
      </c>
      <c r="J24" s="85">
        <f t="shared" si="13"/>
        <v>1.259328207</v>
      </c>
      <c r="K24" s="85">
        <f t="shared" si="14"/>
        <v>6.666666667</v>
      </c>
      <c r="L24" s="85">
        <f t="shared" si="15"/>
        <v>1.104056495</v>
      </c>
      <c r="M24" s="85">
        <f t="shared" si="16"/>
        <v>-0.5465178066</v>
      </c>
      <c r="N24" s="85">
        <f t="shared" si="17"/>
        <v>-0.238212809</v>
      </c>
      <c r="O24" s="85">
        <f t="shared" si="18"/>
        <v>-2.694399372</v>
      </c>
    </row>
    <row r="25">
      <c r="A25" s="80" t="s">
        <v>245</v>
      </c>
      <c r="B25" s="30">
        <v>47.9872653781712</v>
      </c>
      <c r="C25" s="30">
        <v>36.6666666666666</v>
      </c>
      <c r="D25" s="30">
        <v>52.5238414335275</v>
      </c>
      <c r="E25" s="30">
        <v>82.6001597815923</v>
      </c>
      <c r="F25" s="30">
        <v>97.7289879931389</v>
      </c>
      <c r="G25" s="86">
        <v>74.4922843237091</v>
      </c>
      <c r="I25" s="80" t="s">
        <v>245</v>
      </c>
      <c r="J25" s="85">
        <f t="shared" si="13"/>
        <v>-1.552734622</v>
      </c>
      <c r="K25" s="85">
        <f t="shared" si="14"/>
        <v>-6.663333333</v>
      </c>
      <c r="L25" s="85">
        <f t="shared" si="15"/>
        <v>-2.286158566</v>
      </c>
      <c r="M25" s="85">
        <f t="shared" si="16"/>
        <v>0.1801597816</v>
      </c>
      <c r="N25" s="85">
        <f t="shared" si="17"/>
        <v>0.008987993139</v>
      </c>
      <c r="O25" s="85">
        <f t="shared" si="18"/>
        <v>-1.537715676</v>
      </c>
    </row>
    <row r="26">
      <c r="A26" s="23"/>
      <c r="I26" s="80"/>
      <c r="J26" s="86"/>
      <c r="K26" s="86"/>
      <c r="L26" s="86"/>
      <c r="M26" s="86"/>
      <c r="N26" s="86"/>
      <c r="O26" s="86"/>
    </row>
    <row r="27">
      <c r="A27" s="23"/>
    </row>
    <row r="28">
      <c r="A28" s="23"/>
    </row>
    <row r="29">
      <c r="A29" s="23"/>
    </row>
    <row r="30">
      <c r="A30" s="23"/>
    </row>
    <row r="31">
      <c r="A31" s="23"/>
    </row>
    <row r="32">
      <c r="A32" s="23"/>
    </row>
    <row r="33">
      <c r="A33" s="23"/>
    </row>
    <row r="34">
      <c r="A34" s="23"/>
    </row>
    <row r="35">
      <c r="A35" s="23"/>
    </row>
    <row r="36">
      <c r="A36" s="23"/>
    </row>
    <row r="37">
      <c r="A37" s="23"/>
    </row>
    <row r="38">
      <c r="A38" s="23"/>
    </row>
    <row r="39">
      <c r="A39" s="23"/>
    </row>
    <row r="40">
      <c r="A40" s="23"/>
    </row>
    <row r="41">
      <c r="A41" s="23"/>
    </row>
    <row r="42">
      <c r="A42" s="23"/>
    </row>
    <row r="43">
      <c r="A43" s="23"/>
    </row>
    <row r="44">
      <c r="A44" s="23"/>
    </row>
    <row r="45">
      <c r="A45" s="23"/>
    </row>
    <row r="46">
      <c r="A46" s="23"/>
    </row>
    <row r="47">
      <c r="A47" s="23"/>
    </row>
    <row r="48">
      <c r="A48" s="23"/>
    </row>
    <row r="49">
      <c r="A49" s="23"/>
    </row>
    <row r="50">
      <c r="A50" s="23"/>
    </row>
    <row r="51">
      <c r="A51" s="23"/>
    </row>
    <row r="52">
      <c r="A52" s="23"/>
    </row>
    <row r="53">
      <c r="A53" s="23"/>
    </row>
    <row r="54">
      <c r="A54" s="23"/>
    </row>
    <row r="55">
      <c r="A55" s="23"/>
    </row>
    <row r="56">
      <c r="A56" s="23"/>
    </row>
    <row r="57">
      <c r="A57" s="23"/>
    </row>
    <row r="58">
      <c r="A58" s="23"/>
    </row>
    <row r="59">
      <c r="A59" s="23"/>
    </row>
    <row r="60">
      <c r="A60" s="23"/>
    </row>
    <row r="61">
      <c r="A61" s="23"/>
    </row>
    <row r="62">
      <c r="A62" s="23"/>
    </row>
    <row r="63">
      <c r="A63" s="23"/>
    </row>
    <row r="64">
      <c r="A64" s="23"/>
    </row>
    <row r="65">
      <c r="A65" s="23"/>
    </row>
    <row r="66">
      <c r="A66" s="23"/>
    </row>
    <row r="67">
      <c r="A67" s="23"/>
    </row>
    <row r="68">
      <c r="A68" s="23"/>
    </row>
    <row r="69">
      <c r="A69" s="23"/>
    </row>
    <row r="70">
      <c r="A70" s="23"/>
    </row>
    <row r="71">
      <c r="A71" s="23"/>
    </row>
    <row r="72">
      <c r="A72" s="23"/>
    </row>
    <row r="73">
      <c r="A73" s="23"/>
    </row>
    <row r="74">
      <c r="A74" s="23"/>
    </row>
    <row r="75">
      <c r="A75" s="23"/>
    </row>
    <row r="76">
      <c r="A76" s="23"/>
    </row>
    <row r="77">
      <c r="A77" s="23"/>
    </row>
    <row r="78">
      <c r="A78" s="23"/>
    </row>
    <row r="79">
      <c r="A79" s="23"/>
    </row>
    <row r="80">
      <c r="A80" s="23"/>
    </row>
    <row r="81">
      <c r="A81" s="23"/>
    </row>
    <row r="82">
      <c r="A82" s="23"/>
    </row>
    <row r="83">
      <c r="A83" s="23"/>
    </row>
    <row r="84">
      <c r="A84" s="23"/>
    </row>
    <row r="85">
      <c r="A85" s="23"/>
    </row>
    <row r="86">
      <c r="A86" s="23"/>
    </row>
    <row r="87">
      <c r="A87" s="23"/>
    </row>
    <row r="88">
      <c r="A88" s="23"/>
    </row>
    <row r="89">
      <c r="A89" s="23"/>
    </row>
    <row r="90">
      <c r="A90" s="23"/>
    </row>
    <row r="91">
      <c r="A91" s="23"/>
    </row>
    <row r="92">
      <c r="A92" s="23"/>
    </row>
    <row r="93">
      <c r="A93" s="23"/>
    </row>
    <row r="94">
      <c r="A94" s="23"/>
    </row>
    <row r="95">
      <c r="A95" s="23"/>
    </row>
    <row r="96">
      <c r="A96" s="23"/>
    </row>
    <row r="97">
      <c r="A97" s="23"/>
    </row>
    <row r="98">
      <c r="A98" s="23"/>
    </row>
    <row r="99">
      <c r="A99" s="23"/>
    </row>
    <row r="100">
      <c r="A100" s="23"/>
    </row>
    <row r="101">
      <c r="A101" s="23"/>
    </row>
    <row r="102">
      <c r="A102" s="23"/>
    </row>
    <row r="103">
      <c r="A103" s="23"/>
    </row>
    <row r="104">
      <c r="A104" s="23"/>
    </row>
    <row r="105">
      <c r="A105" s="23"/>
    </row>
    <row r="106">
      <c r="A106" s="23"/>
    </row>
    <row r="107">
      <c r="A107" s="23"/>
    </row>
    <row r="108">
      <c r="A108" s="23"/>
    </row>
    <row r="109">
      <c r="A109" s="23"/>
    </row>
    <row r="110">
      <c r="A110" s="23"/>
    </row>
    <row r="111">
      <c r="A111" s="23"/>
    </row>
    <row r="112">
      <c r="A112" s="23"/>
    </row>
    <row r="113">
      <c r="A113" s="23"/>
    </row>
    <row r="114">
      <c r="A114" s="23"/>
    </row>
    <row r="115">
      <c r="A115" s="23"/>
    </row>
    <row r="116">
      <c r="A116" s="23"/>
    </row>
    <row r="117">
      <c r="A117" s="23"/>
    </row>
    <row r="118">
      <c r="A118" s="23"/>
    </row>
    <row r="119">
      <c r="A119" s="23"/>
    </row>
    <row r="120">
      <c r="A120" s="23"/>
    </row>
    <row r="121">
      <c r="A121" s="23"/>
    </row>
    <row r="122">
      <c r="A122" s="23"/>
    </row>
    <row r="123">
      <c r="A123" s="23"/>
    </row>
    <row r="124">
      <c r="A124" s="23"/>
    </row>
    <row r="125">
      <c r="A125" s="23"/>
    </row>
    <row r="126">
      <c r="A126" s="23"/>
    </row>
    <row r="127">
      <c r="A127" s="23"/>
    </row>
    <row r="128">
      <c r="A128" s="23"/>
    </row>
    <row r="129">
      <c r="A129" s="23"/>
    </row>
    <row r="130">
      <c r="A130" s="23"/>
    </row>
    <row r="131">
      <c r="A131" s="23"/>
    </row>
    <row r="132">
      <c r="A132" s="23"/>
    </row>
    <row r="133">
      <c r="A133" s="23"/>
    </row>
    <row r="134">
      <c r="A134" s="23"/>
    </row>
    <row r="135">
      <c r="A135" s="23"/>
    </row>
    <row r="136">
      <c r="A136" s="23"/>
    </row>
    <row r="137">
      <c r="A137" s="23"/>
    </row>
    <row r="138">
      <c r="A138" s="23"/>
    </row>
    <row r="139">
      <c r="A139" s="23"/>
    </row>
    <row r="140">
      <c r="A140" s="23"/>
    </row>
    <row r="141">
      <c r="A141" s="23"/>
    </row>
    <row r="142">
      <c r="A142" s="23"/>
    </row>
    <row r="143">
      <c r="A143" s="23"/>
    </row>
    <row r="144">
      <c r="A144" s="23"/>
    </row>
    <row r="145">
      <c r="A145" s="23"/>
    </row>
    <row r="146">
      <c r="A146" s="23"/>
    </row>
    <row r="147">
      <c r="A147" s="23"/>
    </row>
    <row r="148">
      <c r="A148" s="23"/>
    </row>
    <row r="149">
      <c r="A149" s="23"/>
    </row>
    <row r="150">
      <c r="A150" s="23"/>
    </row>
    <row r="151">
      <c r="A151" s="23"/>
    </row>
    <row r="152">
      <c r="A152" s="23"/>
    </row>
    <row r="153">
      <c r="A153" s="23"/>
    </row>
    <row r="154">
      <c r="A154" s="23"/>
    </row>
    <row r="155">
      <c r="A155" s="23"/>
    </row>
    <row r="156">
      <c r="A156" s="23"/>
    </row>
    <row r="157">
      <c r="A157" s="23"/>
    </row>
    <row r="158">
      <c r="A158" s="23"/>
    </row>
    <row r="159">
      <c r="A159" s="23"/>
    </row>
    <row r="160">
      <c r="A160" s="23"/>
    </row>
    <row r="161">
      <c r="A161" s="23"/>
    </row>
    <row r="162">
      <c r="A162" s="23"/>
    </row>
    <row r="163">
      <c r="A163" s="23"/>
    </row>
    <row r="164">
      <c r="A164" s="23"/>
    </row>
    <row r="165">
      <c r="A165" s="23"/>
    </row>
    <row r="166">
      <c r="A166" s="23"/>
    </row>
    <row r="167">
      <c r="A167" s="23"/>
    </row>
    <row r="168">
      <c r="A168" s="23"/>
    </row>
    <row r="169">
      <c r="A169" s="23"/>
    </row>
    <row r="170">
      <c r="A170" s="23"/>
    </row>
    <row r="171">
      <c r="A171" s="23"/>
    </row>
    <row r="172">
      <c r="A172" s="23"/>
    </row>
    <row r="173">
      <c r="A173" s="23"/>
    </row>
    <row r="174">
      <c r="A174" s="23"/>
    </row>
    <row r="175">
      <c r="A175" s="23"/>
    </row>
    <row r="176">
      <c r="A176" s="23"/>
    </row>
    <row r="177">
      <c r="A177" s="23"/>
    </row>
    <row r="178">
      <c r="A178" s="23"/>
    </row>
    <row r="179">
      <c r="A179" s="23"/>
    </row>
    <row r="180">
      <c r="A180" s="23"/>
    </row>
    <row r="181">
      <c r="A181" s="23"/>
    </row>
    <row r="182">
      <c r="A182" s="23"/>
    </row>
    <row r="183">
      <c r="A183" s="23"/>
    </row>
    <row r="184">
      <c r="A184" s="23"/>
    </row>
    <row r="185">
      <c r="A185" s="23"/>
    </row>
    <row r="186">
      <c r="A186" s="23"/>
    </row>
    <row r="187">
      <c r="A187" s="23"/>
    </row>
    <row r="188">
      <c r="A188" s="23"/>
    </row>
    <row r="189">
      <c r="A189" s="23"/>
    </row>
    <row r="190">
      <c r="A190" s="23"/>
    </row>
    <row r="191">
      <c r="A191" s="23"/>
    </row>
    <row r="192">
      <c r="A192" s="23"/>
    </row>
    <row r="193">
      <c r="A193" s="23"/>
    </row>
    <row r="194">
      <c r="A194" s="23"/>
    </row>
    <row r="195">
      <c r="A195" s="23"/>
    </row>
    <row r="196">
      <c r="A196" s="23"/>
    </row>
    <row r="197">
      <c r="A197" s="23"/>
    </row>
    <row r="198">
      <c r="A198" s="23"/>
    </row>
    <row r="199">
      <c r="A199" s="23"/>
    </row>
    <row r="200">
      <c r="A200" s="23"/>
    </row>
    <row r="201">
      <c r="A201" s="23"/>
    </row>
    <row r="202">
      <c r="A202" s="23"/>
    </row>
    <row r="203">
      <c r="A203" s="23"/>
    </row>
    <row r="204">
      <c r="A204" s="23"/>
    </row>
    <row r="205">
      <c r="A205" s="23"/>
    </row>
    <row r="206">
      <c r="A206" s="23"/>
    </row>
    <row r="207">
      <c r="A207" s="23"/>
    </row>
    <row r="208">
      <c r="A208" s="23"/>
    </row>
    <row r="209">
      <c r="A209" s="23"/>
    </row>
    <row r="210">
      <c r="A210" s="23"/>
    </row>
    <row r="211">
      <c r="A211" s="23"/>
    </row>
    <row r="212">
      <c r="A212" s="23"/>
    </row>
    <row r="213">
      <c r="A213" s="23"/>
    </row>
    <row r="214">
      <c r="A214" s="23"/>
    </row>
    <row r="215">
      <c r="A215" s="23"/>
    </row>
    <row r="216">
      <c r="A216" s="23"/>
    </row>
    <row r="217">
      <c r="A217" s="23"/>
    </row>
    <row r="218">
      <c r="A218" s="23"/>
    </row>
    <row r="219">
      <c r="A219" s="23"/>
    </row>
    <row r="220">
      <c r="A220" s="23"/>
    </row>
    <row r="221">
      <c r="A221" s="23"/>
    </row>
    <row r="222">
      <c r="A222" s="23"/>
    </row>
    <row r="223">
      <c r="A223" s="23"/>
    </row>
    <row r="224">
      <c r="A224" s="23"/>
    </row>
    <row r="225">
      <c r="A225" s="23"/>
    </row>
    <row r="226">
      <c r="A226" s="23"/>
    </row>
    <row r="227">
      <c r="A227" s="23"/>
    </row>
    <row r="228">
      <c r="A228" s="23"/>
    </row>
    <row r="229">
      <c r="A229" s="23"/>
    </row>
    <row r="230">
      <c r="A230" s="23"/>
    </row>
    <row r="231">
      <c r="A231" s="23"/>
    </row>
    <row r="232">
      <c r="A232" s="23"/>
    </row>
    <row r="233">
      <c r="A233" s="23"/>
    </row>
    <row r="234">
      <c r="A234" s="23"/>
    </row>
    <row r="235">
      <c r="A235" s="23"/>
    </row>
    <row r="236">
      <c r="A236" s="23"/>
    </row>
    <row r="237">
      <c r="A237" s="23"/>
    </row>
    <row r="238">
      <c r="A238" s="23"/>
    </row>
    <row r="239">
      <c r="A239" s="23"/>
    </row>
    <row r="240">
      <c r="A240" s="23"/>
    </row>
    <row r="241">
      <c r="A241" s="23"/>
    </row>
    <row r="242">
      <c r="A242" s="23"/>
    </row>
    <row r="243">
      <c r="A243" s="23"/>
    </row>
    <row r="244">
      <c r="A244" s="23"/>
    </row>
    <row r="245">
      <c r="A245" s="23"/>
    </row>
    <row r="246">
      <c r="A246" s="23"/>
    </row>
    <row r="247">
      <c r="A247" s="23"/>
    </row>
    <row r="248">
      <c r="A248" s="23"/>
    </row>
    <row r="249">
      <c r="A249" s="23"/>
    </row>
    <row r="250">
      <c r="A250" s="23"/>
    </row>
    <row r="251">
      <c r="A251" s="23"/>
    </row>
    <row r="252">
      <c r="A252" s="23"/>
    </row>
    <row r="253">
      <c r="A253" s="23"/>
    </row>
    <row r="254">
      <c r="A254" s="23"/>
    </row>
    <row r="255">
      <c r="A255" s="23"/>
    </row>
    <row r="256">
      <c r="A256" s="23"/>
    </row>
    <row r="257">
      <c r="A257" s="23"/>
    </row>
    <row r="258">
      <c r="A258" s="23"/>
    </row>
    <row r="259">
      <c r="A259" s="23"/>
    </row>
    <row r="260">
      <c r="A260" s="23"/>
    </row>
    <row r="261">
      <c r="A261" s="23"/>
    </row>
    <row r="262">
      <c r="A262" s="23"/>
    </row>
    <row r="263">
      <c r="A263" s="23"/>
    </row>
    <row r="264">
      <c r="A264" s="23"/>
    </row>
    <row r="265">
      <c r="A265" s="23"/>
    </row>
    <row r="266">
      <c r="A266" s="23"/>
    </row>
    <row r="267">
      <c r="A267" s="23"/>
    </row>
    <row r="268">
      <c r="A268" s="23"/>
    </row>
    <row r="269">
      <c r="A269" s="23"/>
    </row>
    <row r="270">
      <c r="A270" s="23"/>
    </row>
    <row r="271">
      <c r="A271" s="23"/>
    </row>
    <row r="272">
      <c r="A272" s="23"/>
    </row>
    <row r="273">
      <c r="A273" s="23"/>
    </row>
    <row r="274">
      <c r="A274" s="23"/>
    </row>
    <row r="275">
      <c r="A275" s="23"/>
    </row>
    <row r="276">
      <c r="A276" s="23"/>
    </row>
    <row r="277">
      <c r="A277" s="23"/>
    </row>
    <row r="278">
      <c r="A278" s="23"/>
    </row>
    <row r="279">
      <c r="A279" s="23"/>
    </row>
    <row r="280">
      <c r="A280" s="23"/>
    </row>
    <row r="281">
      <c r="A281" s="23"/>
    </row>
    <row r="282">
      <c r="A282" s="23"/>
    </row>
    <row r="283">
      <c r="A283" s="23"/>
    </row>
    <row r="284">
      <c r="A284" s="23"/>
    </row>
    <row r="285">
      <c r="A285" s="23"/>
    </row>
    <row r="286">
      <c r="A286" s="23"/>
    </row>
    <row r="287">
      <c r="A287" s="23"/>
    </row>
    <row r="288">
      <c r="A288" s="23"/>
    </row>
    <row r="289">
      <c r="A289" s="23"/>
    </row>
    <row r="290">
      <c r="A290" s="23"/>
    </row>
    <row r="291">
      <c r="A291" s="23"/>
    </row>
    <row r="292">
      <c r="A292" s="23"/>
    </row>
    <row r="293">
      <c r="A293" s="23"/>
    </row>
    <row r="294">
      <c r="A294" s="23"/>
    </row>
    <row r="295">
      <c r="A295" s="23"/>
    </row>
    <row r="296">
      <c r="A296" s="23"/>
    </row>
    <row r="297">
      <c r="A297" s="23"/>
    </row>
    <row r="298">
      <c r="A298" s="23"/>
    </row>
    <row r="299">
      <c r="A299" s="23"/>
    </row>
    <row r="300">
      <c r="A300" s="23"/>
    </row>
    <row r="301">
      <c r="A301" s="23"/>
    </row>
    <row r="302">
      <c r="A302" s="23"/>
    </row>
    <row r="303">
      <c r="A303" s="23"/>
    </row>
    <row r="304">
      <c r="A304" s="23"/>
    </row>
    <row r="305">
      <c r="A305" s="23"/>
    </row>
    <row r="306">
      <c r="A306" s="23"/>
    </row>
    <row r="307">
      <c r="A307" s="23"/>
    </row>
    <row r="308">
      <c r="A308" s="23"/>
    </row>
    <row r="309">
      <c r="A309" s="23"/>
    </row>
    <row r="310">
      <c r="A310" s="23"/>
    </row>
    <row r="311">
      <c r="A311" s="23"/>
    </row>
    <row r="312">
      <c r="A312" s="23"/>
    </row>
    <row r="313">
      <c r="A313" s="23"/>
    </row>
    <row r="314">
      <c r="A314" s="23"/>
    </row>
    <row r="315">
      <c r="A315" s="23"/>
    </row>
    <row r="316">
      <c r="A316" s="23"/>
    </row>
    <row r="317">
      <c r="A317" s="23"/>
    </row>
    <row r="318">
      <c r="A318" s="23"/>
    </row>
    <row r="319">
      <c r="A319" s="23"/>
    </row>
    <row r="320">
      <c r="A320" s="23"/>
    </row>
    <row r="321">
      <c r="A321" s="23"/>
    </row>
    <row r="322">
      <c r="A322" s="23"/>
    </row>
    <row r="323">
      <c r="A323" s="23"/>
    </row>
    <row r="324">
      <c r="A324" s="23"/>
    </row>
    <row r="325">
      <c r="A325" s="23"/>
    </row>
    <row r="326">
      <c r="A326" s="23"/>
    </row>
    <row r="327">
      <c r="A327" s="23"/>
    </row>
    <row r="328">
      <c r="A328" s="23"/>
    </row>
    <row r="329">
      <c r="A329" s="23"/>
    </row>
    <row r="330">
      <c r="A330" s="23"/>
    </row>
    <row r="331">
      <c r="A331" s="23"/>
    </row>
    <row r="332">
      <c r="A332" s="23"/>
    </row>
    <row r="333">
      <c r="A333" s="23"/>
    </row>
    <row r="334">
      <c r="A334" s="23"/>
    </row>
    <row r="335">
      <c r="A335" s="23"/>
    </row>
    <row r="336">
      <c r="A336" s="23"/>
    </row>
    <row r="337">
      <c r="A337" s="23"/>
    </row>
    <row r="338">
      <c r="A338" s="23"/>
    </row>
    <row r="339">
      <c r="A339" s="23"/>
    </row>
    <row r="340">
      <c r="A340" s="23"/>
    </row>
    <row r="341">
      <c r="A341" s="23"/>
    </row>
    <row r="342">
      <c r="A342" s="23"/>
    </row>
    <row r="343">
      <c r="A343" s="23"/>
    </row>
    <row r="344">
      <c r="A344" s="23"/>
    </row>
    <row r="345">
      <c r="A345" s="23"/>
    </row>
    <row r="346">
      <c r="A346" s="23"/>
    </row>
    <row r="347">
      <c r="A347" s="23"/>
    </row>
    <row r="348">
      <c r="A348" s="23"/>
    </row>
    <row r="349">
      <c r="A349" s="23"/>
    </row>
    <row r="350">
      <c r="A350" s="23"/>
    </row>
    <row r="351">
      <c r="A351" s="23"/>
    </row>
    <row r="352">
      <c r="A352" s="23"/>
    </row>
    <row r="353">
      <c r="A353" s="23"/>
    </row>
    <row r="354">
      <c r="A354" s="23"/>
    </row>
    <row r="355">
      <c r="A355" s="23"/>
    </row>
    <row r="356">
      <c r="A356" s="23"/>
    </row>
    <row r="357">
      <c r="A357" s="23"/>
    </row>
    <row r="358">
      <c r="A358" s="23"/>
    </row>
    <row r="359">
      <c r="A359" s="23"/>
    </row>
    <row r="360">
      <c r="A360" s="23"/>
    </row>
    <row r="361">
      <c r="A361" s="23"/>
    </row>
    <row r="362">
      <c r="A362" s="23"/>
    </row>
    <row r="363">
      <c r="A363" s="23"/>
    </row>
    <row r="364">
      <c r="A364" s="23"/>
    </row>
    <row r="365">
      <c r="A365" s="23"/>
    </row>
    <row r="366">
      <c r="A366" s="23"/>
    </row>
    <row r="367">
      <c r="A367" s="23"/>
    </row>
    <row r="368">
      <c r="A368" s="23"/>
    </row>
    <row r="369">
      <c r="A369" s="23"/>
    </row>
    <row r="370">
      <c r="A370" s="23"/>
    </row>
    <row r="371">
      <c r="A371" s="23"/>
    </row>
    <row r="372">
      <c r="A372" s="23"/>
    </row>
    <row r="373">
      <c r="A373" s="23"/>
    </row>
    <row r="374">
      <c r="A374" s="23"/>
    </row>
    <row r="375">
      <c r="A375" s="23"/>
    </row>
    <row r="376">
      <c r="A376" s="23"/>
    </row>
    <row r="377">
      <c r="A377" s="23"/>
    </row>
    <row r="378">
      <c r="A378" s="23"/>
    </row>
    <row r="379">
      <c r="A379" s="23"/>
    </row>
    <row r="380">
      <c r="A380" s="23"/>
    </row>
    <row r="381">
      <c r="A381" s="23"/>
    </row>
    <row r="382">
      <c r="A382" s="23"/>
    </row>
    <row r="383">
      <c r="A383" s="23"/>
    </row>
    <row r="384">
      <c r="A384" s="23"/>
    </row>
    <row r="385">
      <c r="A385" s="23"/>
    </row>
    <row r="386">
      <c r="A386" s="23"/>
    </row>
    <row r="387">
      <c r="A387" s="23"/>
    </row>
    <row r="388">
      <c r="A388" s="23"/>
    </row>
    <row r="389">
      <c r="A389" s="23"/>
    </row>
    <row r="390">
      <c r="A390" s="23"/>
    </row>
    <row r="391">
      <c r="A391" s="23"/>
    </row>
    <row r="392">
      <c r="A392" s="23"/>
    </row>
    <row r="393">
      <c r="A393" s="23"/>
    </row>
    <row r="394">
      <c r="A394" s="23"/>
    </row>
    <row r="395">
      <c r="A395" s="23"/>
    </row>
    <row r="396">
      <c r="A396" s="23"/>
    </row>
    <row r="397">
      <c r="A397" s="23"/>
    </row>
    <row r="398">
      <c r="A398" s="23"/>
    </row>
    <row r="399">
      <c r="A399" s="23"/>
    </row>
    <row r="400">
      <c r="A400" s="23"/>
    </row>
    <row r="401">
      <c r="A401" s="23"/>
    </row>
    <row r="402">
      <c r="A402" s="23"/>
    </row>
    <row r="403">
      <c r="A403" s="23"/>
    </row>
    <row r="404">
      <c r="A404" s="23"/>
    </row>
    <row r="405">
      <c r="A405" s="23"/>
    </row>
    <row r="406">
      <c r="A406" s="23"/>
    </row>
    <row r="407">
      <c r="A407" s="23"/>
    </row>
    <row r="408">
      <c r="A408" s="23"/>
    </row>
    <row r="409">
      <c r="A409" s="23"/>
    </row>
    <row r="410">
      <c r="A410" s="23"/>
    </row>
    <row r="411">
      <c r="A411" s="23"/>
    </row>
    <row r="412">
      <c r="A412" s="23"/>
    </row>
    <row r="413">
      <c r="A413" s="23"/>
    </row>
    <row r="414">
      <c r="A414" s="23"/>
    </row>
    <row r="415">
      <c r="A415" s="23"/>
    </row>
    <row r="416">
      <c r="A416" s="23"/>
    </row>
    <row r="417">
      <c r="A417" s="23"/>
    </row>
    <row r="418">
      <c r="A418" s="23"/>
    </row>
    <row r="419">
      <c r="A419" s="23"/>
    </row>
    <row r="420">
      <c r="A420" s="23"/>
    </row>
    <row r="421">
      <c r="A421" s="23"/>
    </row>
    <row r="422">
      <c r="A422" s="23"/>
    </row>
    <row r="423">
      <c r="A423" s="23"/>
    </row>
    <row r="424">
      <c r="A424" s="23"/>
    </row>
    <row r="425">
      <c r="A425" s="23"/>
    </row>
    <row r="426">
      <c r="A426" s="23"/>
    </row>
    <row r="427">
      <c r="A427" s="23"/>
    </row>
    <row r="428">
      <c r="A428" s="23"/>
    </row>
    <row r="429">
      <c r="A429" s="23"/>
    </row>
    <row r="430">
      <c r="A430" s="23"/>
    </row>
    <row r="431">
      <c r="A431" s="23"/>
    </row>
    <row r="432">
      <c r="A432" s="23"/>
    </row>
    <row r="433">
      <c r="A433" s="23"/>
    </row>
    <row r="434">
      <c r="A434" s="23"/>
    </row>
    <row r="435">
      <c r="A435" s="23"/>
    </row>
    <row r="436">
      <c r="A436" s="23"/>
    </row>
    <row r="437">
      <c r="A437" s="23"/>
    </row>
    <row r="438">
      <c r="A438" s="23"/>
    </row>
    <row r="439">
      <c r="A439" s="23"/>
    </row>
    <row r="440">
      <c r="A440" s="23"/>
    </row>
    <row r="441">
      <c r="A441" s="23"/>
    </row>
    <row r="442">
      <c r="A442" s="23"/>
    </row>
    <row r="443">
      <c r="A443" s="23"/>
    </row>
    <row r="444">
      <c r="A444" s="23"/>
    </row>
    <row r="445">
      <c r="A445" s="23"/>
    </row>
    <row r="446">
      <c r="A446" s="23"/>
    </row>
    <row r="447">
      <c r="A447" s="23"/>
    </row>
    <row r="448">
      <c r="A448" s="23"/>
    </row>
    <row r="449">
      <c r="A449" s="23"/>
    </row>
    <row r="450">
      <c r="A450" s="23"/>
    </row>
    <row r="451">
      <c r="A451" s="23"/>
    </row>
    <row r="452">
      <c r="A452" s="23"/>
    </row>
    <row r="453">
      <c r="A453" s="23"/>
    </row>
    <row r="454">
      <c r="A454" s="23"/>
    </row>
    <row r="455">
      <c r="A455" s="23"/>
    </row>
    <row r="456">
      <c r="A456" s="23"/>
    </row>
    <row r="457">
      <c r="A457" s="23"/>
    </row>
    <row r="458">
      <c r="A458" s="23"/>
    </row>
    <row r="459">
      <c r="A459" s="23"/>
    </row>
    <row r="460">
      <c r="A460" s="23"/>
    </row>
    <row r="461">
      <c r="A461" s="23"/>
    </row>
    <row r="462">
      <c r="A462" s="23"/>
    </row>
    <row r="463">
      <c r="A463" s="23"/>
    </row>
    <row r="464">
      <c r="A464" s="23"/>
    </row>
    <row r="465">
      <c r="A465" s="23"/>
    </row>
    <row r="466">
      <c r="A466" s="23"/>
    </row>
    <row r="467">
      <c r="A467" s="23"/>
    </row>
    <row r="468">
      <c r="A468" s="23"/>
    </row>
    <row r="469">
      <c r="A469" s="23"/>
    </row>
    <row r="470">
      <c r="A470" s="23"/>
    </row>
    <row r="471">
      <c r="A471" s="23"/>
    </row>
    <row r="472">
      <c r="A472" s="23"/>
    </row>
    <row r="473">
      <c r="A473" s="23"/>
    </row>
    <row r="474">
      <c r="A474" s="23"/>
    </row>
    <row r="475">
      <c r="A475" s="23"/>
    </row>
    <row r="476">
      <c r="A476" s="23"/>
    </row>
    <row r="477">
      <c r="A477" s="23"/>
    </row>
    <row r="478">
      <c r="A478" s="23"/>
    </row>
    <row r="479">
      <c r="A479" s="23"/>
    </row>
    <row r="480">
      <c r="A480" s="23"/>
    </row>
    <row r="481">
      <c r="A481" s="23"/>
    </row>
    <row r="482">
      <c r="A482" s="23"/>
    </row>
    <row r="483">
      <c r="A483" s="23"/>
    </row>
    <row r="484">
      <c r="A484" s="23"/>
    </row>
    <row r="485">
      <c r="A485" s="23"/>
    </row>
    <row r="486">
      <c r="A486" s="23"/>
    </row>
    <row r="487">
      <c r="A487" s="23"/>
    </row>
    <row r="488">
      <c r="A488" s="23"/>
    </row>
    <row r="489">
      <c r="A489" s="23"/>
    </row>
    <row r="490">
      <c r="A490" s="23"/>
    </row>
    <row r="491">
      <c r="A491" s="23"/>
    </row>
    <row r="492">
      <c r="A492" s="23"/>
    </row>
    <row r="493">
      <c r="A493" s="23"/>
    </row>
    <row r="494">
      <c r="A494" s="23"/>
    </row>
    <row r="495">
      <c r="A495" s="23"/>
    </row>
    <row r="496">
      <c r="A496" s="23"/>
    </row>
    <row r="497">
      <c r="A497" s="23"/>
    </row>
    <row r="498">
      <c r="A498" s="23"/>
    </row>
    <row r="499">
      <c r="A499" s="23"/>
    </row>
    <row r="500">
      <c r="A500" s="23"/>
    </row>
    <row r="501">
      <c r="A501" s="23"/>
    </row>
    <row r="502">
      <c r="A502" s="23"/>
    </row>
    <row r="503">
      <c r="A503" s="23"/>
    </row>
    <row r="504">
      <c r="A504" s="23"/>
    </row>
    <row r="505">
      <c r="A505" s="23"/>
    </row>
    <row r="506">
      <c r="A506" s="23"/>
    </row>
    <row r="507">
      <c r="A507" s="23"/>
    </row>
    <row r="508">
      <c r="A508" s="23"/>
    </row>
    <row r="509">
      <c r="A509" s="23"/>
    </row>
    <row r="510">
      <c r="A510" s="23"/>
    </row>
    <row r="511">
      <c r="A511" s="23"/>
    </row>
    <row r="512">
      <c r="A512" s="23"/>
    </row>
    <row r="513">
      <c r="A513" s="23"/>
    </row>
    <row r="514">
      <c r="A514" s="23"/>
    </row>
    <row r="515">
      <c r="A515" s="23"/>
    </row>
    <row r="516">
      <c r="A516" s="23"/>
    </row>
    <row r="517">
      <c r="A517" s="23"/>
    </row>
    <row r="518">
      <c r="A518" s="23"/>
    </row>
    <row r="519">
      <c r="A519" s="23"/>
    </row>
    <row r="520">
      <c r="A520" s="23"/>
    </row>
    <row r="521">
      <c r="A521" s="23"/>
    </row>
    <row r="522">
      <c r="A522" s="23"/>
    </row>
    <row r="523">
      <c r="A523" s="23"/>
    </row>
    <row r="524">
      <c r="A524" s="23"/>
    </row>
    <row r="525">
      <c r="A525" s="23"/>
    </row>
    <row r="526">
      <c r="A526" s="23"/>
    </row>
    <row r="527">
      <c r="A527" s="23"/>
    </row>
    <row r="528">
      <c r="A528" s="23"/>
    </row>
    <row r="529">
      <c r="A529" s="23"/>
    </row>
    <row r="530">
      <c r="A530" s="23"/>
    </row>
    <row r="531">
      <c r="A531" s="23"/>
    </row>
    <row r="532">
      <c r="A532" s="23"/>
    </row>
    <row r="533">
      <c r="A533" s="23"/>
    </row>
    <row r="534">
      <c r="A534" s="23"/>
    </row>
    <row r="535">
      <c r="A535" s="23"/>
    </row>
    <row r="536">
      <c r="A536" s="23"/>
    </row>
    <row r="537">
      <c r="A537" s="23"/>
    </row>
    <row r="538">
      <c r="A538" s="23"/>
    </row>
    <row r="539">
      <c r="A539" s="23"/>
    </row>
    <row r="540">
      <c r="A540" s="23"/>
    </row>
    <row r="541">
      <c r="A541" s="23"/>
    </row>
    <row r="542">
      <c r="A542" s="23"/>
    </row>
    <row r="543">
      <c r="A543" s="23"/>
    </row>
    <row r="544">
      <c r="A544" s="23"/>
    </row>
    <row r="545">
      <c r="A545" s="23"/>
    </row>
    <row r="546">
      <c r="A546" s="23"/>
    </row>
    <row r="547">
      <c r="A547" s="23"/>
    </row>
    <row r="548">
      <c r="A548" s="23"/>
    </row>
    <row r="549">
      <c r="A549" s="23"/>
    </row>
    <row r="550">
      <c r="A550" s="23"/>
    </row>
    <row r="551">
      <c r="A551" s="23"/>
    </row>
    <row r="552">
      <c r="A552" s="23"/>
    </row>
    <row r="553">
      <c r="A553" s="23"/>
    </row>
    <row r="554">
      <c r="A554" s="23"/>
    </row>
    <row r="555">
      <c r="A555" s="23"/>
    </row>
    <row r="556">
      <c r="A556" s="23"/>
    </row>
    <row r="557">
      <c r="A557" s="23"/>
    </row>
    <row r="558">
      <c r="A558" s="23"/>
    </row>
    <row r="559">
      <c r="A559" s="23"/>
    </row>
    <row r="560">
      <c r="A560" s="23"/>
    </row>
    <row r="561">
      <c r="A561" s="23"/>
    </row>
    <row r="562">
      <c r="A562" s="23"/>
    </row>
    <row r="563">
      <c r="A563" s="23"/>
    </row>
    <row r="564">
      <c r="A564" s="23"/>
    </row>
    <row r="565">
      <c r="A565" s="23"/>
    </row>
    <row r="566">
      <c r="A566" s="23"/>
    </row>
    <row r="567">
      <c r="A567" s="23"/>
    </row>
    <row r="568">
      <c r="A568" s="23"/>
    </row>
    <row r="569">
      <c r="A569" s="23"/>
    </row>
    <row r="570">
      <c r="A570" s="23"/>
    </row>
    <row r="571">
      <c r="A571" s="23"/>
    </row>
    <row r="572">
      <c r="A572" s="23"/>
    </row>
    <row r="573">
      <c r="A573" s="23"/>
    </row>
    <row r="574">
      <c r="A574" s="23"/>
    </row>
    <row r="575">
      <c r="A575" s="23"/>
    </row>
    <row r="576">
      <c r="A576" s="23"/>
    </row>
    <row r="577">
      <c r="A577" s="23"/>
    </row>
    <row r="578">
      <c r="A578" s="23"/>
    </row>
    <row r="579">
      <c r="A579" s="23"/>
    </row>
    <row r="580">
      <c r="A580" s="23"/>
    </row>
    <row r="581">
      <c r="A581" s="23"/>
    </row>
    <row r="582">
      <c r="A582" s="23"/>
    </row>
    <row r="583">
      <c r="A583" s="23"/>
    </row>
    <row r="584">
      <c r="A584" s="23"/>
    </row>
    <row r="585">
      <c r="A585" s="23"/>
    </row>
    <row r="586">
      <c r="A586" s="23"/>
    </row>
    <row r="587">
      <c r="A587" s="23"/>
    </row>
    <row r="588">
      <c r="A588" s="23"/>
    </row>
    <row r="589">
      <c r="A589" s="23"/>
    </row>
    <row r="590">
      <c r="A590" s="23"/>
    </row>
    <row r="591">
      <c r="A591" s="23"/>
    </row>
    <row r="592">
      <c r="A592" s="23"/>
    </row>
    <row r="593">
      <c r="A593" s="23"/>
    </row>
    <row r="594">
      <c r="A594" s="23"/>
    </row>
    <row r="595">
      <c r="A595" s="23"/>
    </row>
    <row r="596">
      <c r="A596" s="23"/>
    </row>
    <row r="597">
      <c r="A597" s="23"/>
    </row>
    <row r="598">
      <c r="A598" s="23"/>
    </row>
    <row r="599">
      <c r="A599" s="23"/>
    </row>
    <row r="600">
      <c r="A600" s="23"/>
    </row>
    <row r="601">
      <c r="A601" s="23"/>
    </row>
    <row r="602">
      <c r="A602" s="23"/>
    </row>
    <row r="603">
      <c r="A603" s="23"/>
    </row>
    <row r="604">
      <c r="A604" s="23"/>
    </row>
    <row r="605">
      <c r="A605" s="23"/>
    </row>
    <row r="606">
      <c r="A606" s="23"/>
    </row>
    <row r="607">
      <c r="A607" s="23"/>
    </row>
    <row r="608">
      <c r="A608" s="23"/>
    </row>
    <row r="609">
      <c r="A609" s="23"/>
    </row>
    <row r="610">
      <c r="A610" s="23"/>
    </row>
    <row r="611">
      <c r="A611" s="23"/>
    </row>
    <row r="612">
      <c r="A612" s="23"/>
    </row>
    <row r="613">
      <c r="A613" s="23"/>
    </row>
    <row r="614">
      <c r="A614" s="23"/>
    </row>
    <row r="615">
      <c r="A615" s="23"/>
    </row>
    <row r="616">
      <c r="A616" s="23"/>
    </row>
    <row r="617">
      <c r="A617" s="23"/>
    </row>
    <row r="618">
      <c r="A618" s="23"/>
    </row>
    <row r="619">
      <c r="A619" s="23"/>
    </row>
    <row r="620">
      <c r="A620" s="23"/>
    </row>
    <row r="621">
      <c r="A621" s="23"/>
    </row>
    <row r="622">
      <c r="A622" s="23"/>
    </row>
    <row r="623">
      <c r="A623" s="23"/>
    </row>
    <row r="624">
      <c r="A624" s="23"/>
    </row>
    <row r="625">
      <c r="A625" s="23"/>
    </row>
    <row r="626">
      <c r="A626" s="23"/>
    </row>
    <row r="627">
      <c r="A627" s="23"/>
    </row>
    <row r="628">
      <c r="A628" s="23"/>
    </row>
    <row r="629">
      <c r="A629" s="23"/>
    </row>
    <row r="630">
      <c r="A630" s="23"/>
    </row>
    <row r="631">
      <c r="A631" s="23"/>
    </row>
    <row r="632">
      <c r="A632" s="23"/>
    </row>
    <row r="633">
      <c r="A633" s="23"/>
    </row>
    <row r="634">
      <c r="A634" s="23"/>
    </row>
    <row r="635">
      <c r="A635" s="23"/>
    </row>
    <row r="636">
      <c r="A636" s="23"/>
    </row>
    <row r="637">
      <c r="A637" s="23"/>
    </row>
    <row r="638">
      <c r="A638" s="23"/>
    </row>
    <row r="639">
      <c r="A639" s="23"/>
    </row>
    <row r="640">
      <c r="A640" s="23"/>
    </row>
    <row r="641">
      <c r="A641" s="23"/>
    </row>
    <row r="642">
      <c r="A642" s="23"/>
    </row>
    <row r="643">
      <c r="A643" s="23"/>
    </row>
    <row r="644">
      <c r="A644" s="23"/>
    </row>
    <row r="645">
      <c r="A645" s="23"/>
    </row>
    <row r="646">
      <c r="A646" s="23"/>
    </row>
    <row r="647">
      <c r="A647" s="23"/>
    </row>
    <row r="648">
      <c r="A648" s="23"/>
    </row>
    <row r="649">
      <c r="A649" s="23"/>
    </row>
    <row r="650">
      <c r="A650" s="23"/>
    </row>
    <row r="651">
      <c r="A651" s="23"/>
    </row>
    <row r="652">
      <c r="A652" s="23"/>
    </row>
    <row r="653">
      <c r="A653" s="23"/>
    </row>
    <row r="654">
      <c r="A654" s="23"/>
    </row>
    <row r="655">
      <c r="A655" s="23"/>
    </row>
    <row r="656">
      <c r="A656" s="23"/>
    </row>
    <row r="657">
      <c r="A657" s="23"/>
    </row>
    <row r="658">
      <c r="A658" s="23"/>
    </row>
    <row r="659">
      <c r="A659" s="23"/>
    </row>
    <row r="660">
      <c r="A660" s="23"/>
    </row>
    <row r="661">
      <c r="A661" s="23"/>
    </row>
    <row r="662">
      <c r="A662" s="23"/>
    </row>
    <row r="663">
      <c r="A663" s="23"/>
    </row>
    <row r="664">
      <c r="A664" s="23"/>
    </row>
    <row r="665">
      <c r="A665" s="23"/>
    </row>
    <row r="666">
      <c r="A666" s="23"/>
    </row>
    <row r="667">
      <c r="A667" s="23"/>
    </row>
    <row r="668">
      <c r="A668" s="23"/>
    </row>
    <row r="669">
      <c r="A669" s="23"/>
    </row>
    <row r="670">
      <c r="A670" s="23"/>
    </row>
    <row r="671">
      <c r="A671" s="23"/>
    </row>
    <row r="672">
      <c r="A672" s="23"/>
    </row>
    <row r="673">
      <c r="A673" s="23"/>
    </row>
    <row r="674">
      <c r="A674" s="23"/>
    </row>
    <row r="675">
      <c r="A675" s="23"/>
    </row>
    <row r="676">
      <c r="A676" s="23"/>
    </row>
    <row r="677">
      <c r="A677" s="23"/>
    </row>
    <row r="678">
      <c r="A678" s="23"/>
    </row>
    <row r="679">
      <c r="A679" s="23"/>
    </row>
    <row r="680">
      <c r="A680" s="23"/>
    </row>
    <row r="681">
      <c r="A681" s="23"/>
    </row>
    <row r="682">
      <c r="A682" s="23"/>
    </row>
    <row r="683">
      <c r="A683" s="23"/>
    </row>
    <row r="684">
      <c r="A684" s="23"/>
    </row>
    <row r="685">
      <c r="A685" s="23"/>
    </row>
    <row r="686">
      <c r="A686" s="23"/>
    </row>
    <row r="687">
      <c r="A687" s="23"/>
    </row>
    <row r="688">
      <c r="A688" s="23"/>
    </row>
    <row r="689">
      <c r="A689" s="23"/>
    </row>
    <row r="690">
      <c r="A690" s="23"/>
    </row>
    <row r="691">
      <c r="A691" s="23"/>
    </row>
    <row r="692">
      <c r="A692" s="23"/>
    </row>
    <row r="693">
      <c r="A693" s="23"/>
    </row>
    <row r="694">
      <c r="A694" s="23"/>
    </row>
    <row r="695">
      <c r="A695" s="23"/>
    </row>
    <row r="696">
      <c r="A696" s="23"/>
    </row>
    <row r="697">
      <c r="A697" s="23"/>
    </row>
    <row r="698">
      <c r="A698" s="23"/>
    </row>
    <row r="699">
      <c r="A699" s="23"/>
    </row>
    <row r="700">
      <c r="A700" s="23"/>
    </row>
    <row r="701">
      <c r="A701" s="23"/>
    </row>
    <row r="702">
      <c r="A702" s="23"/>
    </row>
    <row r="703">
      <c r="A703" s="23"/>
    </row>
    <row r="704">
      <c r="A704" s="23"/>
    </row>
    <row r="705">
      <c r="A705" s="23"/>
    </row>
    <row r="706">
      <c r="A706" s="23"/>
    </row>
    <row r="707">
      <c r="A707" s="23"/>
    </row>
    <row r="708">
      <c r="A708" s="23"/>
    </row>
    <row r="709">
      <c r="A709" s="23"/>
    </row>
    <row r="710">
      <c r="A710" s="23"/>
    </row>
    <row r="711">
      <c r="A711" s="23"/>
    </row>
    <row r="712">
      <c r="A712" s="23"/>
    </row>
    <row r="713">
      <c r="A713" s="23"/>
    </row>
    <row r="714">
      <c r="A714" s="23"/>
    </row>
    <row r="715">
      <c r="A715" s="23"/>
    </row>
    <row r="716">
      <c r="A716" s="23"/>
    </row>
    <row r="717">
      <c r="A717" s="23"/>
    </row>
    <row r="718">
      <c r="A718" s="23"/>
    </row>
    <row r="719">
      <c r="A719" s="23"/>
    </row>
    <row r="720">
      <c r="A720" s="23"/>
    </row>
    <row r="721">
      <c r="A721" s="23"/>
    </row>
    <row r="722">
      <c r="A722" s="23"/>
    </row>
    <row r="723">
      <c r="A723" s="23"/>
    </row>
    <row r="724">
      <c r="A724" s="23"/>
    </row>
    <row r="725">
      <c r="A725" s="23"/>
    </row>
    <row r="726">
      <c r="A726" s="23"/>
    </row>
    <row r="727">
      <c r="A727" s="23"/>
    </row>
    <row r="728">
      <c r="A728" s="23"/>
    </row>
    <row r="729">
      <c r="A729" s="23"/>
    </row>
    <row r="730">
      <c r="A730" s="23"/>
    </row>
    <row r="731">
      <c r="A731" s="23"/>
    </row>
    <row r="732">
      <c r="A732" s="23"/>
    </row>
    <row r="733">
      <c r="A733" s="23"/>
    </row>
    <row r="734">
      <c r="A734" s="23"/>
    </row>
    <row r="735">
      <c r="A735" s="23"/>
    </row>
    <row r="736">
      <c r="A736" s="23"/>
    </row>
    <row r="737">
      <c r="A737" s="23"/>
    </row>
    <row r="738">
      <c r="A738" s="23"/>
    </row>
    <row r="739">
      <c r="A739" s="23"/>
    </row>
    <row r="740">
      <c r="A740" s="23"/>
    </row>
    <row r="741">
      <c r="A741" s="23"/>
    </row>
    <row r="742">
      <c r="A742" s="23"/>
    </row>
    <row r="743">
      <c r="A743" s="23"/>
    </row>
    <row r="744">
      <c r="A744" s="23"/>
    </row>
    <row r="745">
      <c r="A745" s="23"/>
    </row>
    <row r="746">
      <c r="A746" s="23"/>
    </row>
    <row r="747">
      <c r="A747" s="23"/>
    </row>
    <row r="748">
      <c r="A748" s="23"/>
    </row>
    <row r="749">
      <c r="A749" s="23"/>
    </row>
    <row r="750">
      <c r="A750" s="23"/>
    </row>
    <row r="751">
      <c r="A751" s="23"/>
    </row>
    <row r="752">
      <c r="A752" s="23"/>
    </row>
    <row r="753">
      <c r="A753" s="23"/>
    </row>
    <row r="754">
      <c r="A754" s="23"/>
    </row>
    <row r="755">
      <c r="A755" s="23"/>
    </row>
    <row r="756">
      <c r="A756" s="23"/>
    </row>
    <row r="757">
      <c r="A757" s="23"/>
    </row>
    <row r="758">
      <c r="A758" s="23"/>
    </row>
    <row r="759">
      <c r="A759" s="23"/>
    </row>
    <row r="760">
      <c r="A760" s="23"/>
    </row>
    <row r="761">
      <c r="A761" s="23"/>
    </row>
    <row r="762">
      <c r="A762" s="23"/>
    </row>
    <row r="763">
      <c r="A763" s="23"/>
    </row>
    <row r="764">
      <c r="A764" s="23"/>
    </row>
    <row r="765">
      <c r="A765" s="23"/>
    </row>
    <row r="766">
      <c r="A766" s="23"/>
    </row>
    <row r="767">
      <c r="A767" s="23"/>
    </row>
    <row r="768">
      <c r="A768" s="23"/>
    </row>
    <row r="769">
      <c r="A769" s="23"/>
    </row>
    <row r="770">
      <c r="A770" s="23"/>
    </row>
    <row r="771">
      <c r="A771" s="23"/>
    </row>
    <row r="772">
      <c r="A772" s="23"/>
    </row>
    <row r="773">
      <c r="A773" s="23"/>
    </row>
    <row r="774">
      <c r="A774" s="23"/>
    </row>
    <row r="775">
      <c r="A775" s="23"/>
    </row>
    <row r="776">
      <c r="A776" s="23"/>
    </row>
    <row r="777">
      <c r="A777" s="23"/>
    </row>
    <row r="778">
      <c r="A778" s="23"/>
    </row>
    <row r="779">
      <c r="A779" s="23"/>
    </row>
    <row r="780">
      <c r="A780" s="23"/>
    </row>
    <row r="781">
      <c r="A781" s="23"/>
    </row>
    <row r="782">
      <c r="A782" s="23"/>
    </row>
    <row r="783">
      <c r="A783" s="23"/>
    </row>
    <row r="784">
      <c r="A784" s="23"/>
    </row>
    <row r="785">
      <c r="A785" s="23"/>
    </row>
    <row r="786">
      <c r="A786" s="23"/>
    </row>
    <row r="787">
      <c r="A787" s="23"/>
    </row>
    <row r="788">
      <c r="A788" s="23"/>
    </row>
    <row r="789">
      <c r="A789" s="23"/>
    </row>
    <row r="790">
      <c r="A790" s="23"/>
    </row>
    <row r="791">
      <c r="A791" s="23"/>
    </row>
    <row r="792">
      <c r="A792" s="23"/>
    </row>
    <row r="793">
      <c r="A793" s="23"/>
    </row>
    <row r="794">
      <c r="A794" s="23"/>
    </row>
    <row r="795">
      <c r="A795" s="23"/>
    </row>
    <row r="796">
      <c r="A796" s="23"/>
    </row>
    <row r="797">
      <c r="A797" s="23"/>
    </row>
    <row r="798">
      <c r="A798" s="23"/>
    </row>
    <row r="799">
      <c r="A799" s="23"/>
    </row>
    <row r="800">
      <c r="A800" s="23"/>
    </row>
    <row r="801">
      <c r="A801" s="23"/>
    </row>
    <row r="802">
      <c r="A802" s="23"/>
    </row>
    <row r="803">
      <c r="A803" s="23"/>
    </row>
    <row r="804">
      <c r="A804" s="23"/>
    </row>
    <row r="805">
      <c r="A805" s="23"/>
    </row>
    <row r="806">
      <c r="A806" s="23"/>
    </row>
    <row r="807">
      <c r="A807" s="23"/>
    </row>
    <row r="808">
      <c r="A808" s="23"/>
    </row>
    <row r="809">
      <c r="A809" s="23"/>
    </row>
    <row r="810">
      <c r="A810" s="23"/>
    </row>
    <row r="811">
      <c r="A811" s="23"/>
    </row>
    <row r="812">
      <c r="A812" s="23"/>
    </row>
    <row r="813">
      <c r="A813" s="23"/>
    </row>
    <row r="814">
      <c r="A814" s="23"/>
    </row>
    <row r="815">
      <c r="A815" s="23"/>
    </row>
    <row r="816">
      <c r="A816" s="23"/>
    </row>
    <row r="817">
      <c r="A817" s="23"/>
    </row>
    <row r="818">
      <c r="A818" s="23"/>
    </row>
    <row r="819">
      <c r="A819" s="23"/>
    </row>
    <row r="820">
      <c r="A820" s="23"/>
    </row>
    <row r="821">
      <c r="A821" s="23"/>
    </row>
    <row r="822">
      <c r="A822" s="23"/>
    </row>
    <row r="823">
      <c r="A823" s="23"/>
    </row>
    <row r="824">
      <c r="A824" s="23"/>
    </row>
    <row r="825">
      <c r="A825" s="23"/>
    </row>
    <row r="826">
      <c r="A826" s="23"/>
    </row>
    <row r="827">
      <c r="A827" s="23"/>
    </row>
    <row r="828">
      <c r="A828" s="23"/>
    </row>
    <row r="829">
      <c r="A829" s="23"/>
    </row>
    <row r="830">
      <c r="A830" s="23"/>
    </row>
    <row r="831">
      <c r="A831" s="23"/>
    </row>
    <row r="832">
      <c r="A832" s="23"/>
    </row>
    <row r="833">
      <c r="A833" s="23"/>
    </row>
    <row r="834">
      <c r="A834" s="23"/>
    </row>
    <row r="835">
      <c r="A835" s="23"/>
    </row>
    <row r="836">
      <c r="A836" s="23"/>
    </row>
    <row r="837">
      <c r="A837" s="23"/>
    </row>
    <row r="838">
      <c r="A838" s="23"/>
    </row>
    <row r="839">
      <c r="A839" s="23"/>
    </row>
    <row r="840">
      <c r="A840" s="23"/>
    </row>
    <row r="841">
      <c r="A841" s="23"/>
    </row>
    <row r="842">
      <c r="A842" s="23"/>
    </row>
    <row r="843">
      <c r="A843" s="23"/>
    </row>
    <row r="844">
      <c r="A844" s="23"/>
    </row>
    <row r="845">
      <c r="A845" s="23"/>
    </row>
    <row r="846">
      <c r="A846" s="23"/>
    </row>
    <row r="847">
      <c r="A847" s="23"/>
    </row>
    <row r="848">
      <c r="A848" s="23"/>
    </row>
    <row r="849">
      <c r="A849" s="23"/>
    </row>
    <row r="850">
      <c r="A850" s="23"/>
    </row>
    <row r="851">
      <c r="A851" s="23"/>
    </row>
    <row r="852">
      <c r="A852" s="23"/>
    </row>
    <row r="853">
      <c r="A853" s="23"/>
    </row>
    <row r="854">
      <c r="A854" s="23"/>
    </row>
    <row r="855">
      <c r="A855" s="23"/>
    </row>
    <row r="856">
      <c r="A856" s="23"/>
    </row>
    <row r="857">
      <c r="A857" s="23"/>
    </row>
    <row r="858">
      <c r="A858" s="23"/>
    </row>
    <row r="859">
      <c r="A859" s="23"/>
    </row>
    <row r="860">
      <c r="A860" s="23"/>
    </row>
    <row r="861">
      <c r="A861" s="23"/>
    </row>
    <row r="862">
      <c r="A862" s="23"/>
    </row>
    <row r="863">
      <c r="A863" s="23"/>
    </row>
    <row r="864">
      <c r="A864" s="23"/>
    </row>
    <row r="865">
      <c r="A865" s="23"/>
    </row>
    <row r="866">
      <c r="A866" s="23"/>
    </row>
    <row r="867">
      <c r="A867" s="23"/>
    </row>
    <row r="868">
      <c r="A868" s="23"/>
    </row>
    <row r="869">
      <c r="A869" s="23"/>
    </row>
    <row r="870">
      <c r="A870" s="23"/>
    </row>
    <row r="871">
      <c r="A871" s="23"/>
    </row>
    <row r="872">
      <c r="A872" s="23"/>
    </row>
    <row r="873">
      <c r="A873" s="23"/>
    </row>
    <row r="874">
      <c r="A874" s="23"/>
    </row>
    <row r="875">
      <c r="A875" s="23"/>
    </row>
    <row r="876">
      <c r="A876" s="23"/>
    </row>
    <row r="877">
      <c r="A877" s="23"/>
    </row>
    <row r="878">
      <c r="A878" s="23"/>
    </row>
    <row r="879">
      <c r="A879" s="23"/>
    </row>
    <row r="880">
      <c r="A880" s="23"/>
    </row>
    <row r="881">
      <c r="A881" s="23"/>
    </row>
    <row r="882">
      <c r="A882" s="23"/>
    </row>
    <row r="883">
      <c r="A883" s="23"/>
    </row>
    <row r="884">
      <c r="A884" s="23"/>
    </row>
    <row r="885">
      <c r="A885" s="23"/>
    </row>
    <row r="886">
      <c r="A886" s="23"/>
    </row>
    <row r="887">
      <c r="A887" s="23"/>
    </row>
    <row r="888">
      <c r="A888" s="23"/>
    </row>
    <row r="889">
      <c r="A889" s="23"/>
    </row>
    <row r="890">
      <c r="A890" s="23"/>
    </row>
    <row r="891">
      <c r="A891" s="23"/>
    </row>
    <row r="892">
      <c r="A892" s="23"/>
    </row>
    <row r="893">
      <c r="A893" s="23"/>
    </row>
    <row r="894">
      <c r="A894" s="23"/>
    </row>
    <row r="895">
      <c r="A895" s="23"/>
    </row>
    <row r="896">
      <c r="A896" s="23"/>
    </row>
    <row r="897">
      <c r="A897" s="23"/>
    </row>
    <row r="898">
      <c r="A898" s="23"/>
    </row>
    <row r="899">
      <c r="A899" s="23"/>
    </row>
    <row r="900">
      <c r="A900" s="23"/>
    </row>
    <row r="901">
      <c r="A901" s="23"/>
    </row>
    <row r="902">
      <c r="A902" s="23"/>
    </row>
    <row r="903">
      <c r="A903" s="23"/>
    </row>
    <row r="904">
      <c r="A904" s="23"/>
    </row>
    <row r="905">
      <c r="A905" s="23"/>
    </row>
    <row r="906">
      <c r="A906" s="23"/>
    </row>
    <row r="907">
      <c r="A907" s="23"/>
    </row>
    <row r="908">
      <c r="A908" s="23"/>
    </row>
    <row r="909">
      <c r="A909" s="23"/>
    </row>
    <row r="910">
      <c r="A910" s="23"/>
    </row>
    <row r="911">
      <c r="A911" s="23"/>
    </row>
    <row r="912">
      <c r="A912" s="23"/>
    </row>
    <row r="913">
      <c r="A913" s="23"/>
    </row>
    <row r="914">
      <c r="A914" s="23"/>
    </row>
    <row r="915">
      <c r="A915" s="23"/>
    </row>
    <row r="916">
      <c r="A916" s="23"/>
    </row>
    <row r="917">
      <c r="A917" s="23"/>
    </row>
    <row r="918">
      <c r="A918" s="23"/>
    </row>
    <row r="919">
      <c r="A919" s="23"/>
    </row>
    <row r="920">
      <c r="A920" s="23"/>
    </row>
    <row r="921">
      <c r="A921" s="23"/>
    </row>
    <row r="922">
      <c r="A922" s="23"/>
    </row>
    <row r="923">
      <c r="A923" s="23"/>
    </row>
    <row r="924">
      <c r="A924" s="23"/>
    </row>
    <row r="925">
      <c r="A925" s="23"/>
    </row>
    <row r="926">
      <c r="A926" s="23"/>
    </row>
    <row r="927">
      <c r="A927" s="23"/>
    </row>
    <row r="928">
      <c r="A928" s="23"/>
    </row>
    <row r="929">
      <c r="A929" s="23"/>
    </row>
    <row r="930">
      <c r="A930" s="23"/>
    </row>
    <row r="931">
      <c r="A931" s="23"/>
    </row>
    <row r="932">
      <c r="A932" s="23"/>
    </row>
    <row r="933">
      <c r="A933" s="23"/>
    </row>
    <row r="934">
      <c r="A934" s="23"/>
    </row>
    <row r="935">
      <c r="A935" s="23"/>
    </row>
    <row r="936">
      <c r="A936" s="23"/>
    </row>
    <row r="937">
      <c r="A937" s="23"/>
    </row>
    <row r="938">
      <c r="A938" s="23"/>
    </row>
    <row r="939">
      <c r="A939" s="23"/>
    </row>
    <row r="940">
      <c r="A940" s="23"/>
    </row>
    <row r="941">
      <c r="A941" s="23"/>
    </row>
    <row r="942">
      <c r="A942" s="23"/>
    </row>
    <row r="943">
      <c r="A943" s="23"/>
    </row>
    <row r="944">
      <c r="A944" s="23"/>
    </row>
    <row r="945">
      <c r="A945" s="23"/>
    </row>
    <row r="946">
      <c r="A946" s="23"/>
    </row>
    <row r="947">
      <c r="A947" s="23"/>
    </row>
    <row r="948">
      <c r="A948" s="23"/>
    </row>
    <row r="949">
      <c r="A949" s="23"/>
    </row>
    <row r="950">
      <c r="A950" s="23"/>
    </row>
    <row r="951">
      <c r="A951" s="23"/>
    </row>
    <row r="952">
      <c r="A952" s="23"/>
    </row>
    <row r="953">
      <c r="A953" s="23"/>
    </row>
    <row r="954">
      <c r="A954" s="23"/>
    </row>
    <row r="955">
      <c r="A955" s="23"/>
    </row>
    <row r="956">
      <c r="A956" s="23"/>
    </row>
    <row r="957">
      <c r="A957" s="23"/>
    </row>
    <row r="958">
      <c r="A958" s="23"/>
    </row>
    <row r="959">
      <c r="A959" s="23"/>
    </row>
    <row r="960">
      <c r="A960" s="23"/>
    </row>
    <row r="961">
      <c r="A961" s="23"/>
    </row>
    <row r="962">
      <c r="A962" s="23"/>
    </row>
    <row r="963">
      <c r="A963" s="23"/>
    </row>
    <row r="964">
      <c r="A964" s="23"/>
    </row>
    <row r="965">
      <c r="A965" s="23"/>
    </row>
    <row r="966">
      <c r="A966" s="23"/>
    </row>
    <row r="967">
      <c r="A967" s="23"/>
    </row>
    <row r="968">
      <c r="A968" s="23"/>
    </row>
    <row r="969">
      <c r="A969" s="23"/>
    </row>
    <row r="970">
      <c r="A970" s="23"/>
    </row>
    <row r="971">
      <c r="A971" s="23"/>
    </row>
    <row r="972">
      <c r="A972" s="23"/>
    </row>
    <row r="973">
      <c r="A973" s="23"/>
    </row>
    <row r="974">
      <c r="A974" s="23"/>
    </row>
    <row r="975">
      <c r="A975" s="23"/>
    </row>
    <row r="976">
      <c r="A976" s="23"/>
    </row>
    <row r="977">
      <c r="A977" s="23"/>
    </row>
    <row r="978">
      <c r="A978" s="23"/>
    </row>
    <row r="979">
      <c r="A979" s="23"/>
    </row>
    <row r="980">
      <c r="A980" s="23"/>
    </row>
    <row r="981">
      <c r="A981" s="23"/>
    </row>
    <row r="982">
      <c r="A982" s="23"/>
    </row>
    <row r="983">
      <c r="A983" s="23"/>
    </row>
    <row r="984">
      <c r="A984" s="23"/>
    </row>
    <row r="985">
      <c r="A985" s="23"/>
    </row>
    <row r="986">
      <c r="A986" s="23"/>
    </row>
    <row r="987">
      <c r="A987" s="23"/>
    </row>
    <row r="988">
      <c r="A988" s="23"/>
    </row>
    <row r="989">
      <c r="A989" s="23"/>
    </row>
    <row r="990">
      <c r="A990" s="23"/>
    </row>
    <row r="991">
      <c r="A991" s="23"/>
    </row>
    <row r="992">
      <c r="A992" s="23"/>
    </row>
    <row r="993">
      <c r="A993" s="23"/>
    </row>
    <row r="994">
      <c r="A994" s="23"/>
    </row>
    <row r="995">
      <c r="A995" s="23"/>
    </row>
    <row r="996">
      <c r="A996" s="23"/>
    </row>
    <row r="997">
      <c r="A997" s="23"/>
    </row>
    <row r="998">
      <c r="A998" s="23"/>
    </row>
    <row r="999">
      <c r="A999" s="23"/>
    </row>
    <row r="1000">
      <c r="A1000" s="23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7" t="s">
        <v>191</v>
      </c>
      <c r="B1" s="25" t="s">
        <v>249</v>
      </c>
      <c r="C1" s="25" t="s">
        <v>252</v>
      </c>
      <c r="D1" s="25" t="s">
        <v>255</v>
      </c>
      <c r="E1" s="25" t="s">
        <v>194</v>
      </c>
      <c r="F1" s="24" t="s">
        <v>265</v>
      </c>
      <c r="G1" s="24" t="s">
        <v>266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88" t="s">
        <v>211</v>
      </c>
      <c r="B2" s="37" t="s">
        <v>244</v>
      </c>
      <c r="C2" s="89">
        <v>14.0</v>
      </c>
      <c r="D2" s="89">
        <v>-54.14</v>
      </c>
      <c r="E2" s="37" t="s">
        <v>185</v>
      </c>
      <c r="F2" s="38" t="str">
        <f>IFERROR(__xludf.DUMMYFUNCTION("SPLIT(E2,""_"")"),"ECP")</f>
        <v>ECP</v>
      </c>
      <c r="G2" s="38" t="str">
        <f>IFERROR(__xludf.DUMMYFUNCTION("""COMPUTED_VALUE"""),"MAD")</f>
        <v>MAD</v>
      </c>
    </row>
    <row r="3">
      <c r="A3" s="88" t="s">
        <v>212</v>
      </c>
      <c r="B3" s="37" t="s">
        <v>245</v>
      </c>
      <c r="C3" s="89">
        <v>-4.05</v>
      </c>
      <c r="D3" s="89">
        <v>62.99</v>
      </c>
      <c r="E3" s="37" t="s">
        <v>187</v>
      </c>
      <c r="F3" s="38" t="str">
        <f>IFERROR(__xludf.DUMMYFUNCTION("SPLIT(E3,""_"")"),"ECP")</f>
        <v>ECP</v>
      </c>
      <c r="G3" s="38" t="str">
        <f>IFERROR(__xludf.DUMMYFUNCTION("""COMPUTED_VALUE"""),"MEAN")</f>
        <v>MEAN</v>
      </c>
    </row>
    <row r="4">
      <c r="A4" s="88" t="s">
        <v>213</v>
      </c>
      <c r="B4" s="37" t="s">
        <v>244</v>
      </c>
      <c r="C4" s="89">
        <v>0.97</v>
      </c>
      <c r="D4" s="89">
        <v>2.39</v>
      </c>
      <c r="E4" s="37" t="s">
        <v>183</v>
      </c>
      <c r="F4" s="38" t="str">
        <f>IFERROR(__xludf.DUMMYFUNCTION("SPLIT(E4,""_"")"),"ECP")</f>
        <v>ECP</v>
      </c>
      <c r="G4" s="38" t="str">
        <f>IFERROR(__xludf.DUMMYFUNCTION("""COMPUTED_VALUE"""),"MED")</f>
        <v>MED</v>
      </c>
    </row>
    <row r="5">
      <c r="A5" s="88" t="s">
        <v>214</v>
      </c>
      <c r="B5" s="37" t="s">
        <v>245</v>
      </c>
      <c r="C5" s="89">
        <v>8.0</v>
      </c>
      <c r="D5" s="89">
        <v>77.1</v>
      </c>
      <c r="E5" s="37" t="s">
        <v>188</v>
      </c>
      <c r="F5" s="38" t="str">
        <f>IFERROR(__xludf.DUMMYFUNCTION("SPLIT(E5,""_"")"),"ECS")</f>
        <v>ECS</v>
      </c>
      <c r="G5" s="38" t="str">
        <f>IFERROR(__xludf.DUMMYFUNCTION("""COMPUTED_VALUE"""),"MEAN")</f>
        <v>MEAN</v>
      </c>
    </row>
    <row r="6">
      <c r="A6" s="88" t="s">
        <v>215</v>
      </c>
      <c r="B6" s="37" t="s">
        <v>245</v>
      </c>
      <c r="C6" s="89">
        <v>1.95</v>
      </c>
      <c r="D6" s="89">
        <v>68.33</v>
      </c>
      <c r="E6" s="37" t="s">
        <v>183</v>
      </c>
      <c r="F6" s="38" t="str">
        <f>IFERROR(__xludf.DUMMYFUNCTION("SPLIT(E6,""_"")"),"ECP")</f>
        <v>ECP</v>
      </c>
      <c r="G6" s="38" t="str">
        <f>IFERROR(__xludf.DUMMYFUNCTION("""COMPUTED_VALUE"""),"MED")</f>
        <v>MED</v>
      </c>
    </row>
    <row r="7">
      <c r="A7" s="88" t="s">
        <v>216</v>
      </c>
      <c r="B7" s="37" t="s">
        <v>245</v>
      </c>
      <c r="C7" s="89">
        <v>6.0</v>
      </c>
      <c r="D7" s="89">
        <v>50.71</v>
      </c>
      <c r="E7" s="37" t="s">
        <v>188</v>
      </c>
      <c r="F7" s="38" t="str">
        <f>IFERROR(__xludf.DUMMYFUNCTION("SPLIT(E7,""_"")"),"ECS")</f>
        <v>ECS</v>
      </c>
      <c r="G7" s="38" t="str">
        <f>IFERROR(__xludf.DUMMYFUNCTION("""COMPUTED_VALUE"""),"MEAN")</f>
        <v>MEAN</v>
      </c>
    </row>
    <row r="8">
      <c r="A8" s="88" t="s">
        <v>217</v>
      </c>
      <c r="B8" s="37" t="s">
        <v>244</v>
      </c>
      <c r="C8" s="89">
        <v>5.0</v>
      </c>
      <c r="D8" s="89">
        <v>-6.24</v>
      </c>
      <c r="E8" s="37" t="s">
        <v>183</v>
      </c>
      <c r="F8" s="38" t="str">
        <f>IFERROR(__xludf.DUMMYFUNCTION("SPLIT(E8,""_"")"),"ECP")</f>
        <v>ECP</v>
      </c>
      <c r="G8" s="38" t="str">
        <f>IFERROR(__xludf.DUMMYFUNCTION("""COMPUTED_VALUE"""),"MED")</f>
        <v>MED</v>
      </c>
    </row>
    <row r="9">
      <c r="A9" s="88" t="s">
        <v>218</v>
      </c>
      <c r="B9" s="37" t="s">
        <v>245</v>
      </c>
      <c r="C9" s="89">
        <v>-2.17</v>
      </c>
      <c r="D9" s="89">
        <v>81.23</v>
      </c>
      <c r="E9" s="37" t="s">
        <v>184</v>
      </c>
      <c r="F9" s="38" t="str">
        <f>IFERROR(__xludf.DUMMYFUNCTION("SPLIT(E9,""_"")"),"ECS")</f>
        <v>ECS</v>
      </c>
      <c r="G9" s="38" t="str">
        <f>IFERROR(__xludf.DUMMYFUNCTION("""COMPUTED_VALUE"""),"MED")</f>
        <v>MED</v>
      </c>
    </row>
    <row r="10">
      <c r="A10" s="88" t="s">
        <v>219</v>
      </c>
      <c r="B10" s="37" t="s">
        <v>244</v>
      </c>
      <c r="C10" s="89">
        <v>0.0</v>
      </c>
      <c r="D10" s="89">
        <v>1.57</v>
      </c>
      <c r="E10" s="37" t="s">
        <v>183</v>
      </c>
      <c r="F10" s="38" t="str">
        <f>IFERROR(__xludf.DUMMYFUNCTION("SPLIT(E10,""_"")"),"ECP")</f>
        <v>ECP</v>
      </c>
      <c r="G10" s="38" t="str">
        <f>IFERROR(__xludf.DUMMYFUNCTION("""COMPUTED_VALUE"""),"MED")</f>
        <v>MED</v>
      </c>
    </row>
    <row r="11">
      <c r="A11" s="88" t="s">
        <v>220</v>
      </c>
      <c r="B11" s="37" t="s">
        <v>244</v>
      </c>
      <c r="C11" s="89">
        <v>0.0</v>
      </c>
      <c r="D11" s="89">
        <v>-2.78</v>
      </c>
      <c r="E11" s="37" t="s">
        <v>183</v>
      </c>
      <c r="F11" s="38" t="str">
        <f>IFERROR(__xludf.DUMMYFUNCTION("SPLIT(E11,""_"")"),"ECP")</f>
        <v>ECP</v>
      </c>
      <c r="G11" s="38" t="str">
        <f>IFERROR(__xludf.DUMMYFUNCTION("""COMPUTED_VALUE"""),"MED")</f>
        <v>MED</v>
      </c>
    </row>
    <row r="12">
      <c r="A12" s="88" t="s">
        <v>221</v>
      </c>
      <c r="B12" s="37" t="s">
        <v>245</v>
      </c>
      <c r="C12" s="89">
        <v>8.33</v>
      </c>
      <c r="D12" s="89">
        <v>-8.95</v>
      </c>
      <c r="E12" s="37" t="s">
        <v>188</v>
      </c>
      <c r="F12" s="38" t="str">
        <f>IFERROR(__xludf.DUMMYFUNCTION("SPLIT(E12,""_"")"),"ECS")</f>
        <v>ECS</v>
      </c>
      <c r="G12" s="38" t="str">
        <f>IFERROR(__xludf.DUMMYFUNCTION("""COMPUTED_VALUE"""),"MEAN")</f>
        <v>MEAN</v>
      </c>
    </row>
    <row r="13">
      <c r="A13" s="88" t="s">
        <v>222</v>
      </c>
      <c r="B13" s="37" t="s">
        <v>244</v>
      </c>
      <c r="C13" s="89">
        <v>0.0</v>
      </c>
      <c r="D13" s="89">
        <v>34.58</v>
      </c>
      <c r="E13" s="37" t="s">
        <v>183</v>
      </c>
      <c r="F13" s="38" t="str">
        <f>IFERROR(__xludf.DUMMYFUNCTION("SPLIT(E13,""_"")"),"ECP")</f>
        <v>ECP</v>
      </c>
      <c r="G13" s="38" t="str">
        <f>IFERROR(__xludf.DUMMYFUNCTION("""COMPUTED_VALUE"""),"MED")</f>
        <v>MED</v>
      </c>
    </row>
    <row r="14">
      <c r="A14" s="88" t="s">
        <v>223</v>
      </c>
      <c r="B14" s="37" t="s">
        <v>244</v>
      </c>
      <c r="C14" s="89">
        <v>0.0</v>
      </c>
      <c r="D14" s="89">
        <v>-0.1</v>
      </c>
      <c r="E14" s="37" t="s">
        <v>183</v>
      </c>
      <c r="F14" s="38" t="str">
        <f>IFERROR(__xludf.DUMMYFUNCTION("SPLIT(E14,""_"")"),"ECP")</f>
        <v>ECP</v>
      </c>
      <c r="G14" s="38" t="str">
        <f>IFERROR(__xludf.DUMMYFUNCTION("""COMPUTED_VALUE"""),"MED")</f>
        <v>MED</v>
      </c>
    </row>
    <row r="15">
      <c r="A15" s="88" t="s">
        <v>224</v>
      </c>
      <c r="B15" s="37" t="s">
        <v>245</v>
      </c>
      <c r="C15" s="89">
        <v>1.53</v>
      </c>
      <c r="D15" s="89">
        <v>39.8</v>
      </c>
      <c r="E15" s="37" t="s">
        <v>187</v>
      </c>
      <c r="F15" s="38" t="str">
        <f>IFERROR(__xludf.DUMMYFUNCTION("SPLIT(E15,""_"")"),"ECP")</f>
        <v>ECP</v>
      </c>
      <c r="G15" s="38" t="str">
        <f>IFERROR(__xludf.DUMMYFUNCTION("""COMPUTED_VALUE"""),"MEAN")</f>
        <v>MEAN</v>
      </c>
    </row>
    <row r="16">
      <c r="A16" s="88" t="s">
        <v>225</v>
      </c>
      <c r="B16" s="37" t="s">
        <v>244</v>
      </c>
      <c r="C16" s="89">
        <v>-1.52</v>
      </c>
      <c r="D16" s="89">
        <v>25.38</v>
      </c>
      <c r="E16" s="37" t="s">
        <v>183</v>
      </c>
      <c r="F16" s="38" t="str">
        <f>IFERROR(__xludf.DUMMYFUNCTION("SPLIT(E16,""_"")"),"ECP")</f>
        <v>ECP</v>
      </c>
      <c r="G16" s="38" t="str">
        <f>IFERROR(__xludf.DUMMYFUNCTION("""COMPUTED_VALUE"""),"MED")</f>
        <v>MED</v>
      </c>
    </row>
    <row r="17">
      <c r="A17" s="88" t="s">
        <v>226</v>
      </c>
      <c r="B17" s="37" t="s">
        <v>244</v>
      </c>
      <c r="C17" s="89">
        <v>0.66</v>
      </c>
      <c r="D17" s="89">
        <v>11.01</v>
      </c>
      <c r="E17" s="37" t="s">
        <v>183</v>
      </c>
      <c r="F17" s="38" t="str">
        <f>IFERROR(__xludf.DUMMYFUNCTION("SPLIT(E17,""_"")"),"ECP")</f>
        <v>ECP</v>
      </c>
      <c r="G17" s="38" t="str">
        <f>IFERROR(__xludf.DUMMYFUNCTION("""COMPUTED_VALUE"""),"MED")</f>
        <v>MED</v>
      </c>
    </row>
    <row r="18">
      <c r="A18" s="88" t="s">
        <v>227</v>
      </c>
      <c r="B18" s="37" t="s">
        <v>244</v>
      </c>
      <c r="C18" s="89">
        <v>-1.7</v>
      </c>
      <c r="D18" s="89">
        <v>38.86</v>
      </c>
      <c r="E18" s="37" t="s">
        <v>183</v>
      </c>
      <c r="F18" s="38" t="str">
        <f>IFERROR(__xludf.DUMMYFUNCTION("SPLIT(E18,""_"")"),"ECP")</f>
        <v>ECP</v>
      </c>
      <c r="G18" s="38" t="str">
        <f>IFERROR(__xludf.DUMMYFUNCTION("""COMPUTED_VALUE"""),"MED")</f>
        <v>MED</v>
      </c>
    </row>
    <row r="19">
      <c r="A19" s="88" t="s">
        <v>228</v>
      </c>
      <c r="B19" s="37" t="s">
        <v>244</v>
      </c>
      <c r="C19" s="89">
        <v>0.0</v>
      </c>
      <c r="D19" s="89">
        <v>-5.47</v>
      </c>
      <c r="E19" s="37" t="s">
        <v>183</v>
      </c>
      <c r="F19" s="38" t="str">
        <f>IFERROR(__xludf.DUMMYFUNCTION("SPLIT(E19,""_"")"),"ECP")</f>
        <v>ECP</v>
      </c>
      <c r="G19" s="38" t="str">
        <f>IFERROR(__xludf.DUMMYFUNCTION("""COMPUTED_VALUE"""),"MED")</f>
        <v>MED</v>
      </c>
    </row>
    <row r="20">
      <c r="A20" s="88" t="s">
        <v>229</v>
      </c>
      <c r="B20" s="37" t="s">
        <v>245</v>
      </c>
      <c r="C20" s="89">
        <v>13.33</v>
      </c>
      <c r="D20" s="89">
        <v>-69.39</v>
      </c>
      <c r="E20" s="37" t="s">
        <v>183</v>
      </c>
      <c r="F20" s="38" t="str">
        <f>IFERROR(__xludf.DUMMYFUNCTION("SPLIT(E20,""_"")"),"ECP")</f>
        <v>ECP</v>
      </c>
      <c r="G20" s="38" t="str">
        <f>IFERROR(__xludf.DUMMYFUNCTION("""COMPUTED_VALUE"""),"MED")</f>
        <v>MED</v>
      </c>
    </row>
    <row r="21">
      <c r="A21" s="88" t="s">
        <v>230</v>
      </c>
      <c r="B21" s="37" t="s">
        <v>244</v>
      </c>
      <c r="C21" s="89">
        <v>1.45</v>
      </c>
      <c r="D21" s="89">
        <v>15.53</v>
      </c>
      <c r="E21" s="37" t="s">
        <v>183</v>
      </c>
      <c r="F21" s="38" t="str">
        <f>IFERROR(__xludf.DUMMYFUNCTION("SPLIT(E21,""_"")"),"ECP")</f>
        <v>ECP</v>
      </c>
      <c r="G21" s="38" t="str">
        <f>IFERROR(__xludf.DUMMYFUNCTION("""COMPUTED_VALUE"""),"MED")</f>
        <v>MED</v>
      </c>
    </row>
    <row r="22">
      <c r="A22" s="88" t="s">
        <v>231</v>
      </c>
      <c r="B22" s="37" t="s">
        <v>246</v>
      </c>
      <c r="C22" s="89">
        <v>2.66</v>
      </c>
      <c r="D22" s="89">
        <v>-15.54</v>
      </c>
      <c r="E22" s="37" t="s">
        <v>185</v>
      </c>
      <c r="F22" s="38" t="str">
        <f>IFERROR(__xludf.DUMMYFUNCTION("SPLIT(E22,""_"")"),"ECP")</f>
        <v>ECP</v>
      </c>
      <c r="G22" s="38" t="str">
        <f>IFERROR(__xludf.DUMMYFUNCTION("""COMPUTED_VALUE"""),"MAD")</f>
        <v>MAD</v>
      </c>
    </row>
    <row r="23">
      <c r="A23" s="88" t="s">
        <v>232</v>
      </c>
      <c r="B23" s="37" t="s">
        <v>244</v>
      </c>
      <c r="C23" s="89">
        <v>0.0</v>
      </c>
      <c r="D23" s="89">
        <v>-9.5</v>
      </c>
      <c r="E23" s="37" t="s">
        <v>183</v>
      </c>
      <c r="F23" s="38" t="str">
        <f>IFERROR(__xludf.DUMMYFUNCTION("SPLIT(E23,""_"")"),"ECP")</f>
        <v>ECP</v>
      </c>
      <c r="G23" s="38" t="str">
        <f>IFERROR(__xludf.DUMMYFUNCTION("""COMPUTED_VALUE"""),"MED")</f>
        <v>MED</v>
      </c>
    </row>
    <row r="24">
      <c r="A24" s="88" t="s">
        <v>233</v>
      </c>
      <c r="B24" s="37" t="s">
        <v>244</v>
      </c>
      <c r="C24" s="89">
        <v>0.0</v>
      </c>
      <c r="D24" s="89">
        <v>0.22</v>
      </c>
      <c r="E24" s="37" t="s">
        <v>183</v>
      </c>
      <c r="F24" s="38" t="str">
        <f>IFERROR(__xludf.DUMMYFUNCTION("SPLIT(E24,""_"")"),"ECP")</f>
        <v>ECP</v>
      </c>
      <c r="G24" s="38" t="str">
        <f>IFERROR(__xludf.DUMMYFUNCTION("""COMPUTED_VALUE"""),"MED")</f>
        <v>MED</v>
      </c>
    </row>
    <row r="25">
      <c r="A25" s="88" t="s">
        <v>234</v>
      </c>
      <c r="B25" s="37" t="s">
        <v>246</v>
      </c>
      <c r="C25" s="89">
        <v>13.33</v>
      </c>
      <c r="D25" s="89">
        <v>-147.88</v>
      </c>
      <c r="E25" s="37" t="s">
        <v>184</v>
      </c>
      <c r="F25" s="38" t="str">
        <f>IFERROR(__xludf.DUMMYFUNCTION("SPLIT(E25,""_"")"),"ECS")</f>
        <v>ECS</v>
      </c>
      <c r="G25" s="38" t="str">
        <f>IFERROR(__xludf.DUMMYFUNCTION("""COMPUTED_VALUE"""),"MED")</f>
        <v>MED</v>
      </c>
    </row>
    <row r="26">
      <c r="A26" s="88" t="s">
        <v>235</v>
      </c>
      <c r="B26" s="37" t="s">
        <v>245</v>
      </c>
      <c r="C26" s="89">
        <v>0.0</v>
      </c>
      <c r="D26" s="89">
        <v>-189.64</v>
      </c>
      <c r="E26" s="37" t="s">
        <v>183</v>
      </c>
      <c r="F26" s="38" t="str">
        <f>IFERROR(__xludf.DUMMYFUNCTION("SPLIT(E26,""_"")"),"ECP")</f>
        <v>ECP</v>
      </c>
      <c r="G26" s="38" t="str">
        <f>IFERROR(__xludf.DUMMYFUNCTION("""COMPUTED_VALUE"""),"MED")</f>
        <v>MED</v>
      </c>
    </row>
    <row r="27">
      <c r="A27" s="88" t="s">
        <v>236</v>
      </c>
      <c r="B27" s="37" t="s">
        <v>244</v>
      </c>
      <c r="C27" s="89">
        <v>0.0</v>
      </c>
      <c r="D27" s="89">
        <v>1.78</v>
      </c>
      <c r="E27" s="37" t="s">
        <v>183</v>
      </c>
      <c r="F27" s="38" t="str">
        <f>IFERROR(__xludf.DUMMYFUNCTION("SPLIT(E27,""_"")"),"ECP")</f>
        <v>ECP</v>
      </c>
      <c r="G27" s="38" t="str">
        <f>IFERROR(__xludf.DUMMYFUNCTION("""COMPUTED_VALUE"""),"MED")</f>
        <v>MED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57"/>
    <col customWidth="1" min="4" max="4" width="20.57"/>
    <col customWidth="1" min="5" max="5" width="16.71"/>
    <col customWidth="1" min="6" max="6" width="20.86"/>
    <col customWidth="1" min="7" max="8" width="15.86"/>
  </cols>
  <sheetData>
    <row r="1">
      <c r="A1" s="13" t="s">
        <v>158</v>
      </c>
      <c r="B1" s="13" t="s">
        <v>267</v>
      </c>
      <c r="C1" s="13" t="s">
        <v>268</v>
      </c>
      <c r="D1" s="13" t="s">
        <v>269</v>
      </c>
      <c r="E1" s="13" t="s">
        <v>270</v>
      </c>
      <c r="F1" s="13" t="s">
        <v>271</v>
      </c>
      <c r="G1" s="26" t="s">
        <v>272</v>
      </c>
      <c r="H1" s="26" t="s">
        <v>273</v>
      </c>
      <c r="I1" s="26" t="s">
        <v>274</v>
      </c>
      <c r="J1" s="26" t="s">
        <v>275</v>
      </c>
      <c r="K1" s="26" t="s">
        <v>276</v>
      </c>
      <c r="L1" s="26" t="s">
        <v>277</v>
      </c>
      <c r="M1" s="26" t="s">
        <v>278</v>
      </c>
      <c r="N1" s="26" t="s">
        <v>279</v>
      </c>
      <c r="O1" s="26" t="s">
        <v>280</v>
      </c>
      <c r="P1" s="26" t="s">
        <v>281</v>
      </c>
      <c r="Q1" s="26" t="s">
        <v>282</v>
      </c>
      <c r="R1" s="26" t="s">
        <v>283</v>
      </c>
      <c r="S1" s="26" t="s">
        <v>284</v>
      </c>
      <c r="T1" s="26" t="s">
        <v>285</v>
      </c>
      <c r="U1" s="26" t="s">
        <v>286</v>
      </c>
      <c r="V1" s="23"/>
      <c r="W1" s="23"/>
      <c r="X1" s="23"/>
      <c r="Y1" s="23"/>
      <c r="Z1" s="23"/>
    </row>
    <row r="2">
      <c r="A2" s="27" t="s">
        <v>39</v>
      </c>
      <c r="B2" s="18">
        <v>0.009828023115794</v>
      </c>
      <c r="C2" s="18">
        <v>9.0</v>
      </c>
      <c r="D2" s="18">
        <v>2.0</v>
      </c>
      <c r="E2" s="18">
        <v>3187928.0</v>
      </c>
      <c r="F2" s="18">
        <v>708528.0</v>
      </c>
      <c r="G2" s="18">
        <v>0.00957179069519</v>
      </c>
      <c r="H2" s="18">
        <v>3.0</v>
      </c>
      <c r="I2" s="18">
        <v>1062728.0</v>
      </c>
      <c r="J2" s="18">
        <v>0.011567533016205</v>
      </c>
      <c r="K2" s="18">
        <v>2.0</v>
      </c>
      <c r="L2" s="18">
        <v>708528.0</v>
      </c>
      <c r="M2" s="18">
        <v>0.013037172953288</v>
      </c>
      <c r="N2" s="18">
        <v>9.0</v>
      </c>
      <c r="O2" s="18">
        <v>3187928.0</v>
      </c>
      <c r="P2" s="18">
        <v>0.012516367435455</v>
      </c>
      <c r="Q2" s="18">
        <v>9.0</v>
      </c>
      <c r="R2" s="18">
        <v>3187928.0</v>
      </c>
      <c r="S2" s="18">
        <v>0.015119159221649</v>
      </c>
      <c r="T2" s="18">
        <v>9.0</v>
      </c>
      <c r="U2" s="18">
        <v>3187928.0</v>
      </c>
    </row>
    <row r="3">
      <c r="A3" s="27" t="s">
        <v>69</v>
      </c>
      <c r="B3" s="18">
        <v>3.67037455241E-4</v>
      </c>
      <c r="C3" s="18">
        <v>2.0</v>
      </c>
      <c r="D3" s="18">
        <v>1.0</v>
      </c>
      <c r="E3" s="18">
        <v>157808.0</v>
      </c>
      <c r="F3" s="18">
        <v>78968.0</v>
      </c>
      <c r="G3" s="18">
        <v>3.83917490641E-4</v>
      </c>
      <c r="H3" s="18">
        <v>1.0</v>
      </c>
      <c r="I3" s="18">
        <v>78968.0</v>
      </c>
      <c r="J3" s="18">
        <v>4.45183118184E-4</v>
      </c>
      <c r="K3" s="18">
        <v>1.0</v>
      </c>
      <c r="L3" s="18">
        <v>78968.0</v>
      </c>
      <c r="M3" s="18">
        <v>3.86162598928E-4</v>
      </c>
      <c r="N3" s="18">
        <v>1.0</v>
      </c>
      <c r="O3" s="18">
        <v>78968.0</v>
      </c>
      <c r="P3" s="18">
        <v>3.90323003133E-4</v>
      </c>
      <c r="Q3" s="18">
        <v>1.0</v>
      </c>
      <c r="R3" s="18">
        <v>78968.0</v>
      </c>
      <c r="S3" s="18">
        <v>4.56655025482E-4</v>
      </c>
      <c r="T3" s="18">
        <v>1.0</v>
      </c>
      <c r="U3" s="18">
        <v>78968.0</v>
      </c>
    </row>
    <row r="4">
      <c r="A4" s="27" t="s">
        <v>45</v>
      </c>
      <c r="B4" s="18">
        <v>5.85265954336E-4</v>
      </c>
      <c r="C4" s="18">
        <v>6.0</v>
      </c>
      <c r="D4" s="18">
        <v>2.0</v>
      </c>
      <c r="E4" s="18">
        <v>224768.0</v>
      </c>
      <c r="F4" s="18">
        <v>75008.0</v>
      </c>
      <c r="G4" s="18">
        <v>5.62496980031E-4</v>
      </c>
      <c r="H4" s="18">
        <v>2.0</v>
      </c>
      <c r="I4" s="18">
        <v>75008.0</v>
      </c>
      <c r="J4" s="18">
        <v>7.57733980815E-4</v>
      </c>
      <c r="K4" s="18">
        <v>2.0</v>
      </c>
      <c r="L4" s="18">
        <v>75008.0</v>
      </c>
      <c r="M4" s="18">
        <v>5.98398844401E-4</v>
      </c>
      <c r="N4" s="18">
        <v>2.0</v>
      </c>
      <c r="O4" s="18">
        <v>75008.0</v>
      </c>
      <c r="P4" s="18">
        <v>5.93475500743E-4</v>
      </c>
      <c r="Q4" s="18">
        <v>2.0</v>
      </c>
      <c r="R4" s="18">
        <v>75008.0</v>
      </c>
      <c r="S4" s="18">
        <v>8.3102385203E-4</v>
      </c>
      <c r="T4" s="18">
        <v>2.0</v>
      </c>
      <c r="U4" s="18">
        <v>75008.0</v>
      </c>
    </row>
    <row r="5">
      <c r="A5" s="27" t="s">
        <v>47</v>
      </c>
      <c r="B5" s="18">
        <v>0.002400803565979</v>
      </c>
      <c r="C5" s="18">
        <v>6.0</v>
      </c>
      <c r="D5" s="18">
        <v>4.0</v>
      </c>
      <c r="E5" s="18">
        <v>6293504.0</v>
      </c>
      <c r="F5" s="18">
        <v>4195712.0</v>
      </c>
      <c r="G5" s="18">
        <v>0.002270742257436</v>
      </c>
      <c r="H5" s="18">
        <v>4.0</v>
      </c>
      <c r="I5" s="18">
        <v>4195712.0</v>
      </c>
      <c r="J5" s="18">
        <v>0.003319962819417</v>
      </c>
      <c r="K5" s="18">
        <v>4.0</v>
      </c>
      <c r="L5" s="18">
        <v>4195712.0</v>
      </c>
      <c r="M5" s="18">
        <v>0.003010328610738</v>
      </c>
      <c r="N5" s="18">
        <v>6.0</v>
      </c>
      <c r="O5" s="18">
        <v>6293504.0</v>
      </c>
      <c r="P5" s="18">
        <v>0.002861535549164</v>
      </c>
      <c r="Q5" s="18">
        <v>6.0</v>
      </c>
      <c r="R5" s="18">
        <v>6293504.0</v>
      </c>
      <c r="S5" s="18">
        <v>0.003948096434275</v>
      </c>
      <c r="T5" s="18">
        <v>6.0</v>
      </c>
      <c r="U5" s="18">
        <v>6293504.0</v>
      </c>
    </row>
    <row r="6">
      <c r="A6" s="27" t="s">
        <v>11</v>
      </c>
      <c r="B6" s="18">
        <v>0.048430983225505</v>
      </c>
      <c r="C6" s="18">
        <v>1345.0</v>
      </c>
      <c r="D6" s="18">
        <v>94.0</v>
      </c>
      <c r="E6" s="18">
        <v>1.54406128E8</v>
      </c>
      <c r="F6" s="18">
        <v>1.0791328E7</v>
      </c>
      <c r="G6" s="18">
        <v>0.041532464822133</v>
      </c>
      <c r="H6" s="18">
        <v>369.0</v>
      </c>
      <c r="I6" s="18">
        <v>4.2361328E7</v>
      </c>
      <c r="J6" s="18">
        <v>0.090815647443136</v>
      </c>
      <c r="K6" s="18">
        <v>94.0</v>
      </c>
      <c r="L6" s="18">
        <v>1.0791328E7</v>
      </c>
      <c r="M6" s="18">
        <v>0.046766503651937</v>
      </c>
      <c r="N6" s="18">
        <v>535.0</v>
      </c>
      <c r="O6" s="18">
        <v>6.1418128E7</v>
      </c>
      <c r="P6" s="18">
        <v>0.039582180976868</v>
      </c>
      <c r="Q6" s="18">
        <v>387.0</v>
      </c>
      <c r="R6" s="18">
        <v>4.4427728E7</v>
      </c>
      <c r="S6" s="18">
        <v>0.093264579772949</v>
      </c>
      <c r="T6" s="18">
        <v>536.0</v>
      </c>
      <c r="U6" s="18">
        <v>6.1532928E7</v>
      </c>
    </row>
    <row r="7">
      <c r="A7" s="27" t="s">
        <v>57</v>
      </c>
      <c r="B7" s="18">
        <v>7.27347532908E-4</v>
      </c>
      <c r="C7" s="18">
        <v>4.0</v>
      </c>
      <c r="D7" s="18">
        <v>1.0</v>
      </c>
      <c r="E7" s="18">
        <v>78848.0</v>
      </c>
      <c r="F7" s="18">
        <v>19808.0</v>
      </c>
      <c r="G7" s="18">
        <v>7.61195023855E-4</v>
      </c>
      <c r="H7" s="18">
        <v>1.0</v>
      </c>
      <c r="I7" s="18">
        <v>19808.0</v>
      </c>
      <c r="J7" s="18">
        <v>8.62022240957E-4</v>
      </c>
      <c r="K7" s="18">
        <v>2.0</v>
      </c>
      <c r="L7" s="18">
        <v>39488.0</v>
      </c>
      <c r="M7" s="18">
        <v>8.50745042165E-4</v>
      </c>
      <c r="N7" s="18">
        <v>4.0</v>
      </c>
      <c r="O7" s="18">
        <v>78848.0</v>
      </c>
      <c r="P7" s="18">
        <v>8.47053527832E-4</v>
      </c>
      <c r="Q7" s="18">
        <v>4.0</v>
      </c>
      <c r="R7" s="18">
        <v>78848.0</v>
      </c>
      <c r="S7" s="18">
        <v>9.99979178111E-4</v>
      </c>
      <c r="T7" s="18">
        <v>4.0</v>
      </c>
      <c r="U7" s="18">
        <v>78848.0</v>
      </c>
    </row>
    <row r="8">
      <c r="A8" s="27" t="s">
        <v>49</v>
      </c>
      <c r="B8" s="18">
        <v>0.007457403341929</v>
      </c>
      <c r="C8" s="18">
        <v>6.0</v>
      </c>
      <c r="D8" s="18">
        <v>2.0</v>
      </c>
      <c r="E8" s="18">
        <v>1.10598272E8</v>
      </c>
      <c r="F8" s="18">
        <v>3.6866176E7</v>
      </c>
      <c r="G8" s="18">
        <v>0.00437924861908</v>
      </c>
      <c r="H8" s="18">
        <v>1.0</v>
      </c>
      <c r="I8" s="18">
        <v>1.8433152E7</v>
      </c>
      <c r="J8" s="18">
        <v>0.015203007062276</v>
      </c>
      <c r="K8" s="18">
        <v>2.0</v>
      </c>
      <c r="L8" s="18">
        <v>3.6866176E7</v>
      </c>
      <c r="M8" s="18">
        <v>0.006770582993825</v>
      </c>
      <c r="N8" s="18">
        <v>3.0</v>
      </c>
      <c r="O8" s="18">
        <v>5.52992E7</v>
      </c>
      <c r="P8" s="18">
        <v>0.003040993213654</v>
      </c>
      <c r="Q8" s="18">
        <v>4.0</v>
      </c>
      <c r="R8" s="18">
        <v>7.3732224E7</v>
      </c>
      <c r="S8" s="18">
        <v>0.016023830572764</v>
      </c>
      <c r="T8" s="18">
        <v>3.0</v>
      </c>
      <c r="U8" s="18">
        <v>5.52992E7</v>
      </c>
    </row>
    <row r="9">
      <c r="A9" s="27" t="s">
        <v>65</v>
      </c>
      <c r="B9" s="18">
        <v>5.41341304779E-4</v>
      </c>
      <c r="C9" s="18">
        <v>3.0</v>
      </c>
      <c r="D9" s="18">
        <v>1.0</v>
      </c>
      <c r="E9" s="18">
        <v>733352.0</v>
      </c>
      <c r="F9" s="18">
        <v>244536.0</v>
      </c>
      <c r="G9" s="18">
        <v>5.41865825653E-4</v>
      </c>
      <c r="H9" s="18">
        <v>1.0</v>
      </c>
      <c r="I9" s="18">
        <v>244536.0</v>
      </c>
      <c r="J9" s="18">
        <v>7.43122895559E-4</v>
      </c>
      <c r="K9" s="18">
        <v>1.0</v>
      </c>
      <c r="L9" s="18">
        <v>244536.0</v>
      </c>
      <c r="M9" s="18">
        <v>5.85250059764E-4</v>
      </c>
      <c r="N9" s="18">
        <v>2.0</v>
      </c>
      <c r="O9" s="18">
        <v>488944.0</v>
      </c>
      <c r="P9" s="18">
        <v>5.7958761851E-4</v>
      </c>
      <c r="Q9" s="18">
        <v>2.0</v>
      </c>
      <c r="R9" s="18">
        <v>488944.0</v>
      </c>
      <c r="S9" s="18">
        <v>8.08926423391E-4</v>
      </c>
      <c r="T9" s="18">
        <v>2.0</v>
      </c>
      <c r="U9" s="18">
        <v>488944.0</v>
      </c>
    </row>
    <row r="10">
      <c r="A10" s="27" t="s">
        <v>67</v>
      </c>
      <c r="B10" s="18">
        <v>9.71400737762E-4</v>
      </c>
      <c r="C10" s="18">
        <v>3.0</v>
      </c>
      <c r="D10" s="18">
        <v>1.0</v>
      </c>
      <c r="E10" s="18">
        <v>1.107488E7</v>
      </c>
      <c r="F10" s="18">
        <v>3691712.0</v>
      </c>
      <c r="G10" s="18">
        <v>7.79497623444E-4</v>
      </c>
      <c r="H10" s="18">
        <v>1.0</v>
      </c>
      <c r="I10" s="18">
        <v>3691712.0</v>
      </c>
      <c r="J10" s="18">
        <v>0.001788584391276</v>
      </c>
      <c r="K10" s="18">
        <v>1.0</v>
      </c>
      <c r="L10" s="18">
        <v>3691712.0</v>
      </c>
      <c r="M10" s="18">
        <v>0.001002200444539</v>
      </c>
      <c r="N10" s="18">
        <v>3.0</v>
      </c>
      <c r="O10" s="18">
        <v>1.107488E7</v>
      </c>
      <c r="P10" s="18">
        <v>8.31838448842E-4</v>
      </c>
      <c r="Q10" s="18">
        <v>3.0</v>
      </c>
      <c r="R10" s="18">
        <v>1.107488E7</v>
      </c>
      <c r="S10" s="18">
        <v>0.001891426245372</v>
      </c>
      <c r="T10" s="18">
        <v>3.0</v>
      </c>
      <c r="U10" s="18">
        <v>1.107488E7</v>
      </c>
    </row>
    <row r="11">
      <c r="A11" s="27" t="s">
        <v>19</v>
      </c>
      <c r="B11" s="18">
        <v>0.092004124323527</v>
      </c>
      <c r="C11" s="18">
        <v>144.0</v>
      </c>
      <c r="D11" s="18">
        <v>15.0</v>
      </c>
      <c r="E11" s="18">
        <v>5.36037248E8</v>
      </c>
      <c r="F11" s="18">
        <v>5.5837328E7</v>
      </c>
      <c r="G11" s="18">
        <v>0.082898692289988</v>
      </c>
      <c r="H11" s="18">
        <v>12.0</v>
      </c>
      <c r="I11" s="18">
        <v>4.4669888E7</v>
      </c>
      <c r="J11" s="18">
        <v>0.221286710103353</v>
      </c>
      <c r="K11" s="18">
        <v>12.0</v>
      </c>
      <c r="L11" s="18">
        <v>4.4669888E7</v>
      </c>
      <c r="M11" s="18">
        <v>0.090486824512482</v>
      </c>
      <c r="N11" s="18">
        <v>15.0</v>
      </c>
      <c r="O11" s="18">
        <v>5.5837328E7</v>
      </c>
      <c r="P11" s="18">
        <v>0.082908280690511</v>
      </c>
      <c r="Q11" s="18">
        <v>12.0</v>
      </c>
      <c r="R11" s="18">
        <v>4.4669888E7</v>
      </c>
      <c r="S11" s="18">
        <v>0.220592101414998</v>
      </c>
      <c r="T11" s="18">
        <v>12.0</v>
      </c>
      <c r="U11" s="18">
        <v>4.4669888E7</v>
      </c>
    </row>
    <row r="12">
      <c r="A12" s="27" t="s">
        <v>25</v>
      </c>
      <c r="B12" s="18">
        <v>0.001896214485168</v>
      </c>
      <c r="C12" s="18">
        <v>28.0</v>
      </c>
      <c r="D12" s="18">
        <v>7.0</v>
      </c>
      <c r="E12" s="18">
        <v>4742656.0</v>
      </c>
      <c r="F12" s="18">
        <v>1185760.0</v>
      </c>
      <c r="G12" s="18">
        <v>0.001727596918742</v>
      </c>
      <c r="H12" s="18">
        <v>6.0</v>
      </c>
      <c r="I12" s="18">
        <v>1016384.0</v>
      </c>
      <c r="J12" s="18">
        <v>0.003979170322418</v>
      </c>
      <c r="K12" s="18">
        <v>7.0</v>
      </c>
      <c r="L12" s="18">
        <v>1185760.0</v>
      </c>
      <c r="M12" s="18">
        <v>0.00183432896932</v>
      </c>
      <c r="N12" s="18">
        <v>7.0</v>
      </c>
      <c r="O12" s="18">
        <v>1185760.0</v>
      </c>
      <c r="P12" s="18">
        <v>0.001801514625549</v>
      </c>
      <c r="Q12" s="18">
        <v>6.0</v>
      </c>
      <c r="R12" s="18">
        <v>1016384.0</v>
      </c>
      <c r="S12" s="18">
        <v>0.003925315539042</v>
      </c>
      <c r="T12" s="18">
        <v>7.0</v>
      </c>
      <c r="U12" s="18">
        <v>1185760.0</v>
      </c>
    </row>
    <row r="13">
      <c r="A13" s="27" t="s">
        <v>36</v>
      </c>
      <c r="B13" s="18">
        <v>9.9264383316E-4</v>
      </c>
      <c r="C13" s="18">
        <v>10.0</v>
      </c>
      <c r="D13" s="18">
        <v>8.0</v>
      </c>
      <c r="E13" s="18">
        <v>5337728.0</v>
      </c>
      <c r="F13" s="18">
        <v>4270208.0</v>
      </c>
      <c r="G13" s="18">
        <v>8.60031445821E-4</v>
      </c>
      <c r="H13" s="18">
        <v>6.0</v>
      </c>
      <c r="I13" s="18">
        <v>3202688.0</v>
      </c>
      <c r="J13" s="18">
        <v>0.001955393950144</v>
      </c>
      <c r="K13" s="18">
        <v>8.0</v>
      </c>
      <c r="L13" s="18">
        <v>4270208.0</v>
      </c>
      <c r="M13" s="18">
        <v>0.001052351792653</v>
      </c>
      <c r="N13" s="18">
        <v>9.0</v>
      </c>
      <c r="O13" s="18">
        <v>4803968.0</v>
      </c>
      <c r="P13" s="18">
        <v>9.15710131327E-4</v>
      </c>
      <c r="Q13" s="18">
        <v>8.0</v>
      </c>
      <c r="R13" s="18">
        <v>4270208.0</v>
      </c>
      <c r="S13" s="18">
        <v>0.001994506518046</v>
      </c>
      <c r="T13" s="18">
        <v>9.0</v>
      </c>
      <c r="U13" s="18">
        <v>4803968.0</v>
      </c>
    </row>
    <row r="14">
      <c r="A14" s="27" t="s">
        <v>59</v>
      </c>
      <c r="B14" s="18">
        <v>0.00803261200587</v>
      </c>
      <c r="C14" s="18">
        <v>3.0</v>
      </c>
      <c r="D14" s="18">
        <v>1.0</v>
      </c>
      <c r="E14" s="18">
        <v>608528.0</v>
      </c>
      <c r="F14" s="18">
        <v>202928.0</v>
      </c>
      <c r="G14" s="18">
        <v>0.007777500152588</v>
      </c>
      <c r="H14" s="18">
        <v>1.0</v>
      </c>
      <c r="I14" s="18">
        <v>202928.0</v>
      </c>
      <c r="J14" s="18">
        <v>0.00797400077184</v>
      </c>
      <c r="K14" s="18">
        <v>1.0</v>
      </c>
      <c r="L14" s="18">
        <v>202928.0</v>
      </c>
      <c r="M14" s="18">
        <v>0.012158938248952</v>
      </c>
      <c r="N14" s="18">
        <v>3.0</v>
      </c>
      <c r="O14" s="18">
        <v>608528.0</v>
      </c>
      <c r="P14" s="18">
        <v>0.011585326989492</v>
      </c>
      <c r="Q14" s="18">
        <v>3.0</v>
      </c>
      <c r="R14" s="18">
        <v>608528.0</v>
      </c>
      <c r="S14" s="18">
        <v>0.013524385293325</v>
      </c>
      <c r="T14" s="18">
        <v>3.0</v>
      </c>
      <c r="U14" s="18">
        <v>608528.0</v>
      </c>
    </row>
    <row r="15">
      <c r="A15" s="27" t="s">
        <v>23</v>
      </c>
      <c r="B15" s="18">
        <v>0.004390303293864</v>
      </c>
      <c r="C15" s="18">
        <v>61.0</v>
      </c>
      <c r="D15" s="18">
        <v>10.0</v>
      </c>
      <c r="E15" s="18">
        <v>4.2011072E7</v>
      </c>
      <c r="F15" s="18">
        <v>6887168.0</v>
      </c>
      <c r="G15" s="18">
        <v>0.003195003668467</v>
      </c>
      <c r="H15" s="18">
        <v>9.0</v>
      </c>
      <c r="I15" s="18">
        <v>6198464.0</v>
      </c>
      <c r="J15" s="18">
        <v>0.009752897421519</v>
      </c>
      <c r="K15" s="18">
        <v>10.0</v>
      </c>
      <c r="L15" s="18">
        <v>6887168.0</v>
      </c>
      <c r="M15" s="18">
        <v>0.004326538244883</v>
      </c>
      <c r="N15" s="18">
        <v>10.0</v>
      </c>
      <c r="O15" s="18">
        <v>6887168.0</v>
      </c>
      <c r="P15" s="18">
        <v>0.003318830331167</v>
      </c>
      <c r="Q15" s="18">
        <v>9.0</v>
      </c>
      <c r="R15" s="18">
        <v>6198464.0</v>
      </c>
      <c r="S15" s="18">
        <v>0.009302711486816</v>
      </c>
      <c r="T15" s="18">
        <v>10.0</v>
      </c>
      <c r="U15" s="18">
        <v>6887168.0</v>
      </c>
    </row>
    <row r="16">
      <c r="A16" s="27" t="s">
        <v>51</v>
      </c>
      <c r="B16" s="18">
        <v>0.004860190550486</v>
      </c>
      <c r="C16" s="18">
        <v>6.0</v>
      </c>
      <c r="D16" s="18">
        <v>2.0</v>
      </c>
      <c r="E16" s="18">
        <v>6255824.0</v>
      </c>
      <c r="F16" s="18">
        <v>2085360.0</v>
      </c>
      <c r="G16" s="18">
        <v>0.004411931832631</v>
      </c>
      <c r="H16" s="18">
        <v>3.0</v>
      </c>
      <c r="I16" s="18">
        <v>3127976.0</v>
      </c>
      <c r="J16" s="18">
        <v>0.007308606306712</v>
      </c>
      <c r="K16" s="18">
        <v>2.0</v>
      </c>
      <c r="L16" s="18">
        <v>2085360.0</v>
      </c>
      <c r="M16" s="18">
        <v>0.005464239915212</v>
      </c>
      <c r="N16" s="18">
        <v>6.0</v>
      </c>
      <c r="O16" s="18">
        <v>6255824.0</v>
      </c>
      <c r="P16" s="18">
        <v>0.005240674813588</v>
      </c>
      <c r="Q16" s="18">
        <v>6.0</v>
      </c>
      <c r="R16" s="18">
        <v>6255824.0</v>
      </c>
      <c r="S16" s="18">
        <v>0.00895045598348</v>
      </c>
      <c r="T16" s="18">
        <v>6.0</v>
      </c>
      <c r="U16" s="18">
        <v>6255824.0</v>
      </c>
    </row>
    <row r="17">
      <c r="A17" s="27" t="s">
        <v>73</v>
      </c>
      <c r="B17" s="18">
        <v>0.002907276153564</v>
      </c>
      <c r="C17" s="18">
        <v>2.0</v>
      </c>
      <c r="D17" s="18">
        <v>1.0</v>
      </c>
      <c r="E17" s="18">
        <v>178688.0</v>
      </c>
      <c r="F17" s="18">
        <v>89408.0</v>
      </c>
      <c r="G17" s="18">
        <v>0.002895363171895</v>
      </c>
      <c r="H17" s="18">
        <v>1.0</v>
      </c>
      <c r="I17" s="18">
        <v>89408.0</v>
      </c>
      <c r="J17" s="18">
        <v>0.003118908405304</v>
      </c>
      <c r="K17" s="18">
        <v>1.0</v>
      </c>
      <c r="L17" s="18">
        <v>89408.0</v>
      </c>
      <c r="M17" s="18">
        <v>0.003828759988149</v>
      </c>
      <c r="N17" s="18">
        <v>2.0</v>
      </c>
      <c r="O17" s="18">
        <v>178688.0</v>
      </c>
      <c r="P17" s="18">
        <v>0.003982182343801</v>
      </c>
      <c r="Q17" s="18">
        <v>2.0</v>
      </c>
      <c r="R17" s="18">
        <v>178688.0</v>
      </c>
      <c r="S17" s="18">
        <v>0.004096905390422</v>
      </c>
      <c r="T17" s="18">
        <v>2.0</v>
      </c>
      <c r="U17" s="18">
        <v>178688.0</v>
      </c>
    </row>
    <row r="18">
      <c r="A18" s="27" t="s">
        <v>21</v>
      </c>
      <c r="B18" s="18">
        <v>0.024334768454234</v>
      </c>
      <c r="C18" s="18">
        <v>64.0</v>
      </c>
      <c r="D18" s="18">
        <v>16.0</v>
      </c>
      <c r="E18" s="18">
        <v>4.2942784E8</v>
      </c>
      <c r="F18" s="18">
        <v>1.07357056E8</v>
      </c>
      <c r="G18" s="18">
        <v>0.012372291088104</v>
      </c>
      <c r="H18" s="18">
        <v>15.0</v>
      </c>
      <c r="I18" s="18">
        <v>1.00647248E8</v>
      </c>
      <c r="J18" s="18">
        <v>0.063977857430776</v>
      </c>
      <c r="K18" s="18">
        <v>16.0</v>
      </c>
      <c r="L18" s="18">
        <v>1.07357056E8</v>
      </c>
      <c r="M18" s="18">
        <v>0.024607419967651</v>
      </c>
      <c r="N18" s="18">
        <v>16.0</v>
      </c>
      <c r="O18" s="18">
        <v>1.07357056E8</v>
      </c>
      <c r="P18" s="18">
        <v>0.011972510814667</v>
      </c>
      <c r="Q18" s="18">
        <v>15.0</v>
      </c>
      <c r="R18" s="18">
        <v>1.00647248E8</v>
      </c>
      <c r="S18" s="18">
        <v>0.062826069196065</v>
      </c>
      <c r="T18" s="18">
        <v>16.0</v>
      </c>
      <c r="U18" s="18">
        <v>1.07357056E8</v>
      </c>
    </row>
    <row r="19">
      <c r="A19" s="27" t="s">
        <v>28</v>
      </c>
      <c r="B19" s="18">
        <v>0.002715973059336</v>
      </c>
      <c r="C19" s="18">
        <v>24.0</v>
      </c>
      <c r="D19" s="18">
        <v>12.0</v>
      </c>
      <c r="E19" s="18">
        <v>2350208.0</v>
      </c>
      <c r="F19" s="18">
        <v>1175168.0</v>
      </c>
      <c r="G19" s="18">
        <v>0.002374271551768</v>
      </c>
      <c r="H19" s="18">
        <v>12.0</v>
      </c>
      <c r="I19" s="18">
        <v>1175168.0</v>
      </c>
      <c r="J19" s="18">
        <v>0.004322489102681</v>
      </c>
      <c r="K19" s="18">
        <v>12.0</v>
      </c>
      <c r="L19" s="18">
        <v>1175168.0</v>
      </c>
      <c r="M19" s="18">
        <v>0.003000442186991</v>
      </c>
      <c r="N19" s="18">
        <v>19.0</v>
      </c>
      <c r="O19" s="18">
        <v>1860608.0</v>
      </c>
      <c r="P19" s="18">
        <v>0.002335623900096</v>
      </c>
      <c r="Q19" s="18">
        <v>17.0</v>
      </c>
      <c r="R19" s="18">
        <v>1664768.0</v>
      </c>
      <c r="S19" s="18">
        <v>0.004844637711843</v>
      </c>
      <c r="T19" s="18">
        <v>19.0</v>
      </c>
      <c r="U19" s="18">
        <v>1860608.0</v>
      </c>
    </row>
    <row r="20">
      <c r="A20" s="27" t="s">
        <v>14</v>
      </c>
      <c r="B20" s="18">
        <v>0.059951400756836</v>
      </c>
      <c r="C20" s="18">
        <v>963.0</v>
      </c>
      <c r="D20" s="18">
        <v>84.0</v>
      </c>
      <c r="E20" s="18">
        <v>3.31171976E8</v>
      </c>
      <c r="F20" s="18">
        <v>2.8887392E7</v>
      </c>
      <c r="G20" s="18">
        <v>0.048776106039683</v>
      </c>
      <c r="H20" s="18">
        <v>125.0</v>
      </c>
      <c r="I20" s="18">
        <v>4.2987128E7</v>
      </c>
      <c r="J20" s="18">
        <v>0.141785891850789</v>
      </c>
      <c r="K20" s="18">
        <v>52.0</v>
      </c>
      <c r="L20" s="18">
        <v>1.788272E7</v>
      </c>
      <c r="M20" s="18">
        <v>0.058131837844849</v>
      </c>
      <c r="N20" s="18">
        <v>297.0</v>
      </c>
      <c r="O20" s="18">
        <v>1.0213724E8</v>
      </c>
      <c r="P20" s="18">
        <v>0.050289984544118</v>
      </c>
      <c r="Q20" s="18">
        <v>318.0</v>
      </c>
      <c r="R20" s="18">
        <v>1.09359056E8</v>
      </c>
      <c r="S20" s="18">
        <v>0.150453694661458</v>
      </c>
      <c r="T20" s="18">
        <v>281.0</v>
      </c>
      <c r="U20" s="18">
        <v>9.6634904E7</v>
      </c>
    </row>
    <row r="21">
      <c r="A21" s="27" t="s">
        <v>71</v>
      </c>
      <c r="B21" s="18">
        <v>0.003900957107544</v>
      </c>
      <c r="C21" s="18">
        <v>2.0</v>
      </c>
      <c r="D21" s="18">
        <v>1.0</v>
      </c>
      <c r="E21" s="18">
        <v>2997728.0</v>
      </c>
      <c r="F21" s="18">
        <v>1498928.0</v>
      </c>
      <c r="G21" s="18">
        <v>0.003872108459473</v>
      </c>
      <c r="H21" s="18">
        <v>1.0</v>
      </c>
      <c r="I21" s="18">
        <v>1498928.0</v>
      </c>
      <c r="J21" s="18">
        <v>0.006821417808533</v>
      </c>
      <c r="K21" s="18">
        <v>1.0</v>
      </c>
      <c r="L21" s="18">
        <v>1498928.0</v>
      </c>
      <c r="M21" s="18">
        <v>0.004175027211507</v>
      </c>
      <c r="N21" s="18">
        <v>2.0</v>
      </c>
      <c r="O21" s="18">
        <v>2997728.0</v>
      </c>
      <c r="P21" s="18">
        <v>0.004284648100535</v>
      </c>
      <c r="Q21" s="18">
        <v>2.0</v>
      </c>
      <c r="R21" s="18">
        <v>2997728.0</v>
      </c>
      <c r="S21" s="18">
        <v>0.007328383127848</v>
      </c>
      <c r="T21" s="18">
        <v>2.0</v>
      </c>
      <c r="U21" s="18">
        <v>2997728.0</v>
      </c>
    </row>
    <row r="22">
      <c r="A22" s="27" t="s">
        <v>34</v>
      </c>
      <c r="B22" s="18">
        <v>0.023684426148733</v>
      </c>
      <c r="C22" s="18">
        <v>11.0</v>
      </c>
      <c r="D22" s="18">
        <v>2.0</v>
      </c>
      <c r="E22" s="18">
        <v>6.8262608E7</v>
      </c>
      <c r="F22" s="18">
        <v>1.2411488E7</v>
      </c>
      <c r="G22" s="18">
        <v>0.022992304960887</v>
      </c>
      <c r="H22" s="18">
        <v>2.0</v>
      </c>
      <c r="I22" s="18">
        <v>1.2411488E7</v>
      </c>
      <c r="J22" s="18">
        <v>0.036718324820201</v>
      </c>
      <c r="K22" s="18">
        <v>2.0</v>
      </c>
      <c r="L22" s="18">
        <v>1.2411488E7</v>
      </c>
      <c r="M22" s="18">
        <v>0.031968108812968</v>
      </c>
      <c r="N22" s="18">
        <v>2.0</v>
      </c>
      <c r="O22" s="18">
        <v>1.2411488E7</v>
      </c>
      <c r="P22" s="18">
        <v>0.02887689669927</v>
      </c>
      <c r="Q22" s="18">
        <v>2.0</v>
      </c>
      <c r="R22" s="18">
        <v>1.2411488E7</v>
      </c>
      <c r="S22" s="18">
        <v>0.043540438016256</v>
      </c>
      <c r="T22" s="18">
        <v>2.0</v>
      </c>
      <c r="U22" s="18">
        <v>1.2411488E7</v>
      </c>
    </row>
    <row r="23">
      <c r="A23" s="27" t="s">
        <v>52</v>
      </c>
      <c r="B23" s="18">
        <v>6.24557336171E-4</v>
      </c>
      <c r="C23" s="18">
        <v>6.0</v>
      </c>
      <c r="D23" s="18">
        <v>1.0</v>
      </c>
      <c r="E23" s="18">
        <v>340784.0</v>
      </c>
      <c r="F23" s="18">
        <v>56904.0</v>
      </c>
      <c r="G23" s="18">
        <v>6.12501303355E-4</v>
      </c>
      <c r="H23" s="18">
        <v>2.0</v>
      </c>
      <c r="I23" s="18">
        <v>113680.0</v>
      </c>
      <c r="J23" s="18">
        <v>8.99390379588E-4</v>
      </c>
      <c r="K23" s="18">
        <v>1.0</v>
      </c>
      <c r="L23" s="18">
        <v>56904.0</v>
      </c>
      <c r="M23" s="18">
        <v>6.62529468536E-4</v>
      </c>
      <c r="N23" s="18">
        <v>4.0</v>
      </c>
      <c r="O23" s="18">
        <v>227232.0</v>
      </c>
      <c r="P23" s="18">
        <v>6.67202472687E-4</v>
      </c>
      <c r="Q23" s="18">
        <v>4.0</v>
      </c>
      <c r="R23" s="18">
        <v>227232.0</v>
      </c>
      <c r="S23" s="18">
        <v>9.3936920166E-4</v>
      </c>
      <c r="T23" s="18">
        <v>4.0</v>
      </c>
      <c r="U23" s="18">
        <v>227232.0</v>
      </c>
    </row>
    <row r="24">
      <c r="A24" s="27" t="s">
        <v>43</v>
      </c>
      <c r="B24" s="18">
        <v>0.001631275812785</v>
      </c>
      <c r="C24" s="18">
        <v>6.0</v>
      </c>
      <c r="D24" s="18">
        <v>2.0</v>
      </c>
      <c r="E24" s="18">
        <v>1.174496E7</v>
      </c>
      <c r="F24" s="18">
        <v>3915072.0</v>
      </c>
      <c r="G24" s="18">
        <v>0.001118222872416</v>
      </c>
      <c r="H24" s="18">
        <v>3.0</v>
      </c>
      <c r="I24" s="18">
        <v>5872544.0</v>
      </c>
      <c r="J24" s="18">
        <v>0.002852344512939</v>
      </c>
      <c r="K24" s="18">
        <v>2.0</v>
      </c>
      <c r="L24" s="18">
        <v>3915072.0</v>
      </c>
      <c r="M24" s="18">
        <v>0.001749543348948</v>
      </c>
      <c r="N24" s="18">
        <v>2.0</v>
      </c>
      <c r="O24" s="18">
        <v>3915072.0</v>
      </c>
      <c r="P24" s="18">
        <v>0.001283621788025</v>
      </c>
      <c r="Q24" s="18">
        <v>3.0</v>
      </c>
      <c r="R24" s="18">
        <v>5872544.0</v>
      </c>
      <c r="S24" s="18">
        <v>0.003353691101074</v>
      </c>
      <c r="T24" s="18">
        <v>2.0</v>
      </c>
      <c r="U24" s="18">
        <v>3915072.0</v>
      </c>
    </row>
    <row r="25">
      <c r="A25" s="27" t="s">
        <v>41</v>
      </c>
      <c r="B25" s="18">
        <v>0.001357702414195</v>
      </c>
      <c r="C25" s="18">
        <v>7.0</v>
      </c>
      <c r="D25" s="18">
        <v>4.0</v>
      </c>
      <c r="E25" s="18">
        <v>1.3092928E7</v>
      </c>
      <c r="F25" s="18">
        <v>7481728.0</v>
      </c>
      <c r="G25" s="18">
        <v>0.001333832740784</v>
      </c>
      <c r="H25" s="18">
        <v>5.0</v>
      </c>
      <c r="I25" s="18">
        <v>9352128.0</v>
      </c>
      <c r="J25" s="18">
        <v>0.003046182791392</v>
      </c>
      <c r="K25" s="18">
        <v>4.0</v>
      </c>
      <c r="L25" s="18">
        <v>7481728.0</v>
      </c>
      <c r="M25" s="18">
        <v>0.001308747132619</v>
      </c>
      <c r="N25" s="18">
        <v>4.0</v>
      </c>
      <c r="O25" s="18">
        <v>7481728.0</v>
      </c>
      <c r="P25" s="18">
        <v>0.001120281219482</v>
      </c>
      <c r="Q25" s="18">
        <v>5.0</v>
      </c>
      <c r="R25" s="18">
        <v>9352128.0</v>
      </c>
      <c r="S25" s="18">
        <v>0.003063893318176</v>
      </c>
      <c r="T25" s="18">
        <v>4.0</v>
      </c>
      <c r="U25" s="18">
        <v>7481728.0</v>
      </c>
    </row>
    <row r="26">
      <c r="A26" s="27" t="s">
        <v>55</v>
      </c>
      <c r="B26" s="18">
        <v>4.40224011739E-4</v>
      </c>
      <c r="C26" s="18">
        <v>4.0</v>
      </c>
      <c r="D26" s="18">
        <v>1.0</v>
      </c>
      <c r="E26" s="18">
        <v>966656.0</v>
      </c>
      <c r="F26" s="18">
        <v>241760.0</v>
      </c>
      <c r="G26" s="18">
        <v>4.27571932475E-4</v>
      </c>
      <c r="H26" s="18">
        <v>2.0</v>
      </c>
      <c r="I26" s="18">
        <v>483392.0</v>
      </c>
      <c r="J26" s="18">
        <v>6.38580322266E-4</v>
      </c>
      <c r="K26" s="18">
        <v>1.0</v>
      </c>
      <c r="L26" s="18">
        <v>241760.0</v>
      </c>
      <c r="M26" s="18">
        <v>4.56353028615E-4</v>
      </c>
      <c r="N26" s="18">
        <v>3.0</v>
      </c>
      <c r="O26" s="18">
        <v>725024.0</v>
      </c>
      <c r="P26" s="18">
        <v>4.54652309418E-4</v>
      </c>
      <c r="Q26" s="18">
        <v>2.0</v>
      </c>
      <c r="R26" s="18">
        <v>483392.0</v>
      </c>
      <c r="S26" s="18">
        <v>6.22053941091E-4</v>
      </c>
      <c r="T26" s="18">
        <v>3.0</v>
      </c>
      <c r="U26" s="18">
        <v>725024.0</v>
      </c>
    </row>
    <row r="27">
      <c r="A27" s="27" t="s">
        <v>61</v>
      </c>
      <c r="B27" s="18">
        <v>0.001061522960663</v>
      </c>
      <c r="C27" s="18">
        <v>3.0</v>
      </c>
      <c r="D27" s="18">
        <v>1.0</v>
      </c>
      <c r="E27" s="18">
        <v>956288.0</v>
      </c>
      <c r="F27" s="18">
        <v>318848.0</v>
      </c>
      <c r="G27" s="18">
        <v>0.001033202807109</v>
      </c>
      <c r="H27" s="18">
        <v>1.0</v>
      </c>
      <c r="I27" s="18">
        <v>318848.0</v>
      </c>
      <c r="J27" s="18">
        <v>0.00133836666743</v>
      </c>
      <c r="K27" s="18">
        <v>1.0</v>
      </c>
      <c r="L27" s="18">
        <v>318848.0</v>
      </c>
      <c r="M27" s="18">
        <v>0.0015460729599</v>
      </c>
      <c r="N27" s="18">
        <v>3.0</v>
      </c>
      <c r="O27" s="18">
        <v>956288.0</v>
      </c>
      <c r="P27" s="18">
        <v>0.001293611526489</v>
      </c>
      <c r="Q27" s="18">
        <v>3.0</v>
      </c>
      <c r="R27" s="18">
        <v>956288.0</v>
      </c>
      <c r="S27" s="18">
        <v>0.00159744421641</v>
      </c>
      <c r="T27" s="18">
        <v>3.0</v>
      </c>
      <c r="U27" s="18">
        <v>956288.0</v>
      </c>
    </row>
    <row r="28">
      <c r="A28" s="34"/>
      <c r="B28" s="35">
        <f>SUM(B2:B27)</f>
        <v>0.3060957789</v>
      </c>
      <c r="C28" s="34"/>
      <c r="D28" s="34"/>
      <c r="E28" s="35">
        <f t="shared" ref="E28:G28" si="1">SUM(E2:E27)</f>
        <v>1743239208</v>
      </c>
      <c r="F28" s="35">
        <f t="shared" si="1"/>
        <v>290574280</v>
      </c>
      <c r="G28" s="35">
        <f t="shared" si="1"/>
        <v>0.2594617526</v>
      </c>
      <c r="H28" s="34"/>
      <c r="I28" s="35">
        <f t="shared" ref="I28:J28" si="2">SUM(I2:I27)</f>
        <v>303531240</v>
      </c>
      <c r="J28" s="35">
        <f t="shared" si="2"/>
        <v>0.6432793299</v>
      </c>
      <c r="K28" s="34"/>
      <c r="L28" s="35">
        <f t="shared" ref="L28:M28" si="3">SUM(L2:L27)</f>
        <v>268421848</v>
      </c>
      <c r="M28" s="35">
        <f t="shared" si="3"/>
        <v>0.3197654088</v>
      </c>
      <c r="N28" s="36"/>
      <c r="O28" s="35">
        <f t="shared" ref="O28:P28" si="4">SUM(O2:O27)</f>
        <v>453822136</v>
      </c>
      <c r="P28" s="35">
        <f t="shared" si="4"/>
        <v>0.2735749086</v>
      </c>
      <c r="Q28" s="36"/>
      <c r="R28" s="35">
        <f t="shared" ref="R28:S28" si="5">SUM(R2:R27)</f>
        <v>446607888</v>
      </c>
      <c r="S28" s="35">
        <f t="shared" si="5"/>
        <v>0.6742997328</v>
      </c>
      <c r="T28" s="36"/>
      <c r="U28" s="35">
        <f>SUM(U2:U27)</f>
        <v>437267160</v>
      </c>
      <c r="V28" s="90"/>
      <c r="W28" s="90"/>
      <c r="X28" s="90"/>
      <c r="Y28" s="90"/>
      <c r="Z28" s="90"/>
    </row>
    <row r="30">
      <c r="A30" s="91"/>
      <c r="B30" s="91"/>
      <c r="C30" s="91"/>
      <c r="D30" s="91"/>
      <c r="E30" s="91">
        <f t="shared" ref="E30:K30" si="6">E28/(1024*1024*1024)</f>
        <v>1.623518027</v>
      </c>
      <c r="F30" s="91">
        <f t="shared" si="6"/>
        <v>0.2706183866</v>
      </c>
      <c r="G30" s="91">
        <f t="shared" si="6"/>
        <v>0.0000000002416425874</v>
      </c>
      <c r="H30" s="91">
        <f t="shared" si="6"/>
        <v>0</v>
      </c>
      <c r="I30" s="91">
        <f t="shared" si="6"/>
        <v>0.2826854959</v>
      </c>
      <c r="J30" s="91">
        <f t="shared" si="6"/>
        <v>0.0000000005991005618</v>
      </c>
      <c r="K30" s="91">
        <f t="shared" si="6"/>
        <v>0</v>
      </c>
      <c r="L30" s="92" t="s">
        <v>287</v>
      </c>
      <c r="M30" s="91">
        <f t="shared" ref="M30:U30" si="7">M28/(1024*1024*1024)</f>
        <v>0.0000000002978047438</v>
      </c>
      <c r="N30" s="91">
        <f t="shared" si="7"/>
        <v>0</v>
      </c>
      <c r="O30" s="91">
        <f t="shared" si="7"/>
        <v>0.4226548001</v>
      </c>
      <c r="P30" s="91">
        <f t="shared" si="7"/>
        <v>0.0000000002547864882</v>
      </c>
      <c r="Q30" s="91">
        <f t="shared" si="7"/>
        <v>0</v>
      </c>
      <c r="R30" s="91">
        <f t="shared" si="7"/>
        <v>0.4159360081</v>
      </c>
      <c r="S30" s="91">
        <f t="shared" si="7"/>
        <v>0.0000000006279905633</v>
      </c>
      <c r="T30" s="91">
        <f t="shared" si="7"/>
        <v>0</v>
      </c>
      <c r="U30" s="91">
        <f t="shared" si="7"/>
        <v>0.4072367772</v>
      </c>
      <c r="V30" s="91"/>
      <c r="W30" s="91"/>
      <c r="X30" s="91"/>
      <c r="Y30" s="91"/>
      <c r="Z30" s="91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93" t="s">
        <v>266</v>
      </c>
      <c r="B1" s="93" t="s">
        <v>249</v>
      </c>
      <c r="C1" s="93" t="s">
        <v>259</v>
      </c>
      <c r="D1" s="93" t="s">
        <v>260</v>
      </c>
      <c r="E1" s="93" t="s">
        <v>261</v>
      </c>
      <c r="F1" s="93" t="s">
        <v>262</v>
      </c>
      <c r="G1" s="93" t="s">
        <v>263</v>
      </c>
      <c r="H1" s="93" t="s">
        <v>13</v>
      </c>
    </row>
    <row r="2">
      <c r="A2" s="93" t="s">
        <v>288</v>
      </c>
      <c r="B2" s="93" t="s">
        <v>244</v>
      </c>
      <c r="C2" s="61">
        <v>2.6110033702286017</v>
      </c>
      <c r="D2" s="61">
        <v>-3.7299999999999898</v>
      </c>
      <c r="E2" s="61">
        <v>1.1799999999999997</v>
      </c>
      <c r="F2" s="61">
        <v>-2.3100000000000023</v>
      </c>
      <c r="G2" s="61">
        <v>0.0</v>
      </c>
      <c r="H2" s="61">
        <v>4.439999999999998</v>
      </c>
    </row>
    <row r="3">
      <c r="A3" s="93" t="s">
        <v>288</v>
      </c>
      <c r="B3" s="93" t="s">
        <v>264</v>
      </c>
      <c r="C3" s="61">
        <v>-0.07400512585509489</v>
      </c>
      <c r="D3" s="61">
        <v>10.0</v>
      </c>
      <c r="E3" s="61">
        <v>0.45000000000000284</v>
      </c>
      <c r="F3" s="61">
        <v>-0.4300000000000068</v>
      </c>
      <c r="G3" s="61">
        <v>-0.47999999999998977</v>
      </c>
      <c r="H3" s="61">
        <v>-1.740000000000009</v>
      </c>
    </row>
    <row r="4">
      <c r="A4" s="93" t="s">
        <v>288</v>
      </c>
      <c r="B4" s="93" t="s">
        <v>245</v>
      </c>
      <c r="C4" s="61">
        <v>-0.20314112589380073</v>
      </c>
      <c r="D4" s="61">
        <v>-16.663333333333398</v>
      </c>
      <c r="E4" s="61">
        <v>-0.6416937590510017</v>
      </c>
      <c r="F4" s="61">
        <v>0.11529412579319853</v>
      </c>
      <c r="G4" s="61">
        <v>0.008987993138902084</v>
      </c>
      <c r="H4" s="61">
        <v>-1.3450374489305972</v>
      </c>
    </row>
    <row r="5">
      <c r="A5" s="93" t="s">
        <v>289</v>
      </c>
      <c r="B5" s="93" t="s">
        <v>244</v>
      </c>
      <c r="C5" s="61">
        <v>3.3799999999999955</v>
      </c>
      <c r="D5" s="61">
        <v>-3.999999999999993</v>
      </c>
      <c r="E5" s="61">
        <v>-0.28999999999999915</v>
      </c>
      <c r="F5" s="61">
        <v>-1.2000000000000028</v>
      </c>
      <c r="G5" s="61">
        <v>0.0</v>
      </c>
      <c r="H5" s="61">
        <v>4.439999999999998</v>
      </c>
    </row>
    <row r="6">
      <c r="A6" s="93" t="s">
        <v>289</v>
      </c>
      <c r="B6" s="93" t="s">
        <v>264</v>
      </c>
      <c r="C6" s="61">
        <v>0.5926615408116049</v>
      </c>
      <c r="D6" s="61">
        <v>6.6666666666666</v>
      </c>
      <c r="E6" s="61">
        <v>1.1513512353647997</v>
      </c>
      <c r="F6" s="61">
        <v>-0.546517806629808</v>
      </c>
      <c r="G6" s="61">
        <v>-0.23821280897578845</v>
      </c>
      <c r="H6" s="61">
        <v>-2.309042917508208</v>
      </c>
    </row>
    <row r="7">
      <c r="A7" s="93" t="s">
        <v>289</v>
      </c>
      <c r="B7" s="93" t="s">
        <v>245</v>
      </c>
      <c r="C7" s="61">
        <v>-1.5527346218287974</v>
      </c>
      <c r="D7" s="61">
        <v>-6.663333333333398</v>
      </c>
      <c r="E7" s="61">
        <v>-2.1158974995032054</v>
      </c>
      <c r="F7" s="61">
        <v>0.18015978159229462</v>
      </c>
      <c r="G7" s="61">
        <v>0.008987993138902084</v>
      </c>
      <c r="H7" s="61">
        <v>-1.7303939036512048</v>
      </c>
    </row>
    <row r="8">
      <c r="A8" s="93" t="s">
        <v>290</v>
      </c>
      <c r="B8" s="93" t="s">
        <v>244</v>
      </c>
      <c r="C8" s="61">
        <v>4.848515918370893</v>
      </c>
      <c r="D8" s="61">
        <v>-3.996829268292693</v>
      </c>
      <c r="E8" s="61">
        <v>-0.2838619920248959</v>
      </c>
      <c r="F8" s="61">
        <v>-1.1963297452006003</v>
      </c>
      <c r="G8" s="61">
        <v>0.005973123089503929</v>
      </c>
      <c r="H8" s="61">
        <v>4.4448421320119</v>
      </c>
    </row>
    <row r="9">
      <c r="A9" s="93" t="s">
        <v>290</v>
      </c>
      <c r="B9" s="93" t="s">
        <v>264</v>
      </c>
      <c r="C9" s="61">
        <v>1.2593282074783048</v>
      </c>
      <c r="D9" s="61">
        <v>6.6666666666666</v>
      </c>
      <c r="E9" s="61">
        <v>1.1040564945400035</v>
      </c>
      <c r="F9" s="61">
        <v>-0.546517806629808</v>
      </c>
      <c r="G9" s="61">
        <v>-0.23821280897578845</v>
      </c>
      <c r="H9" s="61">
        <v>-2.6943993722288013</v>
      </c>
    </row>
    <row r="10">
      <c r="A10" s="93" t="s">
        <v>290</v>
      </c>
      <c r="B10" s="93" t="s">
        <v>245</v>
      </c>
      <c r="C10" s="61">
        <v>-1.5527346218287974</v>
      </c>
      <c r="D10" s="61">
        <v>-6.663333333333398</v>
      </c>
      <c r="E10" s="61">
        <v>-2.2861585664725013</v>
      </c>
      <c r="F10" s="61">
        <v>0.18015978159229462</v>
      </c>
      <c r="G10" s="61">
        <v>0.008987993138902084</v>
      </c>
      <c r="H10" s="61">
        <v>-1.537715676290901</v>
      </c>
    </row>
    <row r="11">
      <c r="A11" s="23"/>
      <c r="B11" s="23"/>
    </row>
    <row r="12">
      <c r="A12" s="23"/>
      <c r="B12" s="23"/>
    </row>
    <row r="13">
      <c r="A13" s="23"/>
      <c r="B13" s="23"/>
    </row>
    <row r="14">
      <c r="A14" s="23"/>
      <c r="B14" s="23"/>
    </row>
    <row r="15">
      <c r="A15" s="23"/>
      <c r="B15" s="23"/>
    </row>
    <row r="16">
      <c r="A16" s="23"/>
      <c r="B16" s="23"/>
    </row>
    <row r="17">
      <c r="A17" s="23"/>
      <c r="B17" s="23"/>
    </row>
    <row r="18">
      <c r="A18" s="23"/>
      <c r="B18" s="23"/>
    </row>
    <row r="19">
      <c r="A19" s="23"/>
      <c r="B19" s="23"/>
    </row>
    <row r="20">
      <c r="A20" s="23"/>
      <c r="B20" s="23"/>
    </row>
    <row r="21">
      <c r="A21" s="23"/>
      <c r="B21" s="23"/>
    </row>
    <row r="22">
      <c r="A22" s="23"/>
      <c r="B22" s="23"/>
    </row>
    <row r="23">
      <c r="A23" s="23"/>
      <c r="B23" s="23"/>
    </row>
    <row r="24">
      <c r="A24" s="23"/>
      <c r="B24" s="23"/>
    </row>
    <row r="25">
      <c r="A25" s="23"/>
      <c r="B25" s="23"/>
    </row>
    <row r="26">
      <c r="A26" s="23"/>
      <c r="B26" s="23"/>
    </row>
    <row r="27">
      <c r="A27" s="23"/>
      <c r="B27" s="23"/>
    </row>
    <row r="28">
      <c r="A28" s="23"/>
      <c r="B28" s="23"/>
    </row>
    <row r="29">
      <c r="A29" s="23"/>
      <c r="B29" s="23"/>
    </row>
    <row r="30">
      <c r="A30" s="23"/>
      <c r="B30" s="23"/>
    </row>
    <row r="31">
      <c r="A31" s="23"/>
      <c r="B31" s="23"/>
    </row>
    <row r="32">
      <c r="A32" s="23"/>
      <c r="B32" s="23"/>
    </row>
    <row r="33">
      <c r="A33" s="23"/>
      <c r="B33" s="23"/>
    </row>
    <row r="34">
      <c r="A34" s="23"/>
      <c r="B34" s="23"/>
    </row>
    <row r="35">
      <c r="A35" s="23"/>
      <c r="B35" s="23"/>
    </row>
    <row r="36">
      <c r="A36" s="23"/>
      <c r="B36" s="23"/>
    </row>
    <row r="37">
      <c r="A37" s="23"/>
      <c r="B37" s="23"/>
    </row>
    <row r="38">
      <c r="A38" s="23"/>
      <c r="B38" s="23"/>
    </row>
    <row r="39">
      <c r="A39" s="23"/>
      <c r="B39" s="23"/>
    </row>
    <row r="40">
      <c r="A40" s="23"/>
      <c r="B40" s="23"/>
    </row>
    <row r="41">
      <c r="A41" s="23"/>
      <c r="B41" s="23"/>
    </row>
    <row r="42">
      <c r="A42" s="23"/>
      <c r="B42" s="23"/>
    </row>
    <row r="43">
      <c r="A43" s="23"/>
      <c r="B43" s="23"/>
    </row>
    <row r="44">
      <c r="A44" s="23"/>
      <c r="B44" s="23"/>
    </row>
    <row r="45">
      <c r="A45" s="23"/>
      <c r="B45" s="23"/>
    </row>
    <row r="46">
      <c r="A46" s="23"/>
      <c r="B46" s="23"/>
    </row>
    <row r="47">
      <c r="A47" s="23"/>
      <c r="B47" s="23"/>
    </row>
    <row r="48">
      <c r="A48" s="23"/>
      <c r="B48" s="23"/>
    </row>
    <row r="49">
      <c r="A49" s="23"/>
      <c r="B49" s="23"/>
    </row>
    <row r="50">
      <c r="A50" s="23"/>
      <c r="B50" s="23"/>
    </row>
    <row r="51">
      <c r="A51" s="23"/>
      <c r="B51" s="23"/>
    </row>
    <row r="52">
      <c r="A52" s="23"/>
      <c r="B52" s="23"/>
    </row>
    <row r="53">
      <c r="A53" s="23"/>
      <c r="B53" s="23"/>
    </row>
    <row r="54">
      <c r="A54" s="23"/>
      <c r="B54" s="23"/>
    </row>
    <row r="55">
      <c r="A55" s="23"/>
      <c r="B55" s="23"/>
    </row>
    <row r="56">
      <c r="A56" s="23"/>
      <c r="B56" s="23"/>
    </row>
    <row r="57">
      <c r="A57" s="23"/>
      <c r="B57" s="23"/>
    </row>
    <row r="58">
      <c r="A58" s="23"/>
      <c r="B58" s="23"/>
    </row>
    <row r="59">
      <c r="A59" s="23"/>
      <c r="B59" s="23"/>
    </row>
    <row r="60">
      <c r="A60" s="23"/>
      <c r="B60" s="23"/>
    </row>
    <row r="61">
      <c r="A61" s="23"/>
      <c r="B61" s="23"/>
    </row>
    <row r="62">
      <c r="A62" s="23"/>
      <c r="B62" s="23"/>
    </row>
    <row r="63">
      <c r="A63" s="23"/>
      <c r="B63" s="23"/>
    </row>
    <row r="64">
      <c r="A64" s="23"/>
      <c r="B64" s="23"/>
    </row>
    <row r="65">
      <c r="A65" s="23"/>
      <c r="B65" s="23"/>
    </row>
    <row r="66">
      <c r="A66" s="23"/>
      <c r="B66" s="23"/>
    </row>
    <row r="67">
      <c r="A67" s="23"/>
      <c r="B67" s="23"/>
    </row>
    <row r="68">
      <c r="A68" s="23"/>
      <c r="B68" s="23"/>
    </row>
    <row r="69">
      <c r="A69" s="23"/>
      <c r="B69" s="23"/>
    </row>
    <row r="70">
      <c r="A70" s="23"/>
      <c r="B70" s="23"/>
    </row>
    <row r="71">
      <c r="A71" s="23"/>
      <c r="B71" s="23"/>
    </row>
    <row r="72">
      <c r="A72" s="23"/>
      <c r="B72" s="23"/>
    </row>
    <row r="73">
      <c r="A73" s="23"/>
      <c r="B73" s="23"/>
    </row>
    <row r="74">
      <c r="A74" s="23"/>
      <c r="B74" s="23"/>
    </row>
    <row r="75">
      <c r="A75" s="23"/>
      <c r="B75" s="23"/>
    </row>
    <row r="76">
      <c r="A76" s="23"/>
      <c r="B76" s="23"/>
    </row>
    <row r="77">
      <c r="A77" s="23"/>
      <c r="B77" s="23"/>
    </row>
    <row r="78">
      <c r="A78" s="23"/>
      <c r="B78" s="23"/>
    </row>
    <row r="79">
      <c r="A79" s="23"/>
      <c r="B79" s="23"/>
    </row>
    <row r="80">
      <c r="A80" s="23"/>
      <c r="B80" s="23"/>
    </row>
    <row r="81">
      <c r="A81" s="23"/>
      <c r="B81" s="23"/>
    </row>
    <row r="82">
      <c r="A82" s="23"/>
      <c r="B82" s="23"/>
    </row>
    <row r="83">
      <c r="A83" s="23"/>
      <c r="B83" s="23"/>
    </row>
    <row r="84">
      <c r="A84" s="23"/>
      <c r="B84" s="23"/>
    </row>
    <row r="85">
      <c r="A85" s="23"/>
      <c r="B85" s="23"/>
    </row>
    <row r="86">
      <c r="A86" s="23"/>
      <c r="B86" s="23"/>
    </row>
    <row r="87">
      <c r="A87" s="23"/>
      <c r="B87" s="23"/>
    </row>
    <row r="88">
      <c r="A88" s="23"/>
      <c r="B88" s="23"/>
    </row>
    <row r="89">
      <c r="A89" s="23"/>
      <c r="B89" s="23"/>
    </row>
    <row r="90">
      <c r="A90" s="23"/>
      <c r="B90" s="23"/>
    </row>
    <row r="91">
      <c r="A91" s="23"/>
      <c r="B91" s="23"/>
    </row>
    <row r="92">
      <c r="A92" s="23"/>
      <c r="B92" s="23"/>
    </row>
    <row r="93">
      <c r="A93" s="23"/>
      <c r="B93" s="23"/>
    </row>
    <row r="94">
      <c r="A94" s="23"/>
      <c r="B94" s="23"/>
    </row>
    <row r="95">
      <c r="A95" s="23"/>
      <c r="B95" s="23"/>
    </row>
    <row r="96">
      <c r="A96" s="23"/>
      <c r="B96" s="23"/>
    </row>
    <row r="97">
      <c r="A97" s="23"/>
      <c r="B97" s="23"/>
    </row>
    <row r="98">
      <c r="A98" s="23"/>
      <c r="B98" s="23"/>
    </row>
    <row r="99">
      <c r="A99" s="23"/>
      <c r="B99" s="23"/>
    </row>
    <row r="100">
      <c r="A100" s="23"/>
      <c r="B100" s="23"/>
    </row>
    <row r="101">
      <c r="A101" s="23"/>
      <c r="B101" s="23"/>
    </row>
    <row r="102">
      <c r="A102" s="23"/>
      <c r="B102" s="23"/>
    </row>
    <row r="103">
      <c r="A103" s="23"/>
      <c r="B103" s="23"/>
    </row>
    <row r="104">
      <c r="A104" s="23"/>
      <c r="B104" s="23"/>
    </row>
    <row r="105">
      <c r="A105" s="23"/>
      <c r="B105" s="23"/>
    </row>
    <row r="106">
      <c r="A106" s="23"/>
      <c r="B106" s="23"/>
    </row>
    <row r="107">
      <c r="A107" s="23"/>
      <c r="B107" s="23"/>
    </row>
    <row r="108">
      <c r="A108" s="23"/>
      <c r="B108" s="23"/>
    </row>
    <row r="109">
      <c r="A109" s="23"/>
      <c r="B109" s="23"/>
    </row>
    <row r="110">
      <c r="A110" s="23"/>
      <c r="B110" s="23"/>
    </row>
    <row r="111">
      <c r="A111" s="23"/>
      <c r="B111" s="23"/>
    </row>
    <row r="112">
      <c r="A112" s="23"/>
      <c r="B112" s="23"/>
    </row>
    <row r="113">
      <c r="A113" s="23"/>
      <c r="B113" s="23"/>
    </row>
    <row r="114">
      <c r="A114" s="23"/>
      <c r="B114" s="23"/>
    </row>
    <row r="115">
      <c r="A115" s="23"/>
      <c r="B115" s="23"/>
    </row>
    <row r="116">
      <c r="A116" s="23"/>
      <c r="B116" s="23"/>
    </row>
    <row r="117">
      <c r="A117" s="23"/>
      <c r="B117" s="23"/>
    </row>
    <row r="118">
      <c r="A118" s="23"/>
      <c r="B118" s="23"/>
    </row>
    <row r="119">
      <c r="A119" s="23"/>
      <c r="B119" s="23"/>
    </row>
    <row r="120">
      <c r="A120" s="23"/>
      <c r="B120" s="23"/>
    </row>
    <row r="121">
      <c r="A121" s="23"/>
      <c r="B121" s="23"/>
    </row>
    <row r="122">
      <c r="A122" s="23"/>
      <c r="B122" s="23"/>
    </row>
    <row r="123">
      <c r="A123" s="23"/>
      <c r="B123" s="23"/>
    </row>
    <row r="124">
      <c r="A124" s="23"/>
      <c r="B124" s="23"/>
    </row>
    <row r="125">
      <c r="A125" s="23"/>
      <c r="B125" s="23"/>
    </row>
    <row r="126">
      <c r="A126" s="23"/>
      <c r="B126" s="23"/>
    </row>
    <row r="127">
      <c r="A127" s="23"/>
      <c r="B127" s="23"/>
    </row>
    <row r="128">
      <c r="A128" s="23"/>
      <c r="B128" s="23"/>
    </row>
    <row r="129">
      <c r="A129" s="23"/>
      <c r="B129" s="23"/>
    </row>
    <row r="130">
      <c r="A130" s="23"/>
      <c r="B130" s="23"/>
    </row>
    <row r="131">
      <c r="A131" s="23"/>
      <c r="B131" s="23"/>
    </row>
    <row r="132">
      <c r="A132" s="23"/>
      <c r="B132" s="23"/>
    </row>
    <row r="133">
      <c r="A133" s="23"/>
      <c r="B133" s="23"/>
    </row>
    <row r="134">
      <c r="A134" s="23"/>
      <c r="B134" s="23"/>
    </row>
    <row r="135">
      <c r="A135" s="23"/>
      <c r="B135" s="23"/>
    </row>
    <row r="136">
      <c r="A136" s="23"/>
      <c r="B136" s="23"/>
    </row>
    <row r="137">
      <c r="A137" s="23"/>
      <c r="B137" s="23"/>
    </row>
    <row r="138">
      <c r="A138" s="23"/>
      <c r="B138" s="23"/>
    </row>
    <row r="139">
      <c r="A139" s="23"/>
      <c r="B139" s="23"/>
    </row>
    <row r="140">
      <c r="A140" s="23"/>
      <c r="B140" s="23"/>
    </row>
    <row r="141">
      <c r="A141" s="23"/>
      <c r="B141" s="23"/>
    </row>
    <row r="142">
      <c r="A142" s="23"/>
      <c r="B142" s="23"/>
    </row>
    <row r="143">
      <c r="A143" s="23"/>
      <c r="B143" s="23"/>
    </row>
    <row r="144">
      <c r="A144" s="23"/>
      <c r="B144" s="23"/>
    </row>
    <row r="145">
      <c r="A145" s="23"/>
      <c r="B145" s="23"/>
    </row>
    <row r="146">
      <c r="A146" s="23"/>
      <c r="B146" s="23"/>
    </row>
    <row r="147">
      <c r="A147" s="23"/>
      <c r="B147" s="23"/>
    </row>
    <row r="148">
      <c r="A148" s="23"/>
      <c r="B148" s="23"/>
    </row>
    <row r="149">
      <c r="A149" s="23"/>
      <c r="B149" s="23"/>
    </row>
    <row r="150">
      <c r="A150" s="23"/>
      <c r="B150" s="23"/>
    </row>
    <row r="151">
      <c r="A151" s="23"/>
      <c r="B151" s="23"/>
    </row>
    <row r="152">
      <c r="A152" s="23"/>
      <c r="B152" s="23"/>
    </row>
    <row r="153">
      <c r="A153" s="23"/>
      <c r="B153" s="23"/>
    </row>
    <row r="154">
      <c r="A154" s="23"/>
      <c r="B154" s="23"/>
    </row>
    <row r="155">
      <c r="A155" s="23"/>
      <c r="B155" s="23"/>
    </row>
    <row r="156">
      <c r="A156" s="23"/>
      <c r="B156" s="23"/>
    </row>
    <row r="157">
      <c r="A157" s="23"/>
      <c r="B157" s="23"/>
    </row>
    <row r="158">
      <c r="A158" s="23"/>
      <c r="B158" s="23"/>
    </row>
    <row r="159">
      <c r="A159" s="23"/>
      <c r="B159" s="23"/>
    </row>
    <row r="160">
      <c r="A160" s="23"/>
      <c r="B160" s="23"/>
    </row>
    <row r="161">
      <c r="A161" s="23"/>
      <c r="B161" s="23"/>
    </row>
    <row r="162">
      <c r="A162" s="23"/>
      <c r="B162" s="23"/>
    </row>
    <row r="163">
      <c r="A163" s="23"/>
      <c r="B163" s="23"/>
    </row>
    <row r="164">
      <c r="A164" s="23"/>
      <c r="B164" s="23"/>
    </row>
    <row r="165">
      <c r="A165" s="23"/>
      <c r="B165" s="23"/>
    </row>
    <row r="166">
      <c r="A166" s="23"/>
      <c r="B166" s="23"/>
    </row>
    <row r="167">
      <c r="A167" s="23"/>
      <c r="B167" s="23"/>
    </row>
    <row r="168">
      <c r="A168" s="23"/>
      <c r="B168" s="23"/>
    </row>
    <row r="169">
      <c r="A169" s="23"/>
      <c r="B169" s="23"/>
    </row>
    <row r="170">
      <c r="A170" s="23"/>
      <c r="B170" s="23"/>
    </row>
    <row r="171">
      <c r="A171" s="23"/>
      <c r="B171" s="23"/>
    </row>
    <row r="172">
      <c r="A172" s="23"/>
      <c r="B172" s="23"/>
    </row>
    <row r="173">
      <c r="A173" s="23"/>
      <c r="B173" s="23"/>
    </row>
    <row r="174">
      <c r="A174" s="23"/>
      <c r="B174" s="23"/>
    </row>
    <row r="175">
      <c r="A175" s="23"/>
      <c r="B175" s="23"/>
    </row>
    <row r="176">
      <c r="A176" s="23"/>
      <c r="B176" s="23"/>
    </row>
    <row r="177">
      <c r="A177" s="23"/>
      <c r="B177" s="23"/>
    </row>
    <row r="178">
      <c r="A178" s="23"/>
      <c r="B178" s="23"/>
    </row>
    <row r="179">
      <c r="A179" s="23"/>
      <c r="B179" s="23"/>
    </row>
    <row r="180">
      <c r="A180" s="23"/>
      <c r="B180" s="23"/>
    </row>
    <row r="181">
      <c r="A181" s="23"/>
      <c r="B181" s="23"/>
    </row>
    <row r="182">
      <c r="A182" s="23"/>
      <c r="B182" s="23"/>
    </row>
    <row r="183">
      <c r="A183" s="23"/>
      <c r="B183" s="23"/>
    </row>
    <row r="184">
      <c r="A184" s="23"/>
      <c r="B184" s="23"/>
    </row>
    <row r="185">
      <c r="A185" s="23"/>
      <c r="B185" s="23"/>
    </row>
    <row r="186">
      <c r="A186" s="23"/>
      <c r="B186" s="23"/>
    </row>
    <row r="187">
      <c r="A187" s="23"/>
      <c r="B187" s="23"/>
    </row>
    <row r="188">
      <c r="A188" s="23"/>
      <c r="B188" s="23"/>
    </row>
    <row r="189">
      <c r="A189" s="23"/>
      <c r="B189" s="23"/>
    </row>
    <row r="190">
      <c r="A190" s="23"/>
      <c r="B190" s="23"/>
    </row>
    <row r="191">
      <c r="A191" s="23"/>
      <c r="B191" s="23"/>
    </row>
    <row r="192">
      <c r="A192" s="23"/>
      <c r="B192" s="23"/>
    </row>
    <row r="193">
      <c r="A193" s="23"/>
      <c r="B193" s="23"/>
    </row>
    <row r="194">
      <c r="A194" s="23"/>
      <c r="B194" s="23"/>
    </row>
    <row r="195">
      <c r="A195" s="23"/>
      <c r="B195" s="23"/>
    </row>
    <row r="196">
      <c r="A196" s="23"/>
      <c r="B196" s="23"/>
    </row>
    <row r="197">
      <c r="A197" s="23"/>
      <c r="B197" s="23"/>
    </row>
    <row r="198">
      <c r="A198" s="23"/>
      <c r="B198" s="23"/>
    </row>
    <row r="199">
      <c r="A199" s="23"/>
      <c r="B199" s="23"/>
    </row>
    <row r="200">
      <c r="A200" s="23"/>
      <c r="B200" s="23"/>
    </row>
    <row r="201">
      <c r="A201" s="23"/>
      <c r="B201" s="23"/>
    </row>
    <row r="202">
      <c r="A202" s="23"/>
      <c r="B202" s="23"/>
    </row>
    <row r="203">
      <c r="A203" s="23"/>
      <c r="B203" s="23"/>
    </row>
    <row r="204">
      <c r="A204" s="23"/>
      <c r="B204" s="23"/>
    </row>
    <row r="205">
      <c r="A205" s="23"/>
      <c r="B205" s="23"/>
    </row>
    <row r="206">
      <c r="A206" s="23"/>
      <c r="B206" s="23"/>
    </row>
    <row r="207">
      <c r="A207" s="23"/>
      <c r="B207" s="23"/>
    </row>
    <row r="208">
      <c r="A208" s="23"/>
      <c r="B208" s="23"/>
    </row>
    <row r="209">
      <c r="A209" s="23"/>
      <c r="B209" s="23"/>
    </row>
    <row r="210">
      <c r="A210" s="23"/>
      <c r="B210" s="23"/>
    </row>
    <row r="211">
      <c r="A211" s="23"/>
      <c r="B211" s="23"/>
    </row>
    <row r="212">
      <c r="A212" s="23"/>
      <c r="B212" s="23"/>
    </row>
    <row r="213">
      <c r="A213" s="23"/>
      <c r="B213" s="23"/>
    </row>
    <row r="214">
      <c r="A214" s="23"/>
      <c r="B214" s="23"/>
    </row>
    <row r="215">
      <c r="A215" s="23"/>
      <c r="B215" s="23"/>
    </row>
    <row r="216">
      <c r="A216" s="23"/>
      <c r="B216" s="23"/>
    </row>
    <row r="217">
      <c r="A217" s="23"/>
      <c r="B217" s="23"/>
    </row>
    <row r="218">
      <c r="A218" s="23"/>
      <c r="B218" s="23"/>
    </row>
    <row r="219">
      <c r="A219" s="23"/>
      <c r="B219" s="23"/>
    </row>
    <row r="220">
      <c r="A220" s="23"/>
      <c r="B220" s="23"/>
    </row>
    <row r="221">
      <c r="A221" s="23"/>
      <c r="B221" s="23"/>
    </row>
    <row r="222">
      <c r="A222" s="23"/>
      <c r="B222" s="23"/>
    </row>
    <row r="223">
      <c r="A223" s="23"/>
      <c r="B223" s="23"/>
    </row>
    <row r="224">
      <c r="A224" s="23"/>
      <c r="B224" s="23"/>
    </row>
    <row r="225">
      <c r="A225" s="23"/>
      <c r="B225" s="23"/>
    </row>
    <row r="226">
      <c r="A226" s="23"/>
      <c r="B226" s="23"/>
    </row>
    <row r="227">
      <c r="A227" s="23"/>
      <c r="B227" s="23"/>
    </row>
    <row r="228">
      <c r="A228" s="23"/>
      <c r="B228" s="23"/>
    </row>
    <row r="229">
      <c r="A229" s="23"/>
      <c r="B229" s="23"/>
    </row>
    <row r="230">
      <c r="A230" s="23"/>
      <c r="B230" s="23"/>
    </row>
    <row r="231">
      <c r="A231" s="23"/>
      <c r="B231" s="23"/>
    </row>
    <row r="232">
      <c r="A232" s="23"/>
      <c r="B232" s="23"/>
    </row>
    <row r="233">
      <c r="A233" s="23"/>
      <c r="B233" s="23"/>
    </row>
    <row r="234">
      <c r="A234" s="23"/>
      <c r="B234" s="23"/>
    </row>
    <row r="235">
      <c r="A235" s="23"/>
      <c r="B235" s="23"/>
    </row>
    <row r="236">
      <c r="A236" s="23"/>
      <c r="B236" s="23"/>
    </row>
    <row r="237">
      <c r="A237" s="23"/>
      <c r="B237" s="23"/>
    </row>
    <row r="238">
      <c r="A238" s="23"/>
      <c r="B238" s="23"/>
    </row>
    <row r="239">
      <c r="A239" s="23"/>
      <c r="B239" s="23"/>
    </row>
    <row r="240">
      <c r="A240" s="23"/>
      <c r="B240" s="23"/>
    </row>
    <row r="241">
      <c r="A241" s="23"/>
      <c r="B241" s="23"/>
    </row>
    <row r="242">
      <c r="A242" s="23"/>
      <c r="B242" s="23"/>
    </row>
    <row r="243">
      <c r="A243" s="23"/>
      <c r="B243" s="23"/>
    </row>
    <row r="244">
      <c r="A244" s="23"/>
      <c r="B244" s="23"/>
    </row>
    <row r="245">
      <c r="A245" s="23"/>
      <c r="B245" s="23"/>
    </row>
    <row r="246">
      <c r="A246" s="23"/>
      <c r="B246" s="23"/>
    </row>
    <row r="247">
      <c r="A247" s="23"/>
      <c r="B247" s="23"/>
    </row>
    <row r="248">
      <c r="A248" s="23"/>
      <c r="B248" s="23"/>
    </row>
    <row r="249">
      <c r="A249" s="23"/>
      <c r="B249" s="23"/>
    </row>
    <row r="250">
      <c r="A250" s="23"/>
      <c r="B250" s="23"/>
    </row>
    <row r="251">
      <c r="A251" s="23"/>
      <c r="B251" s="23"/>
    </row>
    <row r="252">
      <c r="A252" s="23"/>
      <c r="B252" s="23"/>
    </row>
    <row r="253">
      <c r="A253" s="23"/>
      <c r="B253" s="23"/>
    </row>
    <row r="254">
      <c r="A254" s="23"/>
      <c r="B254" s="23"/>
    </row>
    <row r="255">
      <c r="A255" s="23"/>
      <c r="B255" s="23"/>
    </row>
    <row r="256">
      <c r="A256" s="23"/>
      <c r="B256" s="23"/>
    </row>
    <row r="257">
      <c r="A257" s="23"/>
      <c r="B257" s="23"/>
    </row>
    <row r="258">
      <c r="A258" s="23"/>
      <c r="B258" s="23"/>
    </row>
    <row r="259">
      <c r="A259" s="23"/>
      <c r="B259" s="23"/>
    </row>
    <row r="260">
      <c r="A260" s="23"/>
      <c r="B260" s="23"/>
    </row>
    <row r="261">
      <c r="A261" s="23"/>
      <c r="B261" s="23"/>
    </row>
    <row r="262">
      <c r="A262" s="23"/>
      <c r="B262" s="23"/>
    </row>
    <row r="263">
      <c r="A263" s="23"/>
      <c r="B263" s="23"/>
    </row>
    <row r="264">
      <c r="A264" s="23"/>
      <c r="B264" s="23"/>
    </row>
    <row r="265">
      <c r="A265" s="23"/>
      <c r="B265" s="23"/>
    </row>
    <row r="266">
      <c r="A266" s="23"/>
      <c r="B266" s="23"/>
    </row>
    <row r="267">
      <c r="A267" s="23"/>
      <c r="B267" s="23"/>
    </row>
    <row r="268">
      <c r="A268" s="23"/>
      <c r="B268" s="23"/>
    </row>
    <row r="269">
      <c r="A269" s="23"/>
      <c r="B269" s="23"/>
    </row>
    <row r="270">
      <c r="A270" s="23"/>
      <c r="B270" s="23"/>
    </row>
    <row r="271">
      <c r="A271" s="23"/>
      <c r="B271" s="23"/>
    </row>
    <row r="272">
      <c r="A272" s="23"/>
      <c r="B272" s="23"/>
    </row>
    <row r="273">
      <c r="A273" s="23"/>
      <c r="B273" s="23"/>
    </row>
    <row r="274">
      <c r="A274" s="23"/>
      <c r="B274" s="23"/>
    </row>
    <row r="275">
      <c r="A275" s="23"/>
      <c r="B275" s="23"/>
    </row>
    <row r="276">
      <c r="A276" s="23"/>
      <c r="B276" s="23"/>
    </row>
    <row r="277">
      <c r="A277" s="23"/>
      <c r="B277" s="23"/>
    </row>
    <row r="278">
      <c r="A278" s="23"/>
      <c r="B278" s="23"/>
    </row>
    <row r="279">
      <c r="A279" s="23"/>
      <c r="B279" s="23"/>
    </row>
    <row r="280">
      <c r="A280" s="23"/>
      <c r="B280" s="23"/>
    </row>
    <row r="281">
      <c r="A281" s="23"/>
      <c r="B281" s="23"/>
    </row>
    <row r="282">
      <c r="A282" s="23"/>
      <c r="B282" s="23"/>
    </row>
    <row r="283">
      <c r="A283" s="23"/>
      <c r="B283" s="23"/>
    </row>
    <row r="284">
      <c r="A284" s="23"/>
      <c r="B284" s="23"/>
    </row>
    <row r="285">
      <c r="A285" s="23"/>
      <c r="B285" s="23"/>
    </row>
    <row r="286">
      <c r="A286" s="23"/>
      <c r="B286" s="23"/>
    </row>
    <row r="287">
      <c r="A287" s="23"/>
      <c r="B287" s="23"/>
    </row>
    <row r="288">
      <c r="A288" s="23"/>
      <c r="B288" s="23"/>
    </row>
    <row r="289">
      <c r="A289" s="23"/>
      <c r="B289" s="23"/>
    </row>
    <row r="290">
      <c r="A290" s="23"/>
      <c r="B290" s="23"/>
    </row>
    <row r="291">
      <c r="A291" s="23"/>
      <c r="B291" s="23"/>
    </row>
    <row r="292">
      <c r="A292" s="23"/>
      <c r="B292" s="23"/>
    </row>
    <row r="293">
      <c r="A293" s="23"/>
      <c r="B293" s="23"/>
    </row>
    <row r="294">
      <c r="A294" s="23"/>
      <c r="B294" s="23"/>
    </row>
    <row r="295">
      <c r="A295" s="23"/>
      <c r="B295" s="23"/>
    </row>
    <row r="296">
      <c r="A296" s="23"/>
      <c r="B296" s="23"/>
    </row>
    <row r="297">
      <c r="A297" s="23"/>
      <c r="B297" s="23"/>
    </row>
    <row r="298">
      <c r="A298" s="23"/>
      <c r="B298" s="23"/>
    </row>
    <row r="299">
      <c r="A299" s="23"/>
      <c r="B299" s="23"/>
    </row>
    <row r="300">
      <c r="A300" s="23"/>
      <c r="B300" s="23"/>
    </row>
    <row r="301">
      <c r="A301" s="23"/>
      <c r="B301" s="23"/>
    </row>
    <row r="302">
      <c r="A302" s="23"/>
      <c r="B302" s="23"/>
    </row>
    <row r="303">
      <c r="A303" s="23"/>
      <c r="B303" s="23"/>
    </row>
    <row r="304">
      <c r="A304" s="23"/>
      <c r="B304" s="23"/>
    </row>
    <row r="305">
      <c r="A305" s="23"/>
      <c r="B305" s="23"/>
    </row>
    <row r="306">
      <c r="A306" s="23"/>
      <c r="B306" s="23"/>
    </row>
    <row r="307">
      <c r="A307" s="23"/>
      <c r="B307" s="23"/>
    </row>
    <row r="308">
      <c r="A308" s="23"/>
      <c r="B308" s="23"/>
    </row>
    <row r="309">
      <c r="A309" s="23"/>
      <c r="B309" s="23"/>
    </row>
    <row r="310">
      <c r="A310" s="23"/>
      <c r="B310" s="23"/>
    </row>
    <row r="311">
      <c r="A311" s="23"/>
      <c r="B311" s="23"/>
    </row>
    <row r="312">
      <c r="A312" s="23"/>
      <c r="B312" s="23"/>
    </row>
    <row r="313">
      <c r="A313" s="23"/>
      <c r="B313" s="23"/>
    </row>
    <row r="314">
      <c r="A314" s="23"/>
      <c r="B314" s="23"/>
    </row>
    <row r="315">
      <c r="A315" s="23"/>
      <c r="B315" s="23"/>
    </row>
    <row r="316">
      <c r="A316" s="23"/>
      <c r="B316" s="23"/>
    </row>
    <row r="317">
      <c r="A317" s="23"/>
      <c r="B317" s="23"/>
    </row>
    <row r="318">
      <c r="A318" s="23"/>
      <c r="B318" s="23"/>
    </row>
    <row r="319">
      <c r="A319" s="23"/>
      <c r="B319" s="23"/>
    </row>
    <row r="320">
      <c r="A320" s="23"/>
      <c r="B320" s="23"/>
    </row>
    <row r="321">
      <c r="A321" s="23"/>
      <c r="B321" s="23"/>
    </row>
    <row r="322">
      <c r="A322" s="23"/>
      <c r="B322" s="23"/>
    </row>
    <row r="323">
      <c r="A323" s="23"/>
      <c r="B323" s="23"/>
    </row>
    <row r="324">
      <c r="A324" s="23"/>
      <c r="B324" s="23"/>
    </row>
    <row r="325">
      <c r="A325" s="23"/>
      <c r="B325" s="23"/>
    </row>
    <row r="326">
      <c r="A326" s="23"/>
      <c r="B326" s="23"/>
    </row>
    <row r="327">
      <c r="A327" s="23"/>
      <c r="B327" s="23"/>
    </row>
    <row r="328">
      <c r="A328" s="23"/>
      <c r="B328" s="23"/>
    </row>
    <row r="329">
      <c r="A329" s="23"/>
      <c r="B329" s="23"/>
    </row>
    <row r="330">
      <c r="A330" s="23"/>
      <c r="B330" s="23"/>
    </row>
    <row r="331">
      <c r="A331" s="23"/>
      <c r="B331" s="23"/>
    </row>
    <row r="332">
      <c r="A332" s="23"/>
      <c r="B332" s="23"/>
    </row>
    <row r="333">
      <c r="A333" s="23"/>
      <c r="B333" s="23"/>
    </row>
    <row r="334">
      <c r="A334" s="23"/>
      <c r="B334" s="23"/>
    </row>
    <row r="335">
      <c r="A335" s="23"/>
      <c r="B335" s="23"/>
    </row>
    <row r="336">
      <c r="A336" s="23"/>
      <c r="B336" s="23"/>
    </row>
    <row r="337">
      <c r="A337" s="23"/>
      <c r="B337" s="23"/>
    </row>
    <row r="338">
      <c r="A338" s="23"/>
      <c r="B338" s="23"/>
    </row>
    <row r="339">
      <c r="A339" s="23"/>
      <c r="B339" s="23"/>
    </row>
    <row r="340">
      <c r="A340" s="23"/>
      <c r="B340" s="23"/>
    </row>
    <row r="341">
      <c r="A341" s="23"/>
      <c r="B341" s="23"/>
    </row>
    <row r="342">
      <c r="A342" s="23"/>
      <c r="B342" s="23"/>
    </row>
    <row r="343">
      <c r="A343" s="23"/>
      <c r="B343" s="23"/>
    </row>
    <row r="344">
      <c r="A344" s="23"/>
      <c r="B344" s="23"/>
    </row>
    <row r="345">
      <c r="A345" s="23"/>
      <c r="B345" s="23"/>
    </row>
    <row r="346">
      <c r="A346" s="23"/>
      <c r="B346" s="23"/>
    </row>
    <row r="347">
      <c r="A347" s="23"/>
      <c r="B347" s="23"/>
    </row>
    <row r="348">
      <c r="A348" s="23"/>
      <c r="B348" s="23"/>
    </row>
    <row r="349">
      <c r="A349" s="23"/>
      <c r="B349" s="23"/>
    </row>
    <row r="350">
      <c r="A350" s="23"/>
      <c r="B350" s="23"/>
    </row>
    <row r="351">
      <c r="A351" s="23"/>
      <c r="B351" s="23"/>
    </row>
    <row r="352">
      <c r="A352" s="23"/>
      <c r="B352" s="23"/>
    </row>
    <row r="353">
      <c r="A353" s="23"/>
      <c r="B353" s="23"/>
    </row>
    <row r="354">
      <c r="A354" s="23"/>
      <c r="B354" s="23"/>
    </row>
    <row r="355">
      <c r="A355" s="23"/>
      <c r="B355" s="23"/>
    </row>
    <row r="356">
      <c r="A356" s="23"/>
      <c r="B356" s="23"/>
    </row>
    <row r="357">
      <c r="A357" s="23"/>
      <c r="B357" s="23"/>
    </row>
    <row r="358">
      <c r="A358" s="23"/>
      <c r="B358" s="23"/>
    </row>
    <row r="359">
      <c r="A359" s="23"/>
      <c r="B359" s="23"/>
    </row>
    <row r="360">
      <c r="A360" s="23"/>
      <c r="B360" s="23"/>
    </row>
    <row r="361">
      <c r="A361" s="23"/>
      <c r="B361" s="23"/>
    </row>
    <row r="362">
      <c r="A362" s="23"/>
      <c r="B362" s="23"/>
    </row>
    <row r="363">
      <c r="A363" s="23"/>
      <c r="B363" s="23"/>
    </row>
    <row r="364">
      <c r="A364" s="23"/>
      <c r="B364" s="23"/>
    </row>
    <row r="365">
      <c r="A365" s="23"/>
      <c r="B365" s="23"/>
    </row>
    <row r="366">
      <c r="A366" s="23"/>
      <c r="B366" s="23"/>
    </row>
    <row r="367">
      <c r="A367" s="23"/>
      <c r="B367" s="23"/>
    </row>
    <row r="368">
      <c r="A368" s="23"/>
      <c r="B368" s="23"/>
    </row>
    <row r="369">
      <c r="A369" s="23"/>
      <c r="B369" s="23"/>
    </row>
    <row r="370">
      <c r="A370" s="23"/>
      <c r="B370" s="23"/>
    </row>
    <row r="371">
      <c r="A371" s="23"/>
      <c r="B371" s="23"/>
    </row>
    <row r="372">
      <c r="A372" s="23"/>
      <c r="B372" s="23"/>
    </row>
    <row r="373">
      <c r="A373" s="23"/>
      <c r="B373" s="23"/>
    </row>
    <row r="374">
      <c r="A374" s="23"/>
      <c r="B374" s="23"/>
    </row>
    <row r="375">
      <c r="A375" s="23"/>
      <c r="B375" s="23"/>
    </row>
    <row r="376">
      <c r="A376" s="23"/>
      <c r="B376" s="23"/>
    </row>
    <row r="377">
      <c r="A377" s="23"/>
      <c r="B377" s="23"/>
    </row>
    <row r="378">
      <c r="A378" s="23"/>
      <c r="B378" s="23"/>
    </row>
    <row r="379">
      <c r="A379" s="23"/>
      <c r="B379" s="23"/>
    </row>
    <row r="380">
      <c r="A380" s="23"/>
      <c r="B380" s="23"/>
    </row>
    <row r="381">
      <c r="A381" s="23"/>
      <c r="B381" s="23"/>
    </row>
    <row r="382">
      <c r="A382" s="23"/>
      <c r="B382" s="23"/>
    </row>
    <row r="383">
      <c r="A383" s="23"/>
      <c r="B383" s="23"/>
    </row>
    <row r="384">
      <c r="A384" s="23"/>
      <c r="B384" s="23"/>
    </row>
    <row r="385">
      <c r="A385" s="23"/>
      <c r="B385" s="23"/>
    </row>
    <row r="386">
      <c r="A386" s="23"/>
      <c r="B386" s="23"/>
    </row>
    <row r="387">
      <c r="A387" s="23"/>
      <c r="B387" s="23"/>
    </row>
    <row r="388">
      <c r="A388" s="23"/>
      <c r="B388" s="23"/>
    </row>
    <row r="389">
      <c r="A389" s="23"/>
      <c r="B389" s="23"/>
    </row>
    <row r="390">
      <c r="A390" s="23"/>
      <c r="B390" s="23"/>
    </row>
    <row r="391">
      <c r="A391" s="23"/>
      <c r="B391" s="23"/>
    </row>
    <row r="392">
      <c r="A392" s="23"/>
      <c r="B392" s="23"/>
    </row>
    <row r="393">
      <c r="A393" s="23"/>
      <c r="B393" s="23"/>
    </row>
    <row r="394">
      <c r="A394" s="23"/>
      <c r="B394" s="23"/>
    </row>
    <row r="395">
      <c r="A395" s="23"/>
      <c r="B395" s="23"/>
    </row>
    <row r="396">
      <c r="A396" s="23"/>
      <c r="B396" s="23"/>
    </row>
    <row r="397">
      <c r="A397" s="23"/>
      <c r="B397" s="23"/>
    </row>
    <row r="398">
      <c r="A398" s="23"/>
      <c r="B398" s="23"/>
    </row>
    <row r="399">
      <c r="A399" s="23"/>
      <c r="B399" s="23"/>
    </row>
    <row r="400">
      <c r="A400" s="23"/>
      <c r="B400" s="23"/>
    </row>
    <row r="401">
      <c r="A401" s="23"/>
      <c r="B401" s="23"/>
    </row>
    <row r="402">
      <c r="A402" s="23"/>
      <c r="B402" s="23"/>
    </row>
    <row r="403">
      <c r="A403" s="23"/>
      <c r="B403" s="23"/>
    </row>
    <row r="404">
      <c r="A404" s="23"/>
      <c r="B404" s="23"/>
    </row>
    <row r="405">
      <c r="A405" s="23"/>
      <c r="B405" s="23"/>
    </row>
    <row r="406">
      <c r="A406" s="23"/>
      <c r="B406" s="23"/>
    </row>
    <row r="407">
      <c r="A407" s="23"/>
      <c r="B407" s="23"/>
    </row>
    <row r="408">
      <c r="A408" s="23"/>
      <c r="B408" s="23"/>
    </row>
    <row r="409">
      <c r="A409" s="23"/>
      <c r="B409" s="23"/>
    </row>
    <row r="410">
      <c r="A410" s="23"/>
      <c r="B410" s="23"/>
    </row>
    <row r="411">
      <c r="A411" s="23"/>
      <c r="B411" s="23"/>
    </row>
    <row r="412">
      <c r="A412" s="23"/>
      <c r="B412" s="23"/>
    </row>
    <row r="413">
      <c r="A413" s="23"/>
      <c r="B413" s="23"/>
    </row>
    <row r="414">
      <c r="A414" s="23"/>
      <c r="B414" s="23"/>
    </row>
    <row r="415">
      <c r="A415" s="23"/>
      <c r="B415" s="23"/>
    </row>
    <row r="416">
      <c r="A416" s="23"/>
      <c r="B416" s="23"/>
    </row>
    <row r="417">
      <c r="A417" s="23"/>
      <c r="B417" s="23"/>
    </row>
    <row r="418">
      <c r="A418" s="23"/>
      <c r="B418" s="23"/>
    </row>
    <row r="419">
      <c r="A419" s="23"/>
      <c r="B419" s="23"/>
    </row>
    <row r="420">
      <c r="A420" s="23"/>
      <c r="B420" s="23"/>
    </row>
    <row r="421">
      <c r="A421" s="23"/>
      <c r="B421" s="23"/>
    </row>
    <row r="422">
      <c r="A422" s="23"/>
      <c r="B422" s="23"/>
    </row>
    <row r="423">
      <c r="A423" s="23"/>
      <c r="B423" s="23"/>
    </row>
    <row r="424">
      <c r="A424" s="23"/>
      <c r="B424" s="23"/>
    </row>
    <row r="425">
      <c r="A425" s="23"/>
      <c r="B425" s="23"/>
    </row>
    <row r="426">
      <c r="A426" s="23"/>
      <c r="B426" s="23"/>
    </row>
    <row r="427">
      <c r="A427" s="23"/>
      <c r="B427" s="23"/>
    </row>
    <row r="428">
      <c r="A428" s="23"/>
      <c r="B428" s="23"/>
    </row>
    <row r="429">
      <c r="A429" s="23"/>
      <c r="B429" s="23"/>
    </row>
    <row r="430">
      <c r="A430" s="23"/>
      <c r="B430" s="23"/>
    </row>
    <row r="431">
      <c r="A431" s="23"/>
      <c r="B431" s="23"/>
    </row>
    <row r="432">
      <c r="A432" s="23"/>
      <c r="B432" s="23"/>
    </row>
    <row r="433">
      <c r="A433" s="23"/>
      <c r="B433" s="23"/>
    </row>
    <row r="434">
      <c r="A434" s="23"/>
      <c r="B434" s="23"/>
    </row>
    <row r="435">
      <c r="A435" s="23"/>
      <c r="B435" s="23"/>
    </row>
    <row r="436">
      <c r="A436" s="23"/>
      <c r="B436" s="23"/>
    </row>
    <row r="437">
      <c r="A437" s="23"/>
      <c r="B437" s="23"/>
    </row>
    <row r="438">
      <c r="A438" s="23"/>
      <c r="B438" s="23"/>
    </row>
    <row r="439">
      <c r="A439" s="23"/>
      <c r="B439" s="23"/>
    </row>
    <row r="440">
      <c r="A440" s="23"/>
      <c r="B440" s="23"/>
    </row>
    <row r="441">
      <c r="A441" s="23"/>
      <c r="B441" s="23"/>
    </row>
    <row r="442">
      <c r="A442" s="23"/>
      <c r="B442" s="23"/>
    </row>
    <row r="443">
      <c r="A443" s="23"/>
      <c r="B443" s="23"/>
    </row>
    <row r="444">
      <c r="A444" s="23"/>
      <c r="B444" s="23"/>
    </row>
    <row r="445">
      <c r="A445" s="23"/>
      <c r="B445" s="23"/>
    </row>
    <row r="446">
      <c r="A446" s="23"/>
      <c r="B446" s="23"/>
    </row>
    <row r="447">
      <c r="A447" s="23"/>
      <c r="B447" s="23"/>
    </row>
    <row r="448">
      <c r="A448" s="23"/>
      <c r="B448" s="23"/>
    </row>
    <row r="449">
      <c r="A449" s="23"/>
      <c r="B449" s="23"/>
    </row>
    <row r="450">
      <c r="A450" s="23"/>
      <c r="B450" s="23"/>
    </row>
    <row r="451">
      <c r="A451" s="23"/>
      <c r="B451" s="23"/>
    </row>
    <row r="452">
      <c r="A452" s="23"/>
      <c r="B452" s="23"/>
    </row>
    <row r="453">
      <c r="A453" s="23"/>
      <c r="B453" s="23"/>
    </row>
    <row r="454">
      <c r="A454" s="23"/>
      <c r="B454" s="23"/>
    </row>
    <row r="455">
      <c r="A455" s="23"/>
      <c r="B455" s="23"/>
    </row>
    <row r="456">
      <c r="A456" s="23"/>
      <c r="B456" s="23"/>
    </row>
    <row r="457">
      <c r="A457" s="23"/>
      <c r="B457" s="23"/>
    </row>
    <row r="458">
      <c r="A458" s="23"/>
      <c r="B458" s="23"/>
    </row>
    <row r="459">
      <c r="A459" s="23"/>
      <c r="B459" s="23"/>
    </row>
    <row r="460">
      <c r="A460" s="23"/>
      <c r="B460" s="23"/>
    </row>
    <row r="461">
      <c r="A461" s="23"/>
      <c r="B461" s="23"/>
    </row>
    <row r="462">
      <c r="A462" s="23"/>
      <c r="B462" s="23"/>
    </row>
    <row r="463">
      <c r="A463" s="23"/>
      <c r="B463" s="23"/>
    </row>
    <row r="464">
      <c r="A464" s="23"/>
      <c r="B464" s="23"/>
    </row>
    <row r="465">
      <c r="A465" s="23"/>
      <c r="B465" s="23"/>
    </row>
    <row r="466">
      <c r="A466" s="23"/>
      <c r="B466" s="23"/>
    </row>
    <row r="467">
      <c r="A467" s="23"/>
      <c r="B467" s="23"/>
    </row>
    <row r="468">
      <c r="A468" s="23"/>
      <c r="B468" s="23"/>
    </row>
    <row r="469">
      <c r="A469" s="23"/>
      <c r="B469" s="23"/>
    </row>
    <row r="470">
      <c r="A470" s="23"/>
      <c r="B470" s="23"/>
    </row>
    <row r="471">
      <c r="A471" s="23"/>
      <c r="B471" s="23"/>
    </row>
    <row r="472">
      <c r="A472" s="23"/>
      <c r="B472" s="23"/>
    </row>
    <row r="473">
      <c r="A473" s="23"/>
      <c r="B473" s="23"/>
    </row>
    <row r="474">
      <c r="A474" s="23"/>
      <c r="B474" s="23"/>
    </row>
    <row r="475">
      <c r="A475" s="23"/>
      <c r="B475" s="23"/>
    </row>
    <row r="476">
      <c r="A476" s="23"/>
      <c r="B476" s="23"/>
    </row>
    <row r="477">
      <c r="A477" s="23"/>
      <c r="B477" s="23"/>
    </row>
    <row r="478">
      <c r="A478" s="23"/>
      <c r="B478" s="23"/>
    </row>
    <row r="479">
      <c r="A479" s="23"/>
      <c r="B479" s="23"/>
    </row>
    <row r="480">
      <c r="A480" s="23"/>
      <c r="B480" s="23"/>
    </row>
    <row r="481">
      <c r="A481" s="23"/>
      <c r="B481" s="23"/>
    </row>
    <row r="482">
      <c r="A482" s="23"/>
      <c r="B482" s="23"/>
    </row>
    <row r="483">
      <c r="A483" s="23"/>
      <c r="B483" s="23"/>
    </row>
    <row r="484">
      <c r="A484" s="23"/>
      <c r="B484" s="23"/>
    </row>
    <row r="485">
      <c r="A485" s="23"/>
      <c r="B485" s="23"/>
    </row>
    <row r="486">
      <c r="A486" s="23"/>
      <c r="B486" s="23"/>
    </row>
    <row r="487">
      <c r="A487" s="23"/>
      <c r="B487" s="23"/>
    </row>
    <row r="488">
      <c r="A488" s="23"/>
      <c r="B488" s="23"/>
    </row>
    <row r="489">
      <c r="A489" s="23"/>
      <c r="B489" s="23"/>
    </row>
    <row r="490">
      <c r="A490" s="23"/>
      <c r="B490" s="23"/>
    </row>
    <row r="491">
      <c r="A491" s="23"/>
      <c r="B491" s="23"/>
    </row>
    <row r="492">
      <c r="A492" s="23"/>
      <c r="B492" s="23"/>
    </row>
    <row r="493">
      <c r="A493" s="23"/>
      <c r="B493" s="23"/>
    </row>
    <row r="494">
      <c r="A494" s="23"/>
      <c r="B494" s="23"/>
    </row>
    <row r="495">
      <c r="A495" s="23"/>
      <c r="B495" s="23"/>
    </row>
    <row r="496">
      <c r="A496" s="23"/>
      <c r="B496" s="23"/>
    </row>
    <row r="497">
      <c r="A497" s="23"/>
      <c r="B497" s="23"/>
    </row>
    <row r="498">
      <c r="A498" s="23"/>
      <c r="B498" s="23"/>
    </row>
    <row r="499">
      <c r="A499" s="23"/>
      <c r="B499" s="23"/>
    </row>
    <row r="500">
      <c r="A500" s="23"/>
      <c r="B500" s="23"/>
    </row>
    <row r="501">
      <c r="A501" s="23"/>
      <c r="B501" s="23"/>
    </row>
    <row r="502">
      <c r="A502" s="23"/>
      <c r="B502" s="23"/>
    </row>
    <row r="503">
      <c r="A503" s="23"/>
      <c r="B503" s="23"/>
    </row>
    <row r="504">
      <c r="A504" s="23"/>
      <c r="B504" s="23"/>
    </row>
    <row r="505">
      <c r="A505" s="23"/>
      <c r="B505" s="23"/>
    </row>
    <row r="506">
      <c r="A506" s="23"/>
      <c r="B506" s="23"/>
    </row>
    <row r="507">
      <c r="A507" s="23"/>
      <c r="B507" s="23"/>
    </row>
    <row r="508">
      <c r="A508" s="23"/>
      <c r="B508" s="23"/>
    </row>
    <row r="509">
      <c r="A509" s="23"/>
      <c r="B509" s="23"/>
    </row>
    <row r="510">
      <c r="A510" s="23"/>
      <c r="B510" s="23"/>
    </row>
    <row r="511">
      <c r="A511" s="23"/>
      <c r="B511" s="23"/>
    </row>
    <row r="512">
      <c r="A512" s="23"/>
      <c r="B512" s="23"/>
    </row>
    <row r="513">
      <c r="A513" s="23"/>
      <c r="B513" s="23"/>
    </row>
    <row r="514">
      <c r="A514" s="23"/>
      <c r="B514" s="23"/>
    </row>
    <row r="515">
      <c r="A515" s="23"/>
      <c r="B515" s="23"/>
    </row>
    <row r="516">
      <c r="A516" s="23"/>
      <c r="B516" s="23"/>
    </row>
    <row r="517">
      <c r="A517" s="23"/>
      <c r="B517" s="23"/>
    </row>
    <row r="518">
      <c r="A518" s="23"/>
      <c r="B518" s="23"/>
    </row>
    <row r="519">
      <c r="A519" s="23"/>
      <c r="B519" s="23"/>
    </row>
    <row r="520">
      <c r="A520" s="23"/>
      <c r="B520" s="23"/>
    </row>
    <row r="521">
      <c r="A521" s="23"/>
      <c r="B521" s="23"/>
    </row>
    <row r="522">
      <c r="A522" s="23"/>
      <c r="B522" s="23"/>
    </row>
    <row r="523">
      <c r="A523" s="23"/>
      <c r="B523" s="23"/>
    </row>
    <row r="524">
      <c r="A524" s="23"/>
      <c r="B524" s="23"/>
    </row>
    <row r="525">
      <c r="A525" s="23"/>
      <c r="B525" s="23"/>
    </row>
    <row r="526">
      <c r="A526" s="23"/>
      <c r="B526" s="23"/>
    </row>
    <row r="527">
      <c r="A527" s="23"/>
      <c r="B527" s="23"/>
    </row>
    <row r="528">
      <c r="A528" s="23"/>
      <c r="B528" s="23"/>
    </row>
    <row r="529">
      <c r="A529" s="23"/>
      <c r="B529" s="23"/>
    </row>
    <row r="530">
      <c r="A530" s="23"/>
      <c r="B530" s="23"/>
    </row>
    <row r="531">
      <c r="A531" s="23"/>
      <c r="B531" s="23"/>
    </row>
    <row r="532">
      <c r="A532" s="23"/>
      <c r="B532" s="23"/>
    </row>
    <row r="533">
      <c r="A533" s="23"/>
      <c r="B533" s="23"/>
    </row>
    <row r="534">
      <c r="A534" s="23"/>
      <c r="B534" s="23"/>
    </row>
    <row r="535">
      <c r="A535" s="23"/>
      <c r="B535" s="23"/>
    </row>
    <row r="536">
      <c r="A536" s="23"/>
      <c r="B536" s="23"/>
    </row>
    <row r="537">
      <c r="A537" s="23"/>
      <c r="B537" s="23"/>
    </row>
    <row r="538">
      <c r="A538" s="23"/>
      <c r="B538" s="23"/>
    </row>
    <row r="539">
      <c r="A539" s="23"/>
      <c r="B539" s="23"/>
    </row>
    <row r="540">
      <c r="A540" s="23"/>
      <c r="B540" s="23"/>
    </row>
    <row r="541">
      <c r="A541" s="23"/>
      <c r="B541" s="23"/>
    </row>
    <row r="542">
      <c r="A542" s="23"/>
      <c r="B542" s="23"/>
    </row>
    <row r="543">
      <c r="A543" s="23"/>
      <c r="B543" s="23"/>
    </row>
    <row r="544">
      <c r="A544" s="23"/>
      <c r="B544" s="23"/>
    </row>
    <row r="545">
      <c r="A545" s="23"/>
      <c r="B545" s="23"/>
    </row>
    <row r="546">
      <c r="A546" s="23"/>
      <c r="B546" s="23"/>
    </row>
    <row r="547">
      <c r="A547" s="23"/>
      <c r="B547" s="23"/>
    </row>
    <row r="548">
      <c r="A548" s="23"/>
      <c r="B548" s="23"/>
    </row>
    <row r="549">
      <c r="A549" s="23"/>
      <c r="B549" s="23"/>
    </row>
    <row r="550">
      <c r="A550" s="23"/>
      <c r="B550" s="23"/>
    </row>
    <row r="551">
      <c r="A551" s="23"/>
      <c r="B551" s="23"/>
    </row>
    <row r="552">
      <c r="A552" s="23"/>
      <c r="B552" s="23"/>
    </row>
    <row r="553">
      <c r="A553" s="23"/>
      <c r="B553" s="23"/>
    </row>
    <row r="554">
      <c r="A554" s="23"/>
      <c r="B554" s="23"/>
    </row>
    <row r="555">
      <c r="A555" s="23"/>
      <c r="B555" s="23"/>
    </row>
    <row r="556">
      <c r="A556" s="23"/>
      <c r="B556" s="23"/>
    </row>
    <row r="557">
      <c r="A557" s="23"/>
      <c r="B557" s="23"/>
    </row>
    <row r="558">
      <c r="A558" s="23"/>
      <c r="B558" s="23"/>
    </row>
    <row r="559">
      <c r="A559" s="23"/>
      <c r="B559" s="23"/>
    </row>
    <row r="560">
      <c r="A560" s="23"/>
      <c r="B560" s="23"/>
    </row>
    <row r="561">
      <c r="A561" s="23"/>
      <c r="B561" s="23"/>
    </row>
    <row r="562">
      <c r="A562" s="23"/>
      <c r="B562" s="23"/>
    </row>
    <row r="563">
      <c r="A563" s="23"/>
      <c r="B563" s="23"/>
    </row>
    <row r="564">
      <c r="A564" s="23"/>
      <c r="B564" s="23"/>
    </row>
    <row r="565">
      <c r="A565" s="23"/>
      <c r="B565" s="23"/>
    </row>
    <row r="566">
      <c r="A566" s="23"/>
      <c r="B566" s="23"/>
    </row>
    <row r="567">
      <c r="A567" s="23"/>
      <c r="B567" s="23"/>
    </row>
    <row r="568">
      <c r="A568" s="23"/>
      <c r="B568" s="23"/>
    </row>
    <row r="569">
      <c r="A569" s="23"/>
      <c r="B569" s="23"/>
    </row>
    <row r="570">
      <c r="A570" s="23"/>
      <c r="B570" s="23"/>
    </row>
    <row r="571">
      <c r="A571" s="23"/>
      <c r="B571" s="23"/>
    </row>
    <row r="572">
      <c r="A572" s="23"/>
      <c r="B572" s="23"/>
    </row>
    <row r="573">
      <c r="A573" s="23"/>
      <c r="B573" s="23"/>
    </row>
    <row r="574">
      <c r="A574" s="23"/>
      <c r="B574" s="23"/>
    </row>
    <row r="575">
      <c r="A575" s="23"/>
      <c r="B575" s="23"/>
    </row>
    <row r="576">
      <c r="A576" s="23"/>
      <c r="B576" s="23"/>
    </row>
    <row r="577">
      <c r="A577" s="23"/>
      <c r="B577" s="23"/>
    </row>
    <row r="578">
      <c r="A578" s="23"/>
      <c r="B578" s="23"/>
    </row>
    <row r="579">
      <c r="A579" s="23"/>
      <c r="B579" s="23"/>
    </row>
    <row r="580">
      <c r="A580" s="23"/>
      <c r="B580" s="23"/>
    </row>
    <row r="581">
      <c r="A581" s="23"/>
      <c r="B581" s="23"/>
    </row>
    <row r="582">
      <c r="A582" s="23"/>
      <c r="B582" s="23"/>
    </row>
    <row r="583">
      <c r="A583" s="23"/>
      <c r="B583" s="23"/>
    </row>
    <row r="584">
      <c r="A584" s="23"/>
      <c r="B584" s="23"/>
    </row>
    <row r="585">
      <c r="A585" s="23"/>
      <c r="B585" s="23"/>
    </row>
    <row r="586">
      <c r="A586" s="23"/>
      <c r="B586" s="23"/>
    </row>
    <row r="587">
      <c r="A587" s="23"/>
      <c r="B587" s="23"/>
    </row>
    <row r="588">
      <c r="A588" s="23"/>
      <c r="B588" s="23"/>
    </row>
    <row r="589">
      <c r="A589" s="23"/>
      <c r="B589" s="23"/>
    </row>
    <row r="590">
      <c r="A590" s="23"/>
      <c r="B590" s="23"/>
    </row>
    <row r="591">
      <c r="A591" s="23"/>
      <c r="B591" s="23"/>
    </row>
    <row r="592">
      <c r="A592" s="23"/>
      <c r="B592" s="23"/>
    </row>
    <row r="593">
      <c r="A593" s="23"/>
      <c r="B593" s="23"/>
    </row>
    <row r="594">
      <c r="A594" s="23"/>
      <c r="B594" s="23"/>
    </row>
    <row r="595">
      <c r="A595" s="23"/>
      <c r="B595" s="23"/>
    </row>
    <row r="596">
      <c r="A596" s="23"/>
      <c r="B596" s="23"/>
    </row>
    <row r="597">
      <c r="A597" s="23"/>
      <c r="B597" s="23"/>
    </row>
    <row r="598">
      <c r="A598" s="23"/>
      <c r="B598" s="23"/>
    </row>
    <row r="599">
      <c r="A599" s="23"/>
      <c r="B599" s="23"/>
    </row>
    <row r="600">
      <c r="A600" s="23"/>
      <c r="B600" s="23"/>
    </row>
    <row r="601">
      <c r="A601" s="23"/>
      <c r="B601" s="23"/>
    </row>
    <row r="602">
      <c r="A602" s="23"/>
      <c r="B602" s="23"/>
    </row>
    <row r="603">
      <c r="A603" s="23"/>
      <c r="B603" s="23"/>
    </row>
    <row r="604">
      <c r="A604" s="23"/>
      <c r="B604" s="23"/>
    </row>
    <row r="605">
      <c r="A605" s="23"/>
      <c r="B605" s="23"/>
    </row>
    <row r="606">
      <c r="A606" s="23"/>
      <c r="B606" s="23"/>
    </row>
    <row r="607">
      <c r="A607" s="23"/>
      <c r="B607" s="23"/>
    </row>
    <row r="608">
      <c r="A608" s="23"/>
      <c r="B608" s="23"/>
    </row>
    <row r="609">
      <c r="A609" s="23"/>
      <c r="B609" s="23"/>
    </row>
    <row r="610">
      <c r="A610" s="23"/>
      <c r="B610" s="23"/>
    </row>
    <row r="611">
      <c r="A611" s="23"/>
      <c r="B611" s="23"/>
    </row>
    <row r="612">
      <c r="A612" s="23"/>
      <c r="B612" s="23"/>
    </row>
    <row r="613">
      <c r="A613" s="23"/>
      <c r="B613" s="23"/>
    </row>
    <row r="614">
      <c r="A614" s="23"/>
      <c r="B614" s="23"/>
    </row>
    <row r="615">
      <c r="A615" s="23"/>
      <c r="B615" s="23"/>
    </row>
    <row r="616">
      <c r="A616" s="23"/>
      <c r="B616" s="23"/>
    </row>
    <row r="617">
      <c r="A617" s="23"/>
      <c r="B617" s="23"/>
    </row>
    <row r="618">
      <c r="A618" s="23"/>
      <c r="B618" s="23"/>
    </row>
    <row r="619">
      <c r="A619" s="23"/>
      <c r="B619" s="23"/>
    </row>
    <row r="620">
      <c r="A620" s="23"/>
      <c r="B620" s="23"/>
    </row>
    <row r="621">
      <c r="A621" s="23"/>
      <c r="B621" s="23"/>
    </row>
    <row r="622">
      <c r="A622" s="23"/>
      <c r="B622" s="23"/>
    </row>
    <row r="623">
      <c r="A623" s="23"/>
      <c r="B623" s="23"/>
    </row>
    <row r="624">
      <c r="A624" s="23"/>
      <c r="B624" s="23"/>
    </row>
    <row r="625">
      <c r="A625" s="23"/>
      <c r="B625" s="23"/>
    </row>
    <row r="626">
      <c r="A626" s="23"/>
      <c r="B626" s="23"/>
    </row>
    <row r="627">
      <c r="A627" s="23"/>
      <c r="B627" s="23"/>
    </row>
    <row r="628">
      <c r="A628" s="23"/>
      <c r="B628" s="23"/>
    </row>
    <row r="629">
      <c r="A629" s="23"/>
      <c r="B629" s="23"/>
    </row>
    <row r="630">
      <c r="A630" s="23"/>
      <c r="B630" s="23"/>
    </row>
    <row r="631">
      <c r="A631" s="23"/>
      <c r="B631" s="23"/>
    </row>
    <row r="632">
      <c r="A632" s="23"/>
      <c r="B632" s="23"/>
    </row>
    <row r="633">
      <c r="A633" s="23"/>
      <c r="B633" s="23"/>
    </row>
    <row r="634">
      <c r="A634" s="23"/>
      <c r="B634" s="23"/>
    </row>
    <row r="635">
      <c r="A635" s="23"/>
      <c r="B635" s="23"/>
    </row>
    <row r="636">
      <c r="A636" s="23"/>
      <c r="B636" s="23"/>
    </row>
    <row r="637">
      <c r="A637" s="23"/>
      <c r="B637" s="23"/>
    </row>
    <row r="638">
      <c r="A638" s="23"/>
      <c r="B638" s="23"/>
    </row>
    <row r="639">
      <c r="A639" s="23"/>
      <c r="B639" s="23"/>
    </row>
    <row r="640">
      <c r="A640" s="23"/>
      <c r="B640" s="23"/>
    </row>
    <row r="641">
      <c r="A641" s="23"/>
      <c r="B641" s="23"/>
    </row>
    <row r="642">
      <c r="A642" s="23"/>
      <c r="B642" s="23"/>
    </row>
    <row r="643">
      <c r="A643" s="23"/>
      <c r="B643" s="23"/>
    </row>
    <row r="644">
      <c r="A644" s="23"/>
      <c r="B644" s="23"/>
    </row>
    <row r="645">
      <c r="A645" s="23"/>
      <c r="B645" s="23"/>
    </row>
    <row r="646">
      <c r="A646" s="23"/>
      <c r="B646" s="23"/>
    </row>
    <row r="647">
      <c r="A647" s="23"/>
      <c r="B647" s="23"/>
    </row>
    <row r="648">
      <c r="A648" s="23"/>
      <c r="B648" s="23"/>
    </row>
    <row r="649">
      <c r="A649" s="23"/>
      <c r="B649" s="23"/>
    </row>
    <row r="650">
      <c r="A650" s="23"/>
      <c r="B650" s="23"/>
    </row>
    <row r="651">
      <c r="A651" s="23"/>
      <c r="B651" s="23"/>
    </row>
    <row r="652">
      <c r="A652" s="23"/>
      <c r="B652" s="23"/>
    </row>
    <row r="653">
      <c r="A653" s="23"/>
      <c r="B653" s="23"/>
    </row>
    <row r="654">
      <c r="A654" s="23"/>
      <c r="B654" s="23"/>
    </row>
    <row r="655">
      <c r="A655" s="23"/>
      <c r="B655" s="23"/>
    </row>
    <row r="656">
      <c r="A656" s="23"/>
      <c r="B656" s="23"/>
    </row>
    <row r="657">
      <c r="A657" s="23"/>
      <c r="B657" s="23"/>
    </row>
    <row r="658">
      <c r="A658" s="23"/>
      <c r="B658" s="23"/>
    </row>
    <row r="659">
      <c r="A659" s="23"/>
      <c r="B659" s="23"/>
    </row>
    <row r="660">
      <c r="A660" s="23"/>
      <c r="B660" s="23"/>
    </row>
    <row r="661">
      <c r="A661" s="23"/>
      <c r="B661" s="23"/>
    </row>
    <row r="662">
      <c r="A662" s="23"/>
      <c r="B662" s="23"/>
    </row>
    <row r="663">
      <c r="A663" s="23"/>
      <c r="B663" s="23"/>
    </row>
    <row r="664">
      <c r="A664" s="23"/>
      <c r="B664" s="23"/>
    </row>
    <row r="665">
      <c r="A665" s="23"/>
      <c r="B665" s="23"/>
    </row>
    <row r="666">
      <c r="A666" s="23"/>
      <c r="B666" s="23"/>
    </row>
    <row r="667">
      <c r="A667" s="23"/>
      <c r="B667" s="23"/>
    </row>
    <row r="668">
      <c r="A668" s="23"/>
      <c r="B668" s="23"/>
    </row>
    <row r="669">
      <c r="A669" s="23"/>
      <c r="B669" s="23"/>
    </row>
    <row r="670">
      <c r="A670" s="23"/>
      <c r="B670" s="23"/>
    </row>
    <row r="671">
      <c r="A671" s="23"/>
      <c r="B671" s="23"/>
    </row>
    <row r="672">
      <c r="A672" s="23"/>
      <c r="B672" s="23"/>
    </row>
    <row r="673">
      <c r="A673" s="23"/>
      <c r="B673" s="23"/>
    </row>
    <row r="674">
      <c r="A674" s="23"/>
      <c r="B674" s="23"/>
    </row>
    <row r="675">
      <c r="A675" s="23"/>
      <c r="B675" s="23"/>
    </row>
    <row r="676">
      <c r="A676" s="23"/>
      <c r="B676" s="23"/>
    </row>
    <row r="677">
      <c r="A677" s="23"/>
      <c r="B677" s="23"/>
    </row>
    <row r="678">
      <c r="A678" s="23"/>
      <c r="B678" s="23"/>
    </row>
    <row r="679">
      <c r="A679" s="23"/>
      <c r="B679" s="23"/>
    </row>
    <row r="680">
      <c r="A680" s="23"/>
      <c r="B680" s="23"/>
    </row>
    <row r="681">
      <c r="A681" s="23"/>
      <c r="B681" s="23"/>
    </row>
    <row r="682">
      <c r="A682" s="23"/>
      <c r="B682" s="23"/>
    </row>
    <row r="683">
      <c r="A683" s="23"/>
      <c r="B683" s="23"/>
    </row>
    <row r="684">
      <c r="A684" s="23"/>
      <c r="B684" s="23"/>
    </row>
    <row r="685">
      <c r="A685" s="23"/>
      <c r="B685" s="23"/>
    </row>
    <row r="686">
      <c r="A686" s="23"/>
      <c r="B686" s="23"/>
    </row>
    <row r="687">
      <c r="A687" s="23"/>
      <c r="B687" s="23"/>
    </row>
    <row r="688">
      <c r="A688" s="23"/>
      <c r="B688" s="23"/>
    </row>
    <row r="689">
      <c r="A689" s="23"/>
      <c r="B689" s="23"/>
    </row>
    <row r="690">
      <c r="A690" s="23"/>
      <c r="B690" s="23"/>
    </row>
    <row r="691">
      <c r="A691" s="23"/>
      <c r="B691" s="23"/>
    </row>
    <row r="692">
      <c r="A692" s="23"/>
      <c r="B692" s="23"/>
    </row>
    <row r="693">
      <c r="A693" s="23"/>
      <c r="B693" s="23"/>
    </row>
    <row r="694">
      <c r="A694" s="23"/>
      <c r="B694" s="23"/>
    </row>
    <row r="695">
      <c r="A695" s="23"/>
      <c r="B695" s="23"/>
    </row>
    <row r="696">
      <c r="A696" s="23"/>
      <c r="B696" s="23"/>
    </row>
    <row r="697">
      <c r="A697" s="23"/>
      <c r="B697" s="23"/>
    </row>
    <row r="698">
      <c r="A698" s="23"/>
      <c r="B698" s="23"/>
    </row>
    <row r="699">
      <c r="A699" s="23"/>
      <c r="B699" s="23"/>
    </row>
    <row r="700">
      <c r="A700" s="23"/>
      <c r="B700" s="23"/>
    </row>
    <row r="701">
      <c r="A701" s="23"/>
      <c r="B701" s="23"/>
    </row>
    <row r="702">
      <c r="A702" s="23"/>
      <c r="B702" s="23"/>
    </row>
    <row r="703">
      <c r="A703" s="23"/>
      <c r="B703" s="23"/>
    </row>
    <row r="704">
      <c r="A704" s="23"/>
      <c r="B704" s="23"/>
    </row>
    <row r="705">
      <c r="A705" s="23"/>
      <c r="B705" s="23"/>
    </row>
    <row r="706">
      <c r="A706" s="23"/>
      <c r="B706" s="23"/>
    </row>
    <row r="707">
      <c r="A707" s="23"/>
      <c r="B707" s="23"/>
    </row>
    <row r="708">
      <c r="A708" s="23"/>
      <c r="B708" s="23"/>
    </row>
    <row r="709">
      <c r="A709" s="23"/>
      <c r="B709" s="23"/>
    </row>
    <row r="710">
      <c r="A710" s="23"/>
      <c r="B710" s="23"/>
    </row>
    <row r="711">
      <c r="A711" s="23"/>
      <c r="B711" s="23"/>
    </row>
    <row r="712">
      <c r="A712" s="23"/>
      <c r="B712" s="23"/>
    </row>
    <row r="713">
      <c r="A713" s="23"/>
      <c r="B713" s="23"/>
    </row>
    <row r="714">
      <c r="A714" s="23"/>
      <c r="B714" s="23"/>
    </row>
    <row r="715">
      <c r="A715" s="23"/>
      <c r="B715" s="23"/>
    </row>
    <row r="716">
      <c r="A716" s="23"/>
      <c r="B716" s="23"/>
    </row>
    <row r="717">
      <c r="A717" s="23"/>
      <c r="B717" s="23"/>
    </row>
    <row r="718">
      <c r="A718" s="23"/>
      <c r="B718" s="23"/>
    </row>
    <row r="719">
      <c r="A719" s="23"/>
      <c r="B719" s="23"/>
    </row>
    <row r="720">
      <c r="A720" s="23"/>
      <c r="B720" s="23"/>
    </row>
    <row r="721">
      <c r="A721" s="23"/>
      <c r="B721" s="23"/>
    </row>
    <row r="722">
      <c r="A722" s="23"/>
      <c r="B722" s="23"/>
    </row>
    <row r="723">
      <c r="A723" s="23"/>
      <c r="B723" s="23"/>
    </row>
    <row r="724">
      <c r="A724" s="23"/>
      <c r="B724" s="23"/>
    </row>
    <row r="725">
      <c r="A725" s="23"/>
      <c r="B725" s="23"/>
    </row>
    <row r="726">
      <c r="A726" s="23"/>
      <c r="B726" s="23"/>
    </row>
    <row r="727">
      <c r="A727" s="23"/>
      <c r="B727" s="23"/>
    </row>
    <row r="728">
      <c r="A728" s="23"/>
      <c r="B728" s="23"/>
    </row>
    <row r="729">
      <c r="A729" s="23"/>
      <c r="B729" s="23"/>
    </row>
    <row r="730">
      <c r="A730" s="23"/>
      <c r="B730" s="23"/>
    </row>
    <row r="731">
      <c r="A731" s="23"/>
      <c r="B731" s="23"/>
    </row>
    <row r="732">
      <c r="A732" s="23"/>
      <c r="B732" s="23"/>
    </row>
    <row r="733">
      <c r="A733" s="23"/>
      <c r="B733" s="23"/>
    </row>
    <row r="734">
      <c r="A734" s="23"/>
      <c r="B734" s="23"/>
    </row>
    <row r="735">
      <c r="A735" s="23"/>
      <c r="B735" s="23"/>
    </row>
    <row r="736">
      <c r="A736" s="23"/>
      <c r="B736" s="23"/>
    </row>
    <row r="737">
      <c r="A737" s="23"/>
      <c r="B737" s="23"/>
    </row>
    <row r="738">
      <c r="A738" s="23"/>
      <c r="B738" s="23"/>
    </row>
    <row r="739">
      <c r="A739" s="23"/>
      <c r="B739" s="23"/>
    </row>
    <row r="740">
      <c r="A740" s="23"/>
      <c r="B740" s="23"/>
    </row>
    <row r="741">
      <c r="A741" s="23"/>
      <c r="B741" s="23"/>
    </row>
    <row r="742">
      <c r="A742" s="23"/>
      <c r="B742" s="23"/>
    </row>
    <row r="743">
      <c r="A743" s="23"/>
      <c r="B743" s="23"/>
    </row>
    <row r="744">
      <c r="A744" s="23"/>
      <c r="B744" s="23"/>
    </row>
    <row r="745">
      <c r="A745" s="23"/>
      <c r="B745" s="23"/>
    </row>
    <row r="746">
      <c r="A746" s="23"/>
      <c r="B746" s="23"/>
    </row>
    <row r="747">
      <c r="A747" s="23"/>
      <c r="B747" s="23"/>
    </row>
    <row r="748">
      <c r="A748" s="23"/>
      <c r="B748" s="23"/>
    </row>
    <row r="749">
      <c r="A749" s="23"/>
      <c r="B749" s="23"/>
    </row>
    <row r="750">
      <c r="A750" s="23"/>
      <c r="B750" s="23"/>
    </row>
    <row r="751">
      <c r="A751" s="23"/>
      <c r="B751" s="23"/>
    </row>
    <row r="752">
      <c r="A752" s="23"/>
      <c r="B752" s="23"/>
    </row>
    <row r="753">
      <c r="A753" s="23"/>
      <c r="B753" s="23"/>
    </row>
    <row r="754">
      <c r="A754" s="23"/>
      <c r="B754" s="23"/>
    </row>
    <row r="755">
      <c r="A755" s="23"/>
      <c r="B755" s="23"/>
    </row>
    <row r="756">
      <c r="A756" s="23"/>
      <c r="B756" s="23"/>
    </row>
    <row r="757">
      <c r="A757" s="23"/>
      <c r="B757" s="23"/>
    </row>
    <row r="758">
      <c r="A758" s="23"/>
      <c r="B758" s="23"/>
    </row>
    <row r="759">
      <c r="A759" s="23"/>
      <c r="B759" s="23"/>
    </row>
    <row r="760">
      <c r="A760" s="23"/>
      <c r="B760" s="23"/>
    </row>
    <row r="761">
      <c r="A761" s="23"/>
      <c r="B761" s="23"/>
    </row>
    <row r="762">
      <c r="A762" s="23"/>
      <c r="B762" s="23"/>
    </row>
    <row r="763">
      <c r="A763" s="23"/>
      <c r="B763" s="23"/>
    </row>
    <row r="764">
      <c r="A764" s="23"/>
      <c r="B764" s="23"/>
    </row>
    <row r="765">
      <c r="A765" s="23"/>
      <c r="B765" s="23"/>
    </row>
    <row r="766">
      <c r="A766" s="23"/>
      <c r="B766" s="23"/>
    </row>
    <row r="767">
      <c r="A767" s="23"/>
      <c r="B767" s="23"/>
    </row>
    <row r="768">
      <c r="A768" s="23"/>
      <c r="B768" s="23"/>
    </row>
    <row r="769">
      <c r="A769" s="23"/>
      <c r="B769" s="23"/>
    </row>
    <row r="770">
      <c r="A770" s="23"/>
      <c r="B770" s="23"/>
    </row>
    <row r="771">
      <c r="A771" s="23"/>
      <c r="B771" s="23"/>
    </row>
    <row r="772">
      <c r="A772" s="23"/>
      <c r="B772" s="23"/>
    </row>
    <row r="773">
      <c r="A773" s="23"/>
      <c r="B773" s="23"/>
    </row>
    <row r="774">
      <c r="A774" s="23"/>
      <c r="B774" s="23"/>
    </row>
    <row r="775">
      <c r="A775" s="23"/>
      <c r="B775" s="23"/>
    </row>
    <row r="776">
      <c r="A776" s="23"/>
      <c r="B776" s="23"/>
    </row>
    <row r="777">
      <c r="A777" s="23"/>
      <c r="B777" s="23"/>
    </row>
    <row r="778">
      <c r="A778" s="23"/>
      <c r="B778" s="23"/>
    </row>
    <row r="779">
      <c r="A779" s="23"/>
      <c r="B779" s="23"/>
    </row>
    <row r="780">
      <c r="A780" s="23"/>
      <c r="B780" s="23"/>
    </row>
    <row r="781">
      <c r="A781" s="23"/>
      <c r="B781" s="23"/>
    </row>
    <row r="782">
      <c r="A782" s="23"/>
      <c r="B782" s="23"/>
    </row>
    <row r="783">
      <c r="A783" s="23"/>
      <c r="B783" s="23"/>
    </row>
    <row r="784">
      <c r="A784" s="23"/>
      <c r="B784" s="23"/>
    </row>
    <row r="785">
      <c r="A785" s="23"/>
      <c r="B785" s="23"/>
    </row>
    <row r="786">
      <c r="A786" s="23"/>
      <c r="B786" s="23"/>
    </row>
    <row r="787">
      <c r="A787" s="23"/>
      <c r="B787" s="23"/>
    </row>
    <row r="788">
      <c r="A788" s="23"/>
      <c r="B788" s="23"/>
    </row>
    <row r="789">
      <c r="A789" s="23"/>
      <c r="B789" s="23"/>
    </row>
    <row r="790">
      <c r="A790" s="23"/>
      <c r="B790" s="23"/>
    </row>
    <row r="791">
      <c r="A791" s="23"/>
      <c r="B791" s="23"/>
    </row>
    <row r="792">
      <c r="A792" s="23"/>
      <c r="B792" s="23"/>
    </row>
    <row r="793">
      <c r="A793" s="23"/>
      <c r="B793" s="23"/>
    </row>
    <row r="794">
      <c r="A794" s="23"/>
      <c r="B794" s="23"/>
    </row>
    <row r="795">
      <c r="A795" s="23"/>
      <c r="B795" s="23"/>
    </row>
    <row r="796">
      <c r="A796" s="23"/>
      <c r="B796" s="23"/>
    </row>
    <row r="797">
      <c r="A797" s="23"/>
      <c r="B797" s="23"/>
    </row>
    <row r="798">
      <c r="A798" s="23"/>
      <c r="B798" s="23"/>
    </row>
    <row r="799">
      <c r="A799" s="23"/>
      <c r="B799" s="23"/>
    </row>
    <row r="800">
      <c r="A800" s="23"/>
      <c r="B800" s="23"/>
    </row>
    <row r="801">
      <c r="A801" s="23"/>
      <c r="B801" s="23"/>
    </row>
    <row r="802">
      <c r="A802" s="23"/>
      <c r="B802" s="23"/>
    </row>
    <row r="803">
      <c r="A803" s="23"/>
      <c r="B803" s="23"/>
    </row>
    <row r="804">
      <c r="A804" s="23"/>
      <c r="B804" s="23"/>
    </row>
    <row r="805">
      <c r="A805" s="23"/>
      <c r="B805" s="23"/>
    </row>
    <row r="806">
      <c r="A806" s="23"/>
      <c r="B806" s="23"/>
    </row>
    <row r="807">
      <c r="A807" s="23"/>
      <c r="B807" s="23"/>
    </row>
    <row r="808">
      <c r="A808" s="23"/>
      <c r="B808" s="23"/>
    </row>
    <row r="809">
      <c r="A809" s="23"/>
      <c r="B809" s="23"/>
    </row>
    <row r="810">
      <c r="A810" s="23"/>
      <c r="B810" s="23"/>
    </row>
    <row r="811">
      <c r="A811" s="23"/>
      <c r="B811" s="23"/>
    </row>
    <row r="812">
      <c r="A812" s="23"/>
      <c r="B812" s="23"/>
    </row>
    <row r="813">
      <c r="A813" s="23"/>
      <c r="B813" s="23"/>
    </row>
    <row r="814">
      <c r="A814" s="23"/>
      <c r="B814" s="23"/>
    </row>
    <row r="815">
      <c r="A815" s="23"/>
      <c r="B815" s="23"/>
    </row>
    <row r="816">
      <c r="A816" s="23"/>
      <c r="B816" s="23"/>
    </row>
    <row r="817">
      <c r="A817" s="23"/>
      <c r="B817" s="23"/>
    </row>
    <row r="818">
      <c r="A818" s="23"/>
      <c r="B818" s="23"/>
    </row>
    <row r="819">
      <c r="A819" s="23"/>
      <c r="B819" s="23"/>
    </row>
    <row r="820">
      <c r="A820" s="23"/>
      <c r="B820" s="23"/>
    </row>
    <row r="821">
      <c r="A821" s="23"/>
      <c r="B821" s="23"/>
    </row>
    <row r="822">
      <c r="A822" s="23"/>
      <c r="B822" s="23"/>
    </row>
    <row r="823">
      <c r="A823" s="23"/>
      <c r="B823" s="23"/>
    </row>
    <row r="824">
      <c r="A824" s="23"/>
      <c r="B824" s="23"/>
    </row>
    <row r="825">
      <c r="A825" s="23"/>
      <c r="B825" s="23"/>
    </row>
    <row r="826">
      <c r="A826" s="23"/>
      <c r="B826" s="23"/>
    </row>
    <row r="827">
      <c r="A827" s="23"/>
      <c r="B827" s="23"/>
    </row>
    <row r="828">
      <c r="A828" s="23"/>
      <c r="B828" s="23"/>
    </row>
    <row r="829">
      <c r="A829" s="23"/>
      <c r="B829" s="23"/>
    </row>
    <row r="830">
      <c r="A830" s="23"/>
      <c r="B830" s="23"/>
    </row>
    <row r="831">
      <c r="A831" s="23"/>
      <c r="B831" s="23"/>
    </row>
    <row r="832">
      <c r="A832" s="23"/>
      <c r="B832" s="23"/>
    </row>
    <row r="833">
      <c r="A833" s="23"/>
      <c r="B833" s="23"/>
    </row>
    <row r="834">
      <c r="A834" s="23"/>
      <c r="B834" s="23"/>
    </row>
    <row r="835">
      <c r="A835" s="23"/>
      <c r="B835" s="23"/>
    </row>
    <row r="836">
      <c r="A836" s="23"/>
      <c r="B836" s="23"/>
    </row>
    <row r="837">
      <c r="A837" s="23"/>
      <c r="B837" s="23"/>
    </row>
    <row r="838">
      <c r="A838" s="23"/>
      <c r="B838" s="23"/>
    </row>
    <row r="839">
      <c r="A839" s="23"/>
      <c r="B839" s="23"/>
    </row>
    <row r="840">
      <c r="A840" s="23"/>
      <c r="B840" s="23"/>
    </row>
    <row r="841">
      <c r="A841" s="23"/>
      <c r="B841" s="23"/>
    </row>
    <row r="842">
      <c r="A842" s="23"/>
      <c r="B842" s="23"/>
    </row>
    <row r="843">
      <c r="A843" s="23"/>
      <c r="B843" s="23"/>
    </row>
    <row r="844">
      <c r="A844" s="23"/>
      <c r="B844" s="23"/>
    </row>
    <row r="845">
      <c r="A845" s="23"/>
      <c r="B845" s="23"/>
    </row>
    <row r="846">
      <c r="A846" s="23"/>
      <c r="B846" s="23"/>
    </row>
    <row r="847">
      <c r="A847" s="23"/>
      <c r="B847" s="23"/>
    </row>
    <row r="848">
      <c r="A848" s="23"/>
      <c r="B848" s="23"/>
    </row>
    <row r="849">
      <c r="A849" s="23"/>
      <c r="B849" s="23"/>
    </row>
    <row r="850">
      <c r="A850" s="23"/>
      <c r="B850" s="23"/>
    </row>
    <row r="851">
      <c r="A851" s="23"/>
      <c r="B851" s="23"/>
    </row>
    <row r="852">
      <c r="A852" s="23"/>
      <c r="B852" s="23"/>
    </row>
    <row r="853">
      <c r="A853" s="23"/>
      <c r="B853" s="23"/>
    </row>
    <row r="854">
      <c r="A854" s="23"/>
      <c r="B854" s="23"/>
    </row>
    <row r="855">
      <c r="A855" s="23"/>
      <c r="B855" s="23"/>
    </row>
    <row r="856">
      <c r="A856" s="23"/>
      <c r="B856" s="23"/>
    </row>
    <row r="857">
      <c r="A857" s="23"/>
      <c r="B857" s="23"/>
    </row>
    <row r="858">
      <c r="A858" s="23"/>
      <c r="B858" s="23"/>
    </row>
    <row r="859">
      <c r="A859" s="23"/>
      <c r="B859" s="23"/>
    </row>
    <row r="860">
      <c r="A860" s="23"/>
      <c r="B860" s="23"/>
    </row>
    <row r="861">
      <c r="A861" s="23"/>
      <c r="B861" s="23"/>
    </row>
    <row r="862">
      <c r="A862" s="23"/>
      <c r="B862" s="23"/>
    </row>
    <row r="863">
      <c r="A863" s="23"/>
      <c r="B863" s="23"/>
    </row>
    <row r="864">
      <c r="A864" s="23"/>
      <c r="B864" s="23"/>
    </row>
    <row r="865">
      <c r="A865" s="23"/>
      <c r="B865" s="23"/>
    </row>
    <row r="866">
      <c r="A866" s="23"/>
      <c r="B866" s="23"/>
    </row>
    <row r="867">
      <c r="A867" s="23"/>
      <c r="B867" s="23"/>
    </row>
    <row r="868">
      <c r="A868" s="23"/>
      <c r="B868" s="23"/>
    </row>
    <row r="869">
      <c r="A869" s="23"/>
      <c r="B869" s="23"/>
    </row>
    <row r="870">
      <c r="A870" s="23"/>
      <c r="B870" s="23"/>
    </row>
    <row r="871">
      <c r="A871" s="23"/>
      <c r="B871" s="23"/>
    </row>
    <row r="872">
      <c r="A872" s="23"/>
      <c r="B872" s="23"/>
    </row>
    <row r="873">
      <c r="A873" s="23"/>
      <c r="B873" s="23"/>
    </row>
    <row r="874">
      <c r="A874" s="23"/>
      <c r="B874" s="23"/>
    </row>
    <row r="875">
      <c r="A875" s="23"/>
      <c r="B875" s="23"/>
    </row>
    <row r="876">
      <c r="A876" s="23"/>
      <c r="B876" s="23"/>
    </row>
    <row r="877">
      <c r="A877" s="23"/>
      <c r="B877" s="23"/>
    </row>
    <row r="878">
      <c r="A878" s="23"/>
      <c r="B878" s="23"/>
    </row>
    <row r="879">
      <c r="A879" s="23"/>
      <c r="B879" s="23"/>
    </row>
    <row r="880">
      <c r="A880" s="23"/>
      <c r="B880" s="23"/>
    </row>
    <row r="881">
      <c r="A881" s="23"/>
      <c r="B881" s="23"/>
    </row>
    <row r="882">
      <c r="A882" s="23"/>
      <c r="B882" s="23"/>
    </row>
    <row r="883">
      <c r="A883" s="23"/>
      <c r="B883" s="23"/>
    </row>
    <row r="884">
      <c r="A884" s="23"/>
      <c r="B884" s="23"/>
    </row>
    <row r="885">
      <c r="A885" s="23"/>
      <c r="B885" s="23"/>
    </row>
    <row r="886">
      <c r="A886" s="23"/>
      <c r="B886" s="23"/>
    </row>
    <row r="887">
      <c r="A887" s="23"/>
      <c r="B887" s="23"/>
    </row>
    <row r="888">
      <c r="A888" s="23"/>
      <c r="B888" s="23"/>
    </row>
    <row r="889">
      <c r="A889" s="23"/>
      <c r="B889" s="23"/>
    </row>
    <row r="890">
      <c r="A890" s="23"/>
      <c r="B890" s="23"/>
    </row>
    <row r="891">
      <c r="A891" s="23"/>
      <c r="B891" s="23"/>
    </row>
    <row r="892">
      <c r="A892" s="23"/>
      <c r="B892" s="23"/>
    </row>
    <row r="893">
      <c r="A893" s="23"/>
      <c r="B893" s="23"/>
    </row>
    <row r="894">
      <c r="A894" s="23"/>
      <c r="B894" s="23"/>
    </row>
    <row r="895">
      <c r="A895" s="23"/>
      <c r="B895" s="23"/>
    </row>
    <row r="896">
      <c r="A896" s="23"/>
      <c r="B896" s="23"/>
    </row>
    <row r="897">
      <c r="A897" s="23"/>
      <c r="B897" s="23"/>
    </row>
    <row r="898">
      <c r="A898" s="23"/>
      <c r="B898" s="23"/>
    </row>
    <row r="899">
      <c r="A899" s="23"/>
      <c r="B899" s="23"/>
    </row>
    <row r="900">
      <c r="A900" s="23"/>
      <c r="B900" s="23"/>
    </row>
    <row r="901">
      <c r="A901" s="23"/>
      <c r="B901" s="23"/>
    </row>
    <row r="902">
      <c r="A902" s="23"/>
      <c r="B902" s="23"/>
    </row>
    <row r="903">
      <c r="A903" s="23"/>
      <c r="B903" s="23"/>
    </row>
    <row r="904">
      <c r="A904" s="23"/>
      <c r="B904" s="23"/>
    </row>
    <row r="905">
      <c r="A905" s="23"/>
      <c r="B905" s="23"/>
    </row>
    <row r="906">
      <c r="A906" s="23"/>
      <c r="B906" s="23"/>
    </row>
    <row r="907">
      <c r="A907" s="23"/>
      <c r="B907" s="23"/>
    </row>
    <row r="908">
      <c r="A908" s="23"/>
      <c r="B908" s="23"/>
    </row>
    <row r="909">
      <c r="A909" s="23"/>
      <c r="B909" s="23"/>
    </row>
    <row r="910">
      <c r="A910" s="23"/>
      <c r="B910" s="23"/>
    </row>
    <row r="911">
      <c r="A911" s="23"/>
      <c r="B911" s="23"/>
    </row>
    <row r="912">
      <c r="A912" s="23"/>
      <c r="B912" s="23"/>
    </row>
    <row r="913">
      <c r="A913" s="23"/>
      <c r="B913" s="23"/>
    </row>
    <row r="914">
      <c r="A914" s="23"/>
      <c r="B914" s="23"/>
    </row>
    <row r="915">
      <c r="A915" s="23"/>
      <c r="B915" s="23"/>
    </row>
    <row r="916">
      <c r="A916" s="23"/>
      <c r="B916" s="23"/>
    </row>
    <row r="917">
      <c r="A917" s="23"/>
      <c r="B917" s="23"/>
    </row>
    <row r="918">
      <c r="A918" s="23"/>
      <c r="B918" s="23"/>
    </row>
    <row r="919">
      <c r="A919" s="23"/>
      <c r="B919" s="23"/>
    </row>
    <row r="920">
      <c r="A920" s="23"/>
      <c r="B920" s="23"/>
    </row>
    <row r="921">
      <c r="A921" s="23"/>
      <c r="B921" s="23"/>
    </row>
    <row r="922">
      <c r="A922" s="23"/>
      <c r="B922" s="23"/>
    </row>
    <row r="923">
      <c r="A923" s="23"/>
      <c r="B923" s="23"/>
    </row>
    <row r="924">
      <c r="A924" s="23"/>
      <c r="B924" s="23"/>
    </row>
    <row r="925">
      <c r="A925" s="23"/>
      <c r="B925" s="23"/>
    </row>
    <row r="926">
      <c r="A926" s="23"/>
      <c r="B926" s="23"/>
    </row>
    <row r="927">
      <c r="A927" s="23"/>
      <c r="B927" s="23"/>
    </row>
    <row r="928">
      <c r="A928" s="23"/>
      <c r="B928" s="23"/>
    </row>
    <row r="929">
      <c r="A929" s="23"/>
      <c r="B929" s="23"/>
    </row>
    <row r="930">
      <c r="A930" s="23"/>
      <c r="B930" s="23"/>
    </row>
    <row r="931">
      <c r="A931" s="23"/>
      <c r="B931" s="23"/>
    </row>
    <row r="932">
      <c r="A932" s="23"/>
      <c r="B932" s="23"/>
    </row>
    <row r="933">
      <c r="A933" s="23"/>
      <c r="B933" s="23"/>
    </row>
    <row r="934">
      <c r="A934" s="23"/>
      <c r="B934" s="23"/>
    </row>
    <row r="935">
      <c r="A935" s="23"/>
      <c r="B935" s="23"/>
    </row>
    <row r="936">
      <c r="A936" s="23"/>
      <c r="B936" s="23"/>
    </row>
    <row r="937">
      <c r="A937" s="23"/>
      <c r="B937" s="23"/>
    </row>
    <row r="938">
      <c r="A938" s="23"/>
      <c r="B938" s="23"/>
    </row>
    <row r="939">
      <c r="A939" s="23"/>
      <c r="B939" s="23"/>
    </row>
    <row r="940">
      <c r="A940" s="23"/>
      <c r="B940" s="23"/>
    </row>
    <row r="941">
      <c r="A941" s="23"/>
      <c r="B941" s="23"/>
    </row>
    <row r="942">
      <c r="A942" s="23"/>
      <c r="B942" s="23"/>
    </row>
    <row r="943">
      <c r="A943" s="23"/>
      <c r="B943" s="23"/>
    </row>
    <row r="944">
      <c r="A944" s="23"/>
      <c r="B944" s="23"/>
    </row>
    <row r="945">
      <c r="A945" s="23"/>
      <c r="B945" s="23"/>
    </row>
    <row r="946">
      <c r="A946" s="23"/>
      <c r="B946" s="23"/>
    </row>
    <row r="947">
      <c r="A947" s="23"/>
      <c r="B947" s="23"/>
    </row>
    <row r="948">
      <c r="A948" s="23"/>
      <c r="B948" s="23"/>
    </row>
    <row r="949">
      <c r="A949" s="23"/>
      <c r="B949" s="23"/>
    </row>
    <row r="950">
      <c r="A950" s="23"/>
      <c r="B950" s="23"/>
    </row>
    <row r="951">
      <c r="A951" s="23"/>
      <c r="B951" s="23"/>
    </row>
    <row r="952">
      <c r="A952" s="23"/>
      <c r="B952" s="23"/>
    </row>
    <row r="953">
      <c r="A953" s="23"/>
      <c r="B953" s="23"/>
    </row>
    <row r="954">
      <c r="A954" s="23"/>
      <c r="B954" s="23"/>
    </row>
    <row r="955">
      <c r="A955" s="23"/>
      <c r="B955" s="23"/>
    </row>
    <row r="956">
      <c r="A956" s="23"/>
      <c r="B956" s="23"/>
    </row>
    <row r="957">
      <c r="A957" s="23"/>
      <c r="B957" s="23"/>
    </row>
    <row r="958">
      <c r="A958" s="23"/>
      <c r="B958" s="23"/>
    </row>
    <row r="959">
      <c r="A959" s="23"/>
      <c r="B959" s="23"/>
    </row>
    <row r="960">
      <c r="A960" s="23"/>
      <c r="B960" s="23"/>
    </row>
    <row r="961">
      <c r="A961" s="23"/>
      <c r="B961" s="23"/>
    </row>
    <row r="962">
      <c r="A962" s="23"/>
      <c r="B962" s="23"/>
    </row>
    <row r="963">
      <c r="A963" s="23"/>
      <c r="B963" s="23"/>
    </row>
    <row r="964">
      <c r="A964" s="23"/>
      <c r="B964" s="23"/>
    </row>
    <row r="965">
      <c r="A965" s="23"/>
      <c r="B965" s="23"/>
    </row>
    <row r="966">
      <c r="A966" s="23"/>
      <c r="B966" s="23"/>
    </row>
    <row r="967">
      <c r="A967" s="23"/>
      <c r="B967" s="23"/>
    </row>
    <row r="968">
      <c r="A968" s="23"/>
      <c r="B968" s="23"/>
    </row>
    <row r="969">
      <c r="A969" s="23"/>
      <c r="B969" s="23"/>
    </row>
    <row r="970">
      <c r="A970" s="23"/>
      <c r="B970" s="23"/>
    </row>
    <row r="971">
      <c r="A971" s="23"/>
      <c r="B971" s="23"/>
    </row>
    <row r="972">
      <c r="A972" s="23"/>
      <c r="B972" s="23"/>
    </row>
    <row r="973">
      <c r="A973" s="23"/>
      <c r="B973" s="23"/>
    </row>
    <row r="974">
      <c r="A974" s="23"/>
      <c r="B974" s="23"/>
    </row>
    <row r="975">
      <c r="A975" s="23"/>
      <c r="B975" s="23"/>
    </row>
    <row r="976">
      <c r="A976" s="23"/>
      <c r="B976" s="23"/>
    </row>
    <row r="977">
      <c r="A977" s="23"/>
      <c r="B977" s="23"/>
    </row>
    <row r="978">
      <c r="A978" s="23"/>
      <c r="B978" s="23"/>
    </row>
    <row r="979">
      <c r="A979" s="23"/>
      <c r="B979" s="23"/>
    </row>
    <row r="980">
      <c r="A980" s="23"/>
      <c r="B980" s="23"/>
    </row>
    <row r="981">
      <c r="A981" s="23"/>
      <c r="B981" s="23"/>
    </row>
    <row r="982">
      <c r="A982" s="23"/>
      <c r="B982" s="23"/>
    </row>
    <row r="983">
      <c r="A983" s="23"/>
      <c r="B983" s="23"/>
    </row>
    <row r="984">
      <c r="A984" s="23"/>
      <c r="B984" s="23"/>
    </row>
    <row r="985">
      <c r="A985" s="23"/>
      <c r="B985" s="23"/>
    </row>
    <row r="986">
      <c r="A986" s="23"/>
      <c r="B986" s="23"/>
    </row>
    <row r="987">
      <c r="A987" s="23"/>
      <c r="B987" s="23"/>
    </row>
    <row r="988">
      <c r="A988" s="23"/>
      <c r="B988" s="23"/>
    </row>
    <row r="989">
      <c r="A989" s="23"/>
      <c r="B989" s="23"/>
    </row>
    <row r="990">
      <c r="A990" s="23"/>
      <c r="B990" s="23"/>
    </row>
    <row r="991">
      <c r="A991" s="23"/>
      <c r="B991" s="23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4" max="5" width="14.43"/>
    <col hidden="1" min="7" max="8" width="14.43"/>
    <col hidden="1" min="10" max="11" width="14.43"/>
  </cols>
  <sheetData>
    <row r="1">
      <c r="A1" s="42" t="s">
        <v>158</v>
      </c>
      <c r="B1" s="43" t="s">
        <v>182</v>
      </c>
      <c r="C1" s="42" t="s">
        <v>183</v>
      </c>
      <c r="D1" s="42" t="s">
        <v>184</v>
      </c>
      <c r="E1" s="42" t="s">
        <v>291</v>
      </c>
      <c r="F1" s="42" t="s">
        <v>185</v>
      </c>
      <c r="G1" s="42" t="s">
        <v>186</v>
      </c>
      <c r="H1" s="42" t="s">
        <v>292</v>
      </c>
      <c r="I1" s="42" t="s">
        <v>187</v>
      </c>
      <c r="J1" s="42" t="s">
        <v>188</v>
      </c>
      <c r="K1" s="42" t="s">
        <v>189</v>
      </c>
      <c r="L1" s="42" t="s">
        <v>190</v>
      </c>
    </row>
    <row r="2">
      <c r="A2" s="27" t="s">
        <v>11</v>
      </c>
      <c r="B2" s="94">
        <f>VLOOKUP(A2,'P MEAMEDMAD MC Rocket UCR'!$A$1:$B$27,2, False)</f>
        <v>46</v>
      </c>
      <c r="C2" s="18">
        <v>56.0</v>
      </c>
      <c r="D2" s="18">
        <v>52.0</v>
      </c>
      <c r="E2" s="18">
        <v>50.0</v>
      </c>
      <c r="F2" s="18">
        <v>60.0</v>
      </c>
      <c r="G2" s="18">
        <v>48.0</v>
      </c>
      <c r="H2" s="18">
        <v>56.0</v>
      </c>
      <c r="I2" s="18">
        <v>54.0</v>
      </c>
      <c r="J2" s="18">
        <v>56.0</v>
      </c>
      <c r="K2" s="18">
        <v>44.0</v>
      </c>
      <c r="L2" s="50">
        <f>VLOOKUP(A2,DataDictionary!$B$2:$G$31,5,FALSE())</f>
        <v>1345</v>
      </c>
    </row>
    <row r="3">
      <c r="A3" s="27" t="s">
        <v>14</v>
      </c>
      <c r="B3" s="94">
        <f>VLOOKUP(A3,'P MEAMEDMAD MC Rocket UCR'!$A$1:$B$27,2, False)</f>
        <v>84.39306358</v>
      </c>
      <c r="C3" s="18">
        <v>84.393063583815</v>
      </c>
      <c r="D3" s="18">
        <v>83.2369942196532</v>
      </c>
      <c r="E3" s="18">
        <v>84.971098265896</v>
      </c>
      <c r="F3" s="18">
        <v>84.971098265896</v>
      </c>
      <c r="G3" s="18">
        <v>79.7687861271676</v>
      </c>
      <c r="H3" s="18">
        <v>82.6589595375723</v>
      </c>
      <c r="I3" s="18">
        <v>83.2369942196532</v>
      </c>
      <c r="J3" s="18">
        <v>80.9248554913295</v>
      </c>
      <c r="K3" s="18">
        <v>83.8150289017341</v>
      </c>
      <c r="L3" s="50">
        <f>VLOOKUP(A3,DataDictionary!$B$2:$G$31,5,FALSE())</f>
        <v>963</v>
      </c>
    </row>
    <row r="4">
      <c r="A4" s="27" t="s">
        <v>19</v>
      </c>
      <c r="B4" s="94">
        <f>VLOOKUP(A4,'P MEAMEDMAD MC Rocket UCR'!$A$1:$B$27,2, False)</f>
        <v>62.74120318</v>
      </c>
      <c r="C4" s="18">
        <v>62.8830874006811</v>
      </c>
      <c r="D4" s="18">
        <v>62.8263337116913</v>
      </c>
      <c r="E4" s="18">
        <v>64.0465380249716</v>
      </c>
      <c r="F4" s="18">
        <v>62.6844494892168</v>
      </c>
      <c r="G4" s="18">
        <v>62.6560726447219</v>
      </c>
      <c r="H4" s="18">
        <v>64.0465380249716</v>
      </c>
      <c r="I4" s="18">
        <v>63.7060158910329</v>
      </c>
      <c r="J4" s="18">
        <v>63.2236095346198</v>
      </c>
      <c r="K4" s="18">
        <v>64.8410896708286</v>
      </c>
      <c r="L4" s="50">
        <f>VLOOKUP(A4,DataDictionary!$B$2:$G$31,5,FALSE())</f>
        <v>144</v>
      </c>
    </row>
    <row r="5">
      <c r="A5" s="95" t="s">
        <v>293</v>
      </c>
      <c r="B5" s="96">
        <f t="shared" ref="B5:K5" si="1">AVERAGE(B2:B4)</f>
        <v>64.37808892</v>
      </c>
      <c r="C5" s="96">
        <f t="shared" si="1"/>
        <v>67.75871699</v>
      </c>
      <c r="D5" s="96">
        <f t="shared" si="1"/>
        <v>66.02110931</v>
      </c>
      <c r="E5" s="96">
        <f t="shared" si="1"/>
        <v>66.3392121</v>
      </c>
      <c r="F5" s="96">
        <f t="shared" si="1"/>
        <v>69.21851592</v>
      </c>
      <c r="G5" s="96">
        <f t="shared" si="1"/>
        <v>63.47495292</v>
      </c>
      <c r="H5" s="96">
        <f t="shared" si="1"/>
        <v>67.56849919</v>
      </c>
      <c r="I5" s="96">
        <f t="shared" si="1"/>
        <v>66.98100337</v>
      </c>
      <c r="J5" s="96">
        <f t="shared" si="1"/>
        <v>66.71615501</v>
      </c>
      <c r="K5" s="96">
        <f t="shared" si="1"/>
        <v>64.21870619</v>
      </c>
      <c r="L5" s="96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</row>
    <row r="6">
      <c r="A6" s="95"/>
      <c r="B6" s="96"/>
      <c r="C6" s="96">
        <f t="shared" ref="C6:J6" si="2">C5-$B5</f>
        <v>3.380628074</v>
      </c>
      <c r="D6" s="96">
        <f t="shared" si="2"/>
        <v>1.64302039</v>
      </c>
      <c r="E6" s="96">
        <f t="shared" si="2"/>
        <v>1.961123176</v>
      </c>
      <c r="F6" s="96">
        <f t="shared" si="2"/>
        <v>4.840426998</v>
      </c>
      <c r="G6" s="96">
        <f t="shared" si="2"/>
        <v>-0.9031359967</v>
      </c>
      <c r="H6" s="96">
        <f t="shared" si="2"/>
        <v>3.190410267</v>
      </c>
      <c r="I6" s="96">
        <f t="shared" si="2"/>
        <v>2.60291445</v>
      </c>
      <c r="J6" s="96">
        <f t="shared" si="2"/>
        <v>2.338066088</v>
      </c>
      <c r="K6" s="96"/>
      <c r="L6" s="96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</row>
    <row r="7">
      <c r="A7" s="27" t="s">
        <v>21</v>
      </c>
      <c r="B7" s="94">
        <f>VLOOKUP(A7,'P MEAMEDMAD MC Rocket UCR'!$A$1:$B$27,2, False)</f>
        <v>57</v>
      </c>
      <c r="C7" s="18">
        <v>49.0</v>
      </c>
      <c r="D7" s="18">
        <v>49.0</v>
      </c>
      <c r="E7" s="18">
        <v>50.0</v>
      </c>
      <c r="F7" s="18">
        <v>49.0</v>
      </c>
      <c r="G7" s="18">
        <v>49.0</v>
      </c>
      <c r="H7" s="18">
        <v>50.0</v>
      </c>
      <c r="I7" s="18">
        <v>51.0</v>
      </c>
      <c r="J7" s="18">
        <v>50.0</v>
      </c>
      <c r="K7" s="18">
        <v>50.0</v>
      </c>
      <c r="L7" s="50">
        <f>VLOOKUP(A7,DataDictionary!$B$2:$G$31,5,FALSE())</f>
        <v>64</v>
      </c>
    </row>
    <row r="8">
      <c r="A8" s="27" t="s">
        <v>23</v>
      </c>
      <c r="B8" s="94">
        <f>VLOOKUP(A8,'P MEAMEDMAD MC Rocket UCR'!$A$1:$B$27,2, False)</f>
        <v>74.14634146</v>
      </c>
      <c r="C8" s="18">
        <v>74.1463414634146</v>
      </c>
      <c r="D8" s="18">
        <v>71.7073170731707</v>
      </c>
      <c r="E8" s="18">
        <v>66.8292682926829</v>
      </c>
      <c r="F8" s="18">
        <v>74.1463414634146</v>
      </c>
      <c r="G8" s="18">
        <v>71.7073170731707</v>
      </c>
      <c r="H8" s="18">
        <v>66.8292682926829</v>
      </c>
      <c r="I8" s="18">
        <v>72.6829268292683</v>
      </c>
      <c r="J8" s="18">
        <v>73.1707317073171</v>
      </c>
      <c r="K8" s="18">
        <v>69.2682926829268</v>
      </c>
      <c r="L8" s="50">
        <f>VLOOKUP(A8,DataDictionary!$B$2:$G$31,5,FALSE())</f>
        <v>61</v>
      </c>
    </row>
    <row r="9">
      <c r="A9" s="27" t="s">
        <v>25</v>
      </c>
      <c r="B9" s="94">
        <f>VLOOKUP(A9,'P MEAMEDMAD MC Rocket UCR'!$A$1:$B$27,2, False)</f>
        <v>53</v>
      </c>
      <c r="C9" s="18">
        <v>56.0</v>
      </c>
      <c r="D9" s="18">
        <v>56.0</v>
      </c>
      <c r="E9" s="18">
        <v>56.0</v>
      </c>
      <c r="F9" s="18">
        <v>56.0</v>
      </c>
      <c r="G9" s="18">
        <v>56.0</v>
      </c>
      <c r="H9" s="18">
        <v>56.0</v>
      </c>
      <c r="I9" s="18">
        <v>56.0</v>
      </c>
      <c r="J9" s="18">
        <v>54.0</v>
      </c>
      <c r="K9" s="18">
        <v>56.0</v>
      </c>
      <c r="L9" s="50">
        <f>VLOOKUP(A9,DataDictionary!$B$2:$G$31,5,FALSE())</f>
        <v>28</v>
      </c>
    </row>
    <row r="10">
      <c r="A10" s="27" t="s">
        <v>28</v>
      </c>
      <c r="B10" s="94">
        <f>VLOOKUP(A10,'P MEAMEDMAD MC Rocket UCR'!$A$1:$B$27,2, False)</f>
        <v>87.22222222</v>
      </c>
      <c r="C10" s="18">
        <v>88.3333333333333</v>
      </c>
      <c r="D10" s="18">
        <v>87.7777777777778</v>
      </c>
      <c r="E10" s="18">
        <v>85.5555555555556</v>
      </c>
      <c r="F10" s="18">
        <v>88.3333333333333</v>
      </c>
      <c r="G10" s="18">
        <v>88.3333333333333</v>
      </c>
      <c r="H10" s="18">
        <v>85.5555555555556</v>
      </c>
      <c r="I10" s="18">
        <v>92.2222222222222</v>
      </c>
      <c r="J10" s="18">
        <v>87.7777777777778</v>
      </c>
      <c r="K10" s="18">
        <v>85.5555555555556</v>
      </c>
      <c r="L10" s="50">
        <f>VLOOKUP(A10,DataDictionary!$B$2:$G$31,5,FALSE())</f>
        <v>24</v>
      </c>
    </row>
    <row r="11">
      <c r="A11" s="27" t="s">
        <v>34</v>
      </c>
      <c r="B11" s="94">
        <f>VLOOKUP(A11,'P MEAMEDMAD MC Rocket UCR'!$A$1:$B$27,2, False)</f>
        <v>27.61705935</v>
      </c>
      <c r="C11" s="18">
        <v>27.4679391589621</v>
      </c>
      <c r="D11" s="18">
        <v>27.4381151207874</v>
      </c>
      <c r="E11" s="18">
        <v>27.4679391589621</v>
      </c>
      <c r="F11" s="18">
        <v>27.4679391589621</v>
      </c>
      <c r="G11" s="18">
        <v>27.4381151207874</v>
      </c>
      <c r="H11" s="18">
        <v>27.4679391589621</v>
      </c>
      <c r="I11" s="18">
        <v>27.4679391589621</v>
      </c>
      <c r="J11" s="18">
        <v>27.4381151207874</v>
      </c>
      <c r="K11" s="18">
        <v>27.4679391589621</v>
      </c>
      <c r="L11" s="50">
        <f>VLOOKUP(A11,DataDictionary!$B$2:$G$31,5,FALSE())</f>
        <v>11</v>
      </c>
    </row>
    <row r="12">
      <c r="A12" s="98" t="s">
        <v>293</v>
      </c>
      <c r="B12" s="96">
        <f t="shared" ref="B12:K12" si="3">AVERAGE(B7:B11)</f>
        <v>59.79712461</v>
      </c>
      <c r="C12" s="96">
        <f t="shared" si="3"/>
        <v>58.98952279</v>
      </c>
      <c r="D12" s="96">
        <f t="shared" si="3"/>
        <v>58.38464199</v>
      </c>
      <c r="E12" s="96">
        <f t="shared" si="3"/>
        <v>57.1705526</v>
      </c>
      <c r="F12" s="96">
        <f t="shared" si="3"/>
        <v>58.98952279</v>
      </c>
      <c r="G12" s="96">
        <f t="shared" si="3"/>
        <v>58.49575311</v>
      </c>
      <c r="H12" s="96">
        <f t="shared" si="3"/>
        <v>57.1705526</v>
      </c>
      <c r="I12" s="96">
        <f t="shared" si="3"/>
        <v>59.87461764</v>
      </c>
      <c r="J12" s="96">
        <f t="shared" si="3"/>
        <v>58.47732492</v>
      </c>
      <c r="K12" s="96">
        <f t="shared" si="3"/>
        <v>57.65835748</v>
      </c>
      <c r="L12" s="96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</row>
    <row r="13">
      <c r="A13" s="97"/>
      <c r="B13" s="97"/>
      <c r="C13" s="99">
        <f t="shared" ref="C13:I13" si="4">C12-$B12</f>
        <v>-0.807601816</v>
      </c>
      <c r="D13" s="99">
        <f t="shared" si="4"/>
        <v>-1.412482613</v>
      </c>
      <c r="E13" s="99">
        <f t="shared" si="4"/>
        <v>-2.626572006</v>
      </c>
      <c r="F13" s="99">
        <f t="shared" si="4"/>
        <v>-0.807601816</v>
      </c>
      <c r="G13" s="99">
        <f t="shared" si="4"/>
        <v>-1.301371502</v>
      </c>
      <c r="H13" s="99">
        <f t="shared" si="4"/>
        <v>-2.626572006</v>
      </c>
      <c r="I13" s="99">
        <f t="shared" si="4"/>
        <v>0.077493035</v>
      </c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</row>
    <row r="14">
      <c r="A14" s="27" t="s">
        <v>36</v>
      </c>
      <c r="B14" s="94">
        <f>VLOOKUP(A14,'P MEAMEDMAD MC Rocket UCR'!$A$1:$B$27,2, False)</f>
        <v>54.05405405</v>
      </c>
      <c r="C14" s="18">
        <v>50.0</v>
      </c>
      <c r="D14" s="18">
        <v>48.6486486486487</v>
      </c>
      <c r="E14" s="18">
        <v>52.7027027027027</v>
      </c>
      <c r="F14" s="18">
        <v>50.0</v>
      </c>
      <c r="G14" s="18">
        <v>48.6486486486487</v>
      </c>
      <c r="H14" s="18">
        <v>52.7027027027027</v>
      </c>
      <c r="I14" s="18">
        <v>52.7027027027027</v>
      </c>
      <c r="J14" s="18">
        <v>54.0540540540541</v>
      </c>
      <c r="K14" s="18">
        <v>54.0540540540541</v>
      </c>
      <c r="L14" s="50">
        <f>VLOOKUP(A14,DataDictionary!$B$2:$G$31,5,FALSE())</f>
        <v>10</v>
      </c>
    </row>
    <row r="15">
      <c r="A15" s="27" t="s">
        <v>39</v>
      </c>
      <c r="B15" s="94">
        <f>VLOOKUP(A15,'P MEAMEDMAD MC Rocket UCR'!$A$1:$B$27,2, False)</f>
        <v>99.33333333</v>
      </c>
      <c r="C15" s="18">
        <v>99.3333333333333</v>
      </c>
      <c r="D15" s="18">
        <v>98.0</v>
      </c>
      <c r="E15" s="18">
        <v>91.6666666666667</v>
      </c>
      <c r="F15" s="18">
        <v>99.3333333333333</v>
      </c>
      <c r="G15" s="18">
        <v>98.0</v>
      </c>
      <c r="H15" s="18">
        <v>91.6666666666667</v>
      </c>
      <c r="I15" s="18">
        <v>99.3333333333333</v>
      </c>
      <c r="J15" s="18">
        <v>99.0</v>
      </c>
      <c r="K15" s="18">
        <v>93.0</v>
      </c>
      <c r="L15" s="50">
        <f>VLOOKUP(A15,DataDictionary!$B$2:$G$31,5,FALSE())</f>
        <v>9</v>
      </c>
    </row>
    <row r="16">
      <c r="A16" s="27" t="s">
        <v>41</v>
      </c>
      <c r="B16" s="94">
        <f>VLOOKUP(A16,'P MEAMEDMAD MC Rocket UCR'!$A$1:$B$27,2, False)</f>
        <v>53.88888889</v>
      </c>
      <c r="C16" s="18">
        <v>52.2222222222222</v>
      </c>
      <c r="D16" s="18">
        <v>52.2222222222222</v>
      </c>
      <c r="E16" s="18">
        <v>51.6666666666667</v>
      </c>
      <c r="F16" s="18">
        <v>52.2222222222222</v>
      </c>
      <c r="G16" s="18">
        <v>52.2222222222222</v>
      </c>
      <c r="H16" s="18">
        <v>51.6666666666667</v>
      </c>
      <c r="I16" s="18">
        <v>54.4444444444444</v>
      </c>
      <c r="J16" s="18">
        <v>55.0</v>
      </c>
      <c r="K16" s="18">
        <v>53.8888888888889</v>
      </c>
      <c r="L16" s="50">
        <f>VLOOKUP(A16,DataDictionary!$B$2:$G$31,5,FALSE())</f>
        <v>7</v>
      </c>
    </row>
    <row r="17">
      <c r="A17" s="27" t="s">
        <v>45</v>
      </c>
      <c r="B17" s="94">
        <f>VLOOKUP(A17,'P MEAMEDMAD MC Rocket UCR'!$A$1:$B$27,2, False)</f>
        <v>100</v>
      </c>
      <c r="C17" s="18">
        <v>100.0</v>
      </c>
      <c r="D17" s="18">
        <v>100.0</v>
      </c>
      <c r="E17" s="18">
        <v>100.0</v>
      </c>
      <c r="F17" s="18">
        <v>100.0</v>
      </c>
      <c r="G17" s="18">
        <v>100.0</v>
      </c>
      <c r="H17" s="18">
        <v>100.0</v>
      </c>
      <c r="I17" s="18">
        <v>100.0</v>
      </c>
      <c r="J17" s="18">
        <v>100.0</v>
      </c>
      <c r="K17" s="18">
        <v>100.0</v>
      </c>
      <c r="L17" s="50">
        <f>VLOOKUP(A17,DataDictionary!$B$2:$G$31,5,FALSE())</f>
        <v>6</v>
      </c>
    </row>
    <row r="18">
      <c r="A18" s="27" t="s">
        <v>47</v>
      </c>
      <c r="B18" s="94">
        <f>VLOOKUP(A18,'P MEAMEDMAD MC Rocket UCR'!$A$1:$B$27,2, False)</f>
        <v>100</v>
      </c>
      <c r="C18" s="18">
        <v>100.0</v>
      </c>
      <c r="D18" s="18">
        <v>98.6111111111111</v>
      </c>
      <c r="E18" s="18">
        <v>98.6111111111111</v>
      </c>
      <c r="F18" s="18">
        <v>100.0</v>
      </c>
      <c r="G18" s="18">
        <v>98.6111111111111</v>
      </c>
      <c r="H18" s="18">
        <v>98.6111111111111</v>
      </c>
      <c r="I18" s="18">
        <v>100.0</v>
      </c>
      <c r="J18" s="18">
        <v>98.6111111111111</v>
      </c>
      <c r="K18" s="18">
        <v>98.6111111111111</v>
      </c>
      <c r="L18" s="50">
        <f>VLOOKUP(A18,DataDictionary!$B$2:$G$31,5,FALSE())</f>
        <v>6</v>
      </c>
    </row>
    <row r="19">
      <c r="A19" s="27" t="s">
        <v>51</v>
      </c>
      <c r="B19" s="94">
        <f>VLOOKUP(A19,'P MEAMEDMAD MC Rocket UCR'!$A$1:$B$27,2, False)</f>
        <v>54.62287105</v>
      </c>
      <c r="C19" s="18">
        <v>54.6228710462287</v>
      </c>
      <c r="D19" s="18">
        <v>38.5239253852392</v>
      </c>
      <c r="E19" s="18">
        <v>39.5377128953771</v>
      </c>
      <c r="F19" s="18">
        <v>54.6228710462287</v>
      </c>
      <c r="G19" s="18">
        <v>38.5239253852392</v>
      </c>
      <c r="H19" s="18">
        <v>39.5377128953771</v>
      </c>
      <c r="I19" s="18">
        <v>54.6228710462287</v>
      </c>
      <c r="J19" s="18">
        <v>44.2011354420113</v>
      </c>
      <c r="K19" s="18">
        <v>44.2822384428224</v>
      </c>
      <c r="L19" s="50">
        <f>VLOOKUP(A19,DataDictionary!$B$2:$G$31,5,FALSE())</f>
        <v>6</v>
      </c>
    </row>
    <row r="20">
      <c r="A20" s="27" t="s">
        <v>49</v>
      </c>
      <c r="B20" s="94">
        <f>VLOOKUP(A20,'P MEAMEDMAD MC Rocket UCR'!$A$1:$B$27,2, False)</f>
        <v>89.3129771</v>
      </c>
      <c r="C20" s="18">
        <v>84.7328244274809</v>
      </c>
      <c r="D20" s="18">
        <v>82.4427480916031</v>
      </c>
      <c r="E20" s="18">
        <v>84.7328244274809</v>
      </c>
      <c r="F20" s="18">
        <v>84.7328244274809</v>
      </c>
      <c r="G20" s="18">
        <v>82.4427480916031</v>
      </c>
      <c r="H20" s="18">
        <v>84.7328244274809</v>
      </c>
      <c r="I20" s="18">
        <v>87.7862595419847</v>
      </c>
      <c r="J20" s="18">
        <v>80.9160305343512</v>
      </c>
      <c r="K20" s="18">
        <v>80.9160305343512</v>
      </c>
      <c r="L20" s="50">
        <f>VLOOKUP(A20,DataDictionary!$B$2:$G$31,5,FALSE())</f>
        <v>6</v>
      </c>
    </row>
    <row r="21">
      <c r="A21" s="27" t="s">
        <v>52</v>
      </c>
      <c r="B21" s="94">
        <f>VLOOKUP(A21,'P MEAMEDMAD MC Rocket UCR'!$A$1:$B$27,2, False)</f>
        <v>90.78947368</v>
      </c>
      <c r="C21" s="18">
        <v>91.4473684210526</v>
      </c>
      <c r="D21" s="18">
        <v>77.6315789473684</v>
      </c>
      <c r="E21" s="18">
        <v>77.6315789473684</v>
      </c>
      <c r="F21" s="18">
        <v>91.4473684210526</v>
      </c>
      <c r="G21" s="18">
        <v>77.6315789473684</v>
      </c>
      <c r="H21" s="18">
        <v>77.6315789473684</v>
      </c>
      <c r="I21" s="18">
        <v>89.4736842105263</v>
      </c>
      <c r="J21" s="18">
        <v>88.1578947368421</v>
      </c>
      <c r="K21" s="18">
        <v>77.6315789473684</v>
      </c>
      <c r="L21" s="50">
        <f>VLOOKUP(A21,DataDictionary!$B$2:$G$31,5,FALSE())</f>
        <v>6</v>
      </c>
    </row>
    <row r="22">
      <c r="A22" s="27" t="s">
        <v>43</v>
      </c>
      <c r="B22" s="94">
        <f>VLOOKUP(A22,'P MEAMEDMAD MC Rocket UCR'!$A$1:$B$27,2, False)</f>
        <v>84.64163823</v>
      </c>
      <c r="C22" s="18">
        <v>82.9351535836178</v>
      </c>
      <c r="D22" s="18">
        <v>81.5699658703072</v>
      </c>
      <c r="E22" s="18">
        <v>82.9351535836178</v>
      </c>
      <c r="F22" s="18">
        <v>82.9351535836178</v>
      </c>
      <c r="G22" s="18">
        <v>81.5699658703072</v>
      </c>
      <c r="H22" s="18">
        <v>82.9351535836178</v>
      </c>
      <c r="I22" s="18">
        <v>82.9351535836178</v>
      </c>
      <c r="J22" s="18">
        <v>81.5699658703072</v>
      </c>
      <c r="K22" s="18">
        <v>82.9351535836178</v>
      </c>
      <c r="L22" s="50">
        <f>VLOOKUP(A22,DataDictionary!$B$2:$G$31,5,FALSE())</f>
        <v>6</v>
      </c>
    </row>
    <row r="23">
      <c r="A23" s="98" t="s">
        <v>293</v>
      </c>
      <c r="B23" s="96">
        <f t="shared" ref="B23:K23" si="5">AVERAGE(B14:B22)</f>
        <v>80.73813737</v>
      </c>
      <c r="C23" s="96">
        <f t="shared" si="5"/>
        <v>79.47708589</v>
      </c>
      <c r="D23" s="96">
        <f t="shared" si="5"/>
        <v>75.2944667</v>
      </c>
      <c r="E23" s="96">
        <f t="shared" si="5"/>
        <v>75.49826856</v>
      </c>
      <c r="F23" s="96">
        <f t="shared" si="5"/>
        <v>79.47708589</v>
      </c>
      <c r="G23" s="96">
        <f t="shared" si="5"/>
        <v>75.2944667</v>
      </c>
      <c r="H23" s="96">
        <f t="shared" si="5"/>
        <v>75.49826856</v>
      </c>
      <c r="I23" s="96">
        <f t="shared" si="5"/>
        <v>80.1442721</v>
      </c>
      <c r="J23" s="96">
        <f t="shared" si="5"/>
        <v>77.94557686</v>
      </c>
      <c r="K23" s="96">
        <f t="shared" si="5"/>
        <v>76.14656173</v>
      </c>
      <c r="L23" s="96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</row>
    <row r="24">
      <c r="A24" s="98"/>
      <c r="B24" s="96"/>
      <c r="C24" s="96">
        <f t="shared" ref="C24:I24" si="6">C23-$B23</f>
        <v>-1.261051477</v>
      </c>
      <c r="D24" s="96">
        <f t="shared" si="6"/>
        <v>-5.443670673</v>
      </c>
      <c r="E24" s="96">
        <f t="shared" si="6"/>
        <v>-5.239868814</v>
      </c>
      <c r="F24" s="96">
        <f t="shared" si="6"/>
        <v>-1.261051477</v>
      </c>
      <c r="G24" s="96">
        <f t="shared" si="6"/>
        <v>-5.443670673</v>
      </c>
      <c r="H24" s="96">
        <f t="shared" si="6"/>
        <v>-5.239868814</v>
      </c>
      <c r="I24" s="96">
        <f t="shared" si="6"/>
        <v>-0.5938652743</v>
      </c>
      <c r="J24" s="96"/>
      <c r="K24" s="96"/>
      <c r="L24" s="96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</row>
    <row r="25">
      <c r="A25" s="27" t="s">
        <v>57</v>
      </c>
      <c r="B25" s="94">
        <f>VLOOKUP(A25,'P MEAMEDMAD MC Rocket UCR'!$A$1:$B$27,2, False)</f>
        <v>98.14814815</v>
      </c>
      <c r="C25" s="18">
        <v>98.1481481481482</v>
      </c>
      <c r="D25" s="18">
        <v>80.7407407407407</v>
      </c>
      <c r="E25" s="18">
        <v>93.3333333333333</v>
      </c>
      <c r="F25" s="18">
        <v>98.1481481481482</v>
      </c>
      <c r="G25" s="18">
        <v>93.3333333333333</v>
      </c>
      <c r="H25" s="18">
        <v>93.3333333333333</v>
      </c>
      <c r="I25" s="18">
        <v>98.1481481481482</v>
      </c>
      <c r="J25" s="18">
        <v>80.7407407407407</v>
      </c>
      <c r="K25" s="18">
        <v>93.3333333333333</v>
      </c>
      <c r="L25" s="50">
        <f>VLOOKUP(A25,DataDictionary!$B$2:$G$31,5,FALSE())</f>
        <v>4</v>
      </c>
    </row>
    <row r="26">
      <c r="A26" s="27" t="s">
        <v>55</v>
      </c>
      <c r="B26" s="94">
        <f>VLOOKUP(A26,'P MEAMEDMAD MC Rocket UCR'!$A$1:$B$27,2, False)</f>
        <v>53.33333333</v>
      </c>
      <c r="C26" s="18">
        <v>46.6666666666667</v>
      </c>
      <c r="D26" s="18">
        <v>53.3333333333333</v>
      </c>
      <c r="E26" s="18">
        <v>53.3333333333333</v>
      </c>
      <c r="F26" s="18">
        <v>46.6666666666667</v>
      </c>
      <c r="G26" s="18">
        <v>53.3333333333333</v>
      </c>
      <c r="H26" s="18">
        <v>53.3333333333333</v>
      </c>
      <c r="I26" s="18">
        <v>40.0</v>
      </c>
      <c r="J26" s="18">
        <v>40.0</v>
      </c>
      <c r="K26" s="18">
        <v>40.0</v>
      </c>
      <c r="L26" s="50">
        <f>VLOOKUP(A26,DataDictionary!$B$2:$G$31,5,FALSE())</f>
        <v>4</v>
      </c>
    </row>
    <row r="27">
      <c r="A27" s="27" t="s">
        <v>65</v>
      </c>
      <c r="B27" s="94">
        <f>VLOOKUP(A27,'P MEAMEDMAD MC Rocket UCR'!$A$1:$B$27,2, False)</f>
        <v>98.55072464</v>
      </c>
      <c r="C27" s="18">
        <v>100.0</v>
      </c>
      <c r="D27" s="18">
        <v>95.6521739130435</v>
      </c>
      <c r="E27" s="18">
        <v>98.5507246376812</v>
      </c>
      <c r="F27" s="18">
        <v>100.0</v>
      </c>
      <c r="G27" s="18">
        <v>95.6521739130435</v>
      </c>
      <c r="H27" s="18">
        <v>98.5507246376812</v>
      </c>
      <c r="I27" s="18">
        <v>95.6521739130435</v>
      </c>
      <c r="J27" s="18">
        <v>92.7536231884058</v>
      </c>
      <c r="K27" s="18">
        <v>86.9565217391304</v>
      </c>
      <c r="L27" s="50">
        <f>VLOOKUP(A27,DataDictionary!$B$2:$G$31,5,FALSE())</f>
        <v>3</v>
      </c>
    </row>
    <row r="28">
      <c r="A28" s="27" t="s">
        <v>67</v>
      </c>
      <c r="B28" s="94">
        <f>VLOOKUP(A28,'P MEAMEDMAD MC Rocket UCR'!$A$1:$B$27,2, False)</f>
        <v>43.3460076</v>
      </c>
      <c r="C28" s="18">
        <v>43.3460076045627</v>
      </c>
      <c r="D28" s="18">
        <v>46.0076045627376</v>
      </c>
      <c r="E28" s="18">
        <v>42.9657794676806</v>
      </c>
      <c r="F28" s="18">
        <v>43.3460076045627</v>
      </c>
      <c r="G28" s="18">
        <v>46.0076045627376</v>
      </c>
      <c r="H28" s="18">
        <v>42.9657794676806</v>
      </c>
      <c r="I28" s="18">
        <v>43.3460076045627</v>
      </c>
      <c r="J28" s="18">
        <v>49.8098859315589</v>
      </c>
      <c r="K28" s="18">
        <v>42.9657794676806</v>
      </c>
      <c r="L28" s="50">
        <f>VLOOKUP(A28,DataDictionary!$B$2:$G$31,5,FALSE())</f>
        <v>3</v>
      </c>
    </row>
    <row r="29">
      <c r="A29" s="27" t="s">
        <v>59</v>
      </c>
      <c r="B29" s="94">
        <f>VLOOKUP(A29,'P MEAMEDMAD MC Rocket UCR'!$A$1:$B$27,2, False)</f>
        <v>59.52941176</v>
      </c>
      <c r="C29" s="18">
        <v>59.5294117647059</v>
      </c>
      <c r="D29" s="18">
        <v>40.4705882352941</v>
      </c>
      <c r="E29" s="18">
        <v>30.1176470588235</v>
      </c>
      <c r="F29" s="18">
        <v>59.5294117647059</v>
      </c>
      <c r="G29" s="18">
        <v>40.4705882352941</v>
      </c>
      <c r="H29" s="18">
        <v>30.1176470588235</v>
      </c>
      <c r="I29" s="18">
        <v>59.5294117647059</v>
      </c>
      <c r="J29" s="18">
        <v>42.2352941176471</v>
      </c>
      <c r="K29" s="18">
        <v>58.8235294117647</v>
      </c>
      <c r="L29" s="50">
        <f>VLOOKUP(A29,DataDictionary!$B$2:$G$31,5,FALSE())</f>
        <v>3</v>
      </c>
    </row>
    <row r="30">
      <c r="A30" s="27" t="s">
        <v>61</v>
      </c>
      <c r="B30" s="94">
        <f>VLOOKUP(A30,'P MEAMEDMAD MC Rocket UCR'!$A$1:$B$27,2, False)</f>
        <v>94.0625</v>
      </c>
      <c r="C30" s="18">
        <v>94.0625</v>
      </c>
      <c r="D30" s="18">
        <v>71.875</v>
      </c>
      <c r="E30" s="18">
        <v>85.9375</v>
      </c>
      <c r="F30" s="18">
        <v>94.0625</v>
      </c>
      <c r="G30" s="18">
        <v>71.875</v>
      </c>
      <c r="H30" s="18">
        <v>85.9375</v>
      </c>
      <c r="I30" s="18">
        <v>94.0625</v>
      </c>
      <c r="J30" s="18">
        <v>71.875</v>
      </c>
      <c r="K30" s="18">
        <v>85.9375</v>
      </c>
      <c r="L30" s="50">
        <f>VLOOKUP(A30,DataDictionary!$B$2:$G$31,5,FALSE())</f>
        <v>3</v>
      </c>
    </row>
    <row r="31">
      <c r="A31" s="27" t="s">
        <v>73</v>
      </c>
      <c r="B31" s="94">
        <f>VLOOKUP(A31,'P MEAMEDMAD MC Rocket UCR'!$A$1:$B$27,2, False)</f>
        <v>90.55555556</v>
      </c>
      <c r="C31" s="18">
        <v>90.5555555555556</v>
      </c>
      <c r="D31" s="18">
        <v>66.1111111111111</v>
      </c>
      <c r="E31" s="18">
        <v>73.3333333333333</v>
      </c>
      <c r="F31" s="18">
        <v>90.5555555555556</v>
      </c>
      <c r="G31" s="18">
        <v>73.3333333333333</v>
      </c>
      <c r="H31" s="18">
        <v>73.3333333333333</v>
      </c>
      <c r="I31" s="18">
        <v>90.5555555555556</v>
      </c>
      <c r="J31" s="18">
        <v>66.1111111111111</v>
      </c>
      <c r="K31" s="18">
        <v>73.3333333333333</v>
      </c>
      <c r="L31" s="50">
        <f>VLOOKUP(A31,DataDictionary!$B$2:$G$31,5,FALSE())</f>
        <v>2</v>
      </c>
    </row>
    <row r="32">
      <c r="A32" s="27" t="s">
        <v>71</v>
      </c>
      <c r="B32" s="94">
        <f>VLOOKUP(A32,'P MEAMEDMAD MC Rocket UCR'!$A$1:$B$27,2, False)</f>
        <v>98.19897084</v>
      </c>
      <c r="C32" s="18">
        <v>98.1989708404803</v>
      </c>
      <c r="D32" s="18">
        <v>88.822184105203</v>
      </c>
      <c r="E32" s="18">
        <v>88.822184105203</v>
      </c>
      <c r="F32" s="18">
        <v>98.1989708404803</v>
      </c>
      <c r="G32" s="18">
        <v>88.822184105203</v>
      </c>
      <c r="H32" s="18">
        <v>88.822184105203</v>
      </c>
      <c r="I32" s="18">
        <v>98.1989708404803</v>
      </c>
      <c r="J32" s="18">
        <v>88.822184105203</v>
      </c>
      <c r="K32" s="18">
        <v>88.822184105203</v>
      </c>
      <c r="L32" s="50">
        <f>VLOOKUP(A32,DataDictionary!$B$2:$G$31,5,FALSE())</f>
        <v>2</v>
      </c>
    </row>
    <row r="33">
      <c r="A33" s="27" t="s">
        <v>69</v>
      </c>
      <c r="B33" s="94">
        <f>VLOOKUP(A33,'P MEAMEDMAD MC Rocket UCR'!$A$1:$B$27,2, False)</f>
        <v>6.666666667</v>
      </c>
      <c r="C33" s="18">
        <v>20.0</v>
      </c>
      <c r="D33" s="18">
        <v>20.0</v>
      </c>
      <c r="E33" s="18">
        <v>20.0</v>
      </c>
      <c r="F33" s="18">
        <v>20.0</v>
      </c>
      <c r="G33" s="18">
        <v>20.0</v>
      </c>
      <c r="H33" s="18">
        <v>20.0</v>
      </c>
      <c r="I33" s="18">
        <v>20.0</v>
      </c>
      <c r="J33" s="18">
        <v>20.0</v>
      </c>
      <c r="K33" s="18">
        <v>20.0</v>
      </c>
      <c r="L33" s="50">
        <f>VLOOKUP(A33,DataDictionary!$B$2:$G$31,5,FALSE())</f>
        <v>2</v>
      </c>
    </row>
    <row r="34">
      <c r="A34" s="98" t="s">
        <v>293</v>
      </c>
      <c r="B34" s="99">
        <f t="shared" ref="B34:K34" si="7">average(B25:B33)</f>
        <v>71.37681317</v>
      </c>
      <c r="C34" s="100">
        <f t="shared" si="7"/>
        <v>72.27858451</v>
      </c>
      <c r="D34" s="99">
        <f t="shared" si="7"/>
        <v>62.55697067</v>
      </c>
      <c r="E34" s="99">
        <f t="shared" si="7"/>
        <v>65.15487059</v>
      </c>
      <c r="F34" s="100">
        <f t="shared" si="7"/>
        <v>72.27858451</v>
      </c>
      <c r="G34" s="99">
        <f t="shared" si="7"/>
        <v>64.75861676</v>
      </c>
      <c r="H34" s="99">
        <f t="shared" si="7"/>
        <v>65.15487059</v>
      </c>
      <c r="I34" s="99">
        <f t="shared" si="7"/>
        <v>71.05475198</v>
      </c>
      <c r="J34" s="99">
        <f t="shared" si="7"/>
        <v>61.37198213</v>
      </c>
      <c r="K34" s="99">
        <f t="shared" si="7"/>
        <v>65.57468682</v>
      </c>
    </row>
  </sheetData>
  <conditionalFormatting sqref="B2:K12 B14:K33">
    <cfRule type="expression" dxfId="1" priority="1">
      <formula>B2=MAX($C2:$L2)</formula>
    </cfRule>
  </conditionalFormatting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4" max="4" width="14.43"/>
    <col hidden="1" min="6" max="6" width="14.43"/>
    <col hidden="1" min="8" max="9" width="14.43"/>
  </cols>
  <sheetData>
    <row r="1">
      <c r="A1" s="42" t="s">
        <v>158</v>
      </c>
      <c r="B1" s="43" t="s">
        <v>182</v>
      </c>
      <c r="C1" s="42" t="s">
        <v>183</v>
      </c>
      <c r="D1" s="42" t="s">
        <v>184</v>
      </c>
      <c r="E1" s="42" t="s">
        <v>185</v>
      </c>
      <c r="F1" s="42" t="s">
        <v>186</v>
      </c>
      <c r="G1" s="42" t="s">
        <v>187</v>
      </c>
      <c r="H1" s="42" t="s">
        <v>188</v>
      </c>
      <c r="I1" s="42" t="s">
        <v>189</v>
      </c>
      <c r="J1" s="42" t="s">
        <v>190</v>
      </c>
      <c r="L1" s="43" t="s">
        <v>182</v>
      </c>
      <c r="M1" s="42" t="s">
        <v>183</v>
      </c>
      <c r="N1" s="42" t="s">
        <v>184</v>
      </c>
      <c r="O1" s="42" t="s">
        <v>185</v>
      </c>
      <c r="P1" s="42" t="s">
        <v>186</v>
      </c>
      <c r="Q1" s="42" t="s">
        <v>187</v>
      </c>
      <c r="R1" s="42" t="s">
        <v>188</v>
      </c>
    </row>
    <row r="2">
      <c r="A2" s="27" t="s">
        <v>11</v>
      </c>
      <c r="B2" s="22">
        <f>VLOOKUP(A2,'P WM NMC L2'!$A$2:$B$27,2,False)</f>
        <v>44</v>
      </c>
      <c r="C2" s="18">
        <v>40.0</v>
      </c>
      <c r="D2" s="18">
        <v>50.0</v>
      </c>
      <c r="E2" s="48">
        <v>40.0</v>
      </c>
      <c r="F2" s="48">
        <v>50.0</v>
      </c>
      <c r="G2" s="49">
        <v>46.0</v>
      </c>
      <c r="H2" s="18">
        <v>50.0</v>
      </c>
      <c r="I2" s="22"/>
      <c r="J2" s="50">
        <f>VLOOKUP(A2,DataDictionary!$B$2:$G$31,5,FALSE())</f>
        <v>1345</v>
      </c>
      <c r="K2" s="22"/>
      <c r="L2" s="22">
        <f>VLOOKUP(A2,'P WM NMC L2'!$A$2:$N$27,14,False)</f>
        <v>302.518921</v>
      </c>
      <c r="M2" s="18">
        <v>152.184413170815</v>
      </c>
      <c r="N2" s="18">
        <v>40.5840235392253</v>
      </c>
      <c r="O2" s="48">
        <v>129.429454938571</v>
      </c>
      <c r="P2" s="48">
        <v>27.561342104276</v>
      </c>
      <c r="Q2" s="18">
        <v>116.641981510321</v>
      </c>
      <c r="R2" s="18">
        <v>110.831424884001</v>
      </c>
    </row>
    <row r="3">
      <c r="A3" s="27" t="s">
        <v>14</v>
      </c>
      <c r="B3" s="22">
        <f>VLOOKUP(A3,'P WM NMC L2'!$A$2:$B$27,2,False)</f>
        <v>98.26589595</v>
      </c>
      <c r="C3" s="18">
        <v>93.0635838150289</v>
      </c>
      <c r="D3" s="18">
        <v>91.907514450867</v>
      </c>
      <c r="E3" s="48">
        <v>93.6416184971098</v>
      </c>
      <c r="F3" s="48">
        <v>93.0635838150289</v>
      </c>
      <c r="G3" s="18">
        <v>94.2196531791908</v>
      </c>
      <c r="H3" s="18">
        <v>94.2196531791908</v>
      </c>
      <c r="I3" s="22"/>
      <c r="J3" s="50">
        <f>VLOOKUP(A3,DataDictionary!$B$2:$G$31,5,FALSE())</f>
        <v>963</v>
      </c>
      <c r="K3" s="22"/>
      <c r="L3" s="22">
        <f>VLOOKUP(A3,'P WM NMC L2'!$A$2:$N$27,14,False)</f>
        <v>621.3824373</v>
      </c>
      <c r="M3" s="18">
        <v>217.528693215052</v>
      </c>
      <c r="N3" s="18">
        <v>72.6140013456345</v>
      </c>
      <c r="O3" s="48">
        <v>182.725016510487</v>
      </c>
      <c r="P3" s="48">
        <v>36.9963476975759</v>
      </c>
      <c r="Q3" s="18">
        <v>229.962598447005</v>
      </c>
      <c r="R3" s="18">
        <v>102.492136573792</v>
      </c>
    </row>
    <row r="4">
      <c r="A4" s="27" t="s">
        <v>19</v>
      </c>
      <c r="B4" s="22">
        <f>VLOOKUP(A4,'P WM NMC L2'!$A$2:$B$27,2,False)</f>
        <v>65.20998865</v>
      </c>
      <c r="C4" s="18">
        <v>60.1021566401816</v>
      </c>
      <c r="D4" s="18">
        <v>59.1089670828604</v>
      </c>
      <c r="E4" s="48">
        <v>59.0805902383655</v>
      </c>
      <c r="F4" s="48">
        <v>58.4846765039728</v>
      </c>
      <c r="G4" s="18">
        <v>60.8115777525539</v>
      </c>
      <c r="H4" s="18">
        <v>60.2440408626561</v>
      </c>
      <c r="I4" s="22"/>
      <c r="J4" s="50">
        <f>VLOOKUP(A4,DataDictionary!$B$2:$G$31,5,FALSE())</f>
        <v>144</v>
      </c>
      <c r="K4" s="22"/>
      <c r="L4" s="22">
        <f>VLOOKUP(A4,'P WM NMC L2'!$A$2:$N$27,14,False)</f>
        <v>987.3069886</v>
      </c>
      <c r="M4" s="18">
        <v>120.941329701742</v>
      </c>
      <c r="N4" s="18">
        <v>122.941692562898</v>
      </c>
      <c r="O4" s="48">
        <v>88.8933325171471</v>
      </c>
      <c r="P4" s="48">
        <v>89.9399995684624</v>
      </c>
      <c r="Q4" s="18">
        <v>102.133115462462</v>
      </c>
      <c r="R4" s="18">
        <v>99.8487987001737</v>
      </c>
    </row>
    <row r="5">
      <c r="A5" s="95" t="s">
        <v>293</v>
      </c>
      <c r="B5" s="96">
        <f t="shared" ref="B5:H5" si="1">AVERAGE(B2:B4)</f>
        <v>69.1586282</v>
      </c>
      <c r="C5" s="96">
        <f t="shared" si="1"/>
        <v>64.38858015</v>
      </c>
      <c r="D5" s="96">
        <f t="shared" si="1"/>
        <v>67.00549384</v>
      </c>
      <c r="E5" s="96">
        <f t="shared" si="1"/>
        <v>64.24073625</v>
      </c>
      <c r="F5" s="96">
        <f t="shared" si="1"/>
        <v>67.18275344</v>
      </c>
      <c r="G5" s="96">
        <f t="shared" si="1"/>
        <v>67.01041031</v>
      </c>
      <c r="H5" s="96">
        <f t="shared" si="1"/>
        <v>68.15456468</v>
      </c>
      <c r="I5" s="96"/>
      <c r="J5" s="96"/>
      <c r="K5" s="95"/>
      <c r="L5" s="96">
        <f t="shared" ref="L5:T5" si="2">AVERAGE(L2:L4)</f>
        <v>637.069449</v>
      </c>
      <c r="M5" s="96">
        <f t="shared" si="2"/>
        <v>163.5514787</v>
      </c>
      <c r="N5" s="96">
        <f t="shared" si="2"/>
        <v>78.71323915</v>
      </c>
      <c r="O5" s="96">
        <f t="shared" si="2"/>
        <v>133.6826013</v>
      </c>
      <c r="P5" s="96">
        <f t="shared" si="2"/>
        <v>51.49922979</v>
      </c>
      <c r="Q5" s="96">
        <f t="shared" si="2"/>
        <v>149.5792318</v>
      </c>
      <c r="R5" s="96">
        <f t="shared" si="2"/>
        <v>104.3907867</v>
      </c>
      <c r="S5" s="96" t="str">
        <f t="shared" si="2"/>
        <v>#DIV/0!</v>
      </c>
      <c r="T5" s="96" t="str">
        <f t="shared" si="2"/>
        <v>#DIV/0!</v>
      </c>
    </row>
    <row r="6">
      <c r="A6" s="95"/>
      <c r="B6" s="96"/>
      <c r="C6" s="96">
        <f t="shared" ref="C6:J6" si="3">C5-$B5</f>
        <v>-4.770048049</v>
      </c>
      <c r="D6" s="96">
        <f t="shared" si="3"/>
        <v>-2.153134356</v>
      </c>
      <c r="E6" s="96">
        <f t="shared" si="3"/>
        <v>-4.917891956</v>
      </c>
      <c r="F6" s="96">
        <f t="shared" si="3"/>
        <v>-1.975874761</v>
      </c>
      <c r="G6" s="96">
        <f t="shared" si="3"/>
        <v>-2.14821789</v>
      </c>
      <c r="H6" s="96">
        <f t="shared" si="3"/>
        <v>-1.00406352</v>
      </c>
      <c r="I6" s="96">
        <f t="shared" si="3"/>
        <v>-69.1586282</v>
      </c>
      <c r="J6" s="96">
        <f t="shared" si="3"/>
        <v>-69.1586282</v>
      </c>
      <c r="K6" s="96"/>
      <c r="L6" s="96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</row>
    <row r="7">
      <c r="A7" s="27" t="s">
        <v>21</v>
      </c>
      <c r="B7" s="22">
        <f>VLOOKUP(A7,'P WM NMC L2'!$A$2:$B$27,2,False)</f>
        <v>55</v>
      </c>
      <c r="C7" s="18">
        <v>54.0</v>
      </c>
      <c r="D7" s="18">
        <v>57.0</v>
      </c>
      <c r="E7" s="48">
        <v>54.0</v>
      </c>
      <c r="F7" s="48">
        <v>57.0</v>
      </c>
      <c r="G7" s="18">
        <v>52.0</v>
      </c>
      <c r="H7" s="18">
        <v>63.0</v>
      </c>
      <c r="I7" s="22"/>
      <c r="J7" s="50">
        <f>VLOOKUP(A7,DataDictionary!$B$2:$G$31,5,FALSE())</f>
        <v>64</v>
      </c>
      <c r="K7" s="22"/>
      <c r="L7" s="22">
        <f>VLOOKUP(A7,'P WM NMC L2'!$A$2:$N$27,14,False)</f>
        <v>928.2666179</v>
      </c>
      <c r="M7" s="18">
        <v>230.756966042519</v>
      </c>
      <c r="N7" s="18">
        <v>234.340636336803</v>
      </c>
      <c r="O7" s="48">
        <v>208.279129926364</v>
      </c>
      <c r="P7" s="48">
        <v>206.934964966774</v>
      </c>
      <c r="Q7" s="18">
        <v>217.505569668611</v>
      </c>
      <c r="R7" s="18">
        <v>212.61318936348</v>
      </c>
    </row>
    <row r="8">
      <c r="A8" s="27" t="s">
        <v>23</v>
      </c>
      <c r="B8" s="22">
        <f>VLOOKUP(A8,'P WM NMC L2'!$A$2:$B$27,2,False)</f>
        <v>73.17073171</v>
      </c>
      <c r="C8" s="18">
        <v>75.1219512195122</v>
      </c>
      <c r="D8" s="18">
        <v>74.6341463414634</v>
      </c>
      <c r="E8" s="48">
        <v>75.1219512195122</v>
      </c>
      <c r="F8" s="48">
        <v>74.6341463414634</v>
      </c>
      <c r="G8" s="18">
        <v>73.1707317073171</v>
      </c>
      <c r="H8" s="18">
        <v>74.6341463414634</v>
      </c>
      <c r="I8" s="22"/>
      <c r="J8" s="50">
        <f>VLOOKUP(A8,DataDictionary!$B$2:$G$31,5,FALSE())</f>
        <v>61</v>
      </c>
      <c r="K8" s="22"/>
      <c r="L8" s="22">
        <f>VLOOKUP(A8,'P WM NMC L2'!$A$2:$N$27,14,False)</f>
        <v>95.5454333</v>
      </c>
      <c r="M8" s="18">
        <v>30.2569767038027</v>
      </c>
      <c r="N8" s="18">
        <v>29.6079485019048</v>
      </c>
      <c r="O8" s="48">
        <v>19.791439084212</v>
      </c>
      <c r="P8" s="48">
        <v>19.1945718566577</v>
      </c>
      <c r="Q8" s="18">
        <v>28.8457919716835</v>
      </c>
      <c r="R8" s="18">
        <v>28.5551961739858</v>
      </c>
    </row>
    <row r="9">
      <c r="A9" s="27" t="s">
        <v>25</v>
      </c>
      <c r="B9" s="22">
        <f>VLOOKUP(A9,'P WM NMC L2'!$A$2:$B$27,2,False)</f>
        <v>54</v>
      </c>
      <c r="C9" s="18">
        <v>48.0</v>
      </c>
      <c r="D9" s="18">
        <v>51.0</v>
      </c>
      <c r="E9" s="48">
        <v>48.0</v>
      </c>
      <c r="F9" s="48">
        <v>51.0</v>
      </c>
      <c r="G9" s="18">
        <v>53.0</v>
      </c>
      <c r="H9" s="18">
        <v>60.0</v>
      </c>
      <c r="I9" s="22"/>
      <c r="J9" s="50">
        <f>VLOOKUP(A9,DataDictionary!$B$2:$G$31,5,FALSE())</f>
        <v>28</v>
      </c>
      <c r="K9" s="22"/>
      <c r="L9" s="22">
        <f>VLOOKUP(A9,'P WM NMC L2'!$A$2:$N$27,14,False)</f>
        <v>10.37936222</v>
      </c>
      <c r="M9" s="18">
        <v>6.08548505703608</v>
      </c>
      <c r="N9" s="18">
        <v>5.48859524726868</v>
      </c>
      <c r="O9" s="48">
        <v>3.4637295683225</v>
      </c>
      <c r="P9" s="48">
        <v>3.24034068187078</v>
      </c>
      <c r="Q9" s="18">
        <v>5.25072090625763</v>
      </c>
      <c r="R9" s="18">
        <v>5.11597204208374</v>
      </c>
    </row>
    <row r="10">
      <c r="A10" s="27" t="s">
        <v>28</v>
      </c>
      <c r="B10" s="22">
        <f>VLOOKUP(A10,'P WM NMC L2'!$A$2:$B$27,2,False)</f>
        <v>91.66666667</v>
      </c>
      <c r="C10" s="18">
        <v>92.2222222222222</v>
      </c>
      <c r="D10" s="18">
        <v>87.7777777777778</v>
      </c>
      <c r="E10" s="48">
        <v>92.2222222222222</v>
      </c>
      <c r="F10" s="48">
        <v>87.2222222222222</v>
      </c>
      <c r="G10" s="18">
        <v>91.1111111111111</v>
      </c>
      <c r="H10" s="18">
        <v>86.1111111111111</v>
      </c>
      <c r="I10" s="22"/>
      <c r="J10" s="50">
        <f>VLOOKUP(A10,DataDictionary!$B$2:$G$31,5,FALSE())</f>
        <v>24</v>
      </c>
      <c r="K10" s="22"/>
      <c r="L10" s="22">
        <f>VLOOKUP(A10,'P WM NMC L2'!$A$2:$N$27,14,False)</f>
        <v>6.071640948</v>
      </c>
      <c r="M10" s="18">
        <v>10.5996294260025</v>
      </c>
      <c r="N10" s="18">
        <v>6.57675959269206</v>
      </c>
      <c r="O10" s="48">
        <v>6.03848019838333</v>
      </c>
      <c r="P10" s="48">
        <v>3.86901907523473</v>
      </c>
      <c r="Q10" s="18">
        <v>9.4426000157992</v>
      </c>
      <c r="R10" s="18">
        <v>6.77040514945984</v>
      </c>
    </row>
    <row r="11">
      <c r="A11" s="27" t="s">
        <v>34</v>
      </c>
      <c r="B11" s="22">
        <f>VLOOKUP(A11,'P WM NMC L2'!$A$2:$B$27,2,False)</f>
        <v>31.46436027</v>
      </c>
      <c r="C11" s="18">
        <v>28.8398449150015</v>
      </c>
      <c r="D11" s="18">
        <v>29.287205487623</v>
      </c>
      <c r="E11" s="48">
        <v>28.8398449150015</v>
      </c>
      <c r="F11" s="48">
        <v>29.287205487623</v>
      </c>
      <c r="G11" s="18">
        <v>28.8398449150015</v>
      </c>
      <c r="H11" s="18">
        <v>29.287205487623</v>
      </c>
      <c r="I11" s="22"/>
      <c r="J11" s="50">
        <f>VLOOKUP(A11,DataDictionary!$B$2:$G$31,5,FALSE())</f>
        <v>11</v>
      </c>
      <c r="K11" s="22"/>
      <c r="L11" s="22">
        <f>VLOOKUP(A11,'P WM NMC L2'!$A$2:$N$27,14,False)</f>
        <v>309.6062725</v>
      </c>
      <c r="M11" s="18">
        <v>59.2666009664536</v>
      </c>
      <c r="N11" s="18">
        <v>58.1263233224551</v>
      </c>
      <c r="O11" s="48">
        <v>44.6172445893288</v>
      </c>
      <c r="P11" s="48">
        <v>44.6932571530342</v>
      </c>
      <c r="Q11" s="18">
        <v>58.6548885544141</v>
      </c>
      <c r="R11" s="18">
        <v>58.8093056122462</v>
      </c>
    </row>
    <row r="12">
      <c r="A12" s="95" t="s">
        <v>293</v>
      </c>
      <c r="B12" s="96">
        <f t="shared" ref="B12:H12" si="4">AVERAGE(B7:B11)</f>
        <v>61.06035173</v>
      </c>
      <c r="C12" s="96">
        <f t="shared" si="4"/>
        <v>59.63680367</v>
      </c>
      <c r="D12" s="96">
        <f t="shared" si="4"/>
        <v>59.93982592</v>
      </c>
      <c r="E12" s="96">
        <f t="shared" si="4"/>
        <v>59.63680367</v>
      </c>
      <c r="F12" s="96">
        <f t="shared" si="4"/>
        <v>59.82871481</v>
      </c>
      <c r="G12" s="96">
        <f t="shared" si="4"/>
        <v>59.62433755</v>
      </c>
      <c r="H12" s="96">
        <f t="shared" si="4"/>
        <v>62.60649259</v>
      </c>
      <c r="I12" s="22"/>
      <c r="J12" s="50"/>
      <c r="K12" s="22"/>
      <c r="L12" s="22"/>
      <c r="M12" s="18"/>
      <c r="N12" s="18"/>
      <c r="O12" s="48"/>
      <c r="P12" s="48"/>
      <c r="Q12" s="18"/>
      <c r="R12" s="18"/>
    </row>
    <row r="13">
      <c r="A13" s="95"/>
      <c r="B13" s="96"/>
      <c r="C13" s="96">
        <f t="shared" ref="C13:G13" si="5">C12-$B12</f>
        <v>-1.423548058</v>
      </c>
      <c r="D13" s="96">
        <f t="shared" si="5"/>
        <v>-1.120525808</v>
      </c>
      <c r="E13" s="96">
        <f t="shared" si="5"/>
        <v>-1.423548058</v>
      </c>
      <c r="F13" s="96">
        <f t="shared" si="5"/>
        <v>-1.231636919</v>
      </c>
      <c r="G13" s="96">
        <f t="shared" si="5"/>
        <v>-1.436014183</v>
      </c>
      <c r="H13" s="96"/>
      <c r="I13" s="22"/>
      <c r="J13" s="50"/>
      <c r="K13" s="22"/>
      <c r="L13" s="22"/>
      <c r="M13" s="18"/>
      <c r="N13" s="18"/>
      <c r="O13" s="48"/>
      <c r="P13" s="48"/>
      <c r="Q13" s="18"/>
      <c r="R13" s="18"/>
    </row>
    <row r="14">
      <c r="A14" s="27" t="s">
        <v>36</v>
      </c>
      <c r="B14" s="22">
        <f>VLOOKUP(A14,'P WM NMC L2'!$A$2:$B$27,2,False)</f>
        <v>28.37837838</v>
      </c>
      <c r="C14" s="18">
        <v>20.2702702702703</v>
      </c>
      <c r="D14" s="18">
        <v>18.9189189189189</v>
      </c>
      <c r="E14" s="48">
        <v>20.2702702702703</v>
      </c>
      <c r="F14" s="48">
        <v>18.9189189189189</v>
      </c>
      <c r="G14" s="18">
        <v>31.0810810810811</v>
      </c>
      <c r="H14" s="18">
        <v>24.3243243243243</v>
      </c>
      <c r="I14" s="22"/>
      <c r="J14" s="50">
        <f>VLOOKUP(A14,DataDictionary!$B$2:$G$31,5,FALSE())</f>
        <v>10</v>
      </c>
      <c r="K14" s="22"/>
      <c r="L14" s="22">
        <f>VLOOKUP(A14,'P WM NMC L2'!$A$2:$N$27,14,False)</f>
        <v>11.40266304</v>
      </c>
      <c r="M14" s="18">
        <v>20.3591623663902</v>
      </c>
      <c r="N14" s="18">
        <v>17.4470304528872</v>
      </c>
      <c r="O14" s="48">
        <v>12.3330897053083</v>
      </c>
      <c r="P14" s="48">
        <v>10.4668740113576</v>
      </c>
      <c r="Q14" s="18">
        <v>17.7752338329951</v>
      </c>
      <c r="R14" s="18">
        <v>14.2286951343218</v>
      </c>
    </row>
    <row r="15">
      <c r="A15" s="51" t="s">
        <v>39</v>
      </c>
      <c r="B15" s="22">
        <f>VLOOKUP(A15,'P WM NMC L2'!$A$2:$B$27,2,False)</f>
        <v>99.33333333</v>
      </c>
      <c r="C15" s="18">
        <v>99.3333333333333</v>
      </c>
      <c r="D15" s="18">
        <v>98.0</v>
      </c>
      <c r="E15" s="48">
        <v>99.3333333333333</v>
      </c>
      <c r="F15" s="48">
        <v>98.0</v>
      </c>
      <c r="G15" s="18">
        <v>99.3333333333333</v>
      </c>
      <c r="H15" s="18">
        <v>99.3333333333333</v>
      </c>
      <c r="I15" s="22"/>
      <c r="J15" s="50">
        <f>VLOOKUP(A15,DataDictionary!$B$2:$G$31,5,FALSE())</f>
        <v>9</v>
      </c>
      <c r="K15" s="22"/>
      <c r="L15" s="22">
        <f>VLOOKUP(A15,'P WM NMC L2'!$A$2:$N$27,14,False)</f>
        <v>8.677012781</v>
      </c>
      <c r="M15" s="18">
        <v>17.4733824809392</v>
      </c>
      <c r="N15" s="18">
        <v>3.71033787727356</v>
      </c>
      <c r="O15" s="48">
        <v>10.4488686203957</v>
      </c>
      <c r="P15" s="48">
        <v>2.27004776398341</v>
      </c>
      <c r="Q15" s="18">
        <v>16.7960969090462</v>
      </c>
      <c r="R15" s="18">
        <v>6.00274814367294</v>
      </c>
    </row>
    <row r="16">
      <c r="A16" s="27" t="s">
        <v>41</v>
      </c>
      <c r="B16" s="22">
        <f>VLOOKUP(A16,'P WM NMC L2'!$A$2:$B$27,2,False)</f>
        <v>47.77777778</v>
      </c>
      <c r="C16" s="18">
        <v>52.2222222222222</v>
      </c>
      <c r="D16" s="18">
        <v>52.2222222222222</v>
      </c>
      <c r="E16" s="48">
        <v>52.2222222222222</v>
      </c>
      <c r="F16" s="48">
        <v>52.2222222222222</v>
      </c>
      <c r="G16" s="18">
        <v>51.6666666666667</v>
      </c>
      <c r="H16" s="18">
        <v>56.1111111111111</v>
      </c>
      <c r="I16" s="22"/>
      <c r="J16" s="50">
        <f>VLOOKUP(A16,DataDictionary!$B$2:$G$31,5,FALSE())</f>
        <v>7</v>
      </c>
      <c r="K16" s="22"/>
      <c r="L16" s="22">
        <f>VLOOKUP(A16,'P WM NMC L2'!$A$2:$N$27,14,False)</f>
        <v>37.629606</v>
      </c>
      <c r="M16" s="18">
        <v>36.4568607211113</v>
      </c>
      <c r="N16" s="18">
        <v>35.5243792176247</v>
      </c>
      <c r="O16" s="48">
        <v>24.3270193378131</v>
      </c>
      <c r="P16" s="48">
        <v>23.7419649084409</v>
      </c>
      <c r="Q16" s="18">
        <v>41.6220942695936</v>
      </c>
      <c r="R16" s="18">
        <v>40.9956101934115</v>
      </c>
    </row>
    <row r="17">
      <c r="A17" s="27" t="s">
        <v>43</v>
      </c>
      <c r="B17" s="22">
        <f>VLOOKUP(A17,'P WM NMC L2'!$A$2:$B$27,2,False)</f>
        <v>78.49829352</v>
      </c>
      <c r="C17" s="18">
        <v>81.5699658703072</v>
      </c>
      <c r="D17" s="18">
        <v>76.7918088737201</v>
      </c>
      <c r="E17" s="48">
        <v>81.5699658703072</v>
      </c>
      <c r="F17" s="48">
        <v>76.7918088737201</v>
      </c>
      <c r="G17" s="18">
        <v>76.4505119453925</v>
      </c>
      <c r="H17" s="18">
        <v>78.839590443686</v>
      </c>
      <c r="I17" s="22"/>
      <c r="J17" s="50">
        <f>VLOOKUP(A17,DataDictionary!$B$2:$G$31,5,FALSE())</f>
        <v>6</v>
      </c>
      <c r="K17" s="22"/>
      <c r="L17" s="22">
        <f>VLOOKUP(A17,'P WM NMC L2'!$A$2:$N$27,14,False)</f>
        <v>36.05087704</v>
      </c>
      <c r="M17" s="18">
        <v>25.1655039628347</v>
      </c>
      <c r="N17" s="18">
        <v>23.9986077229182</v>
      </c>
      <c r="O17" s="48">
        <v>16.1135462681452</v>
      </c>
      <c r="P17" s="48">
        <v>15.0992984811465</v>
      </c>
      <c r="Q17" s="18">
        <v>31.4282274802526</v>
      </c>
      <c r="R17" s="18">
        <v>31.6775891939799</v>
      </c>
    </row>
    <row r="18">
      <c r="A18" s="27" t="s">
        <v>45</v>
      </c>
      <c r="B18" s="22">
        <f>VLOOKUP(A18,'P WM NMC L2'!$A$2:$B$27,2,False)</f>
        <v>100</v>
      </c>
      <c r="C18" s="18">
        <v>100.0</v>
      </c>
      <c r="D18" s="18">
        <v>100.0</v>
      </c>
      <c r="E18" s="48">
        <v>100.0</v>
      </c>
      <c r="F18" s="48">
        <v>100.0</v>
      </c>
      <c r="G18" s="18">
        <v>100.0</v>
      </c>
      <c r="H18" s="18">
        <v>100.0</v>
      </c>
      <c r="I18" s="22"/>
      <c r="J18" s="50">
        <f>VLOOKUP(A18,DataDictionary!$B$2:$G$31,5,FALSE())</f>
        <v>6</v>
      </c>
      <c r="K18" s="22"/>
      <c r="L18" s="22">
        <f>VLOOKUP(A18,'P WM NMC L2'!$A$2:$N$27,14,False)</f>
        <v>0.5392969449</v>
      </c>
      <c r="M18" s="18">
        <v>0.444296260674795</v>
      </c>
      <c r="N18" s="18">
        <v>0.416694021224976</v>
      </c>
      <c r="O18" s="48">
        <v>0.229100930690765</v>
      </c>
      <c r="P18" s="48">
        <v>0.238702328999837</v>
      </c>
      <c r="Q18" s="18">
        <v>0.434210471312205</v>
      </c>
      <c r="R18" s="18">
        <v>0.457398855686188</v>
      </c>
    </row>
    <row r="19">
      <c r="A19" s="27" t="s">
        <v>47</v>
      </c>
      <c r="B19" s="22">
        <f>VLOOKUP(A19,'P WM NMC L2'!$A$2:$B$27,2,False)</f>
        <v>100</v>
      </c>
      <c r="C19" s="18">
        <v>100.0</v>
      </c>
      <c r="D19" s="18">
        <v>97.2222222222222</v>
      </c>
      <c r="E19" s="48">
        <v>100.0</v>
      </c>
      <c r="F19" s="48">
        <v>97.2222222222222</v>
      </c>
      <c r="G19" s="18">
        <v>100.0</v>
      </c>
      <c r="H19" s="18">
        <v>95.8333333333333</v>
      </c>
      <c r="I19" s="22"/>
      <c r="J19" s="50">
        <f>VLOOKUP(A19,DataDictionary!$B$2:$G$31,5,FALSE())</f>
        <v>6</v>
      </c>
      <c r="K19" s="22"/>
      <c r="L19" s="22">
        <f>VLOOKUP(A19,'P WM NMC L2'!$A$2:$N$27,14,False)</f>
        <v>16.15015409</v>
      </c>
      <c r="M19" s="18">
        <v>28.1956673701604</v>
      </c>
      <c r="N19" s="18">
        <v>19.5506655812263</v>
      </c>
      <c r="O19" s="48">
        <v>18.4388725876808</v>
      </c>
      <c r="P19" s="48">
        <v>12.9520340601603</v>
      </c>
      <c r="Q19" s="18">
        <v>27.8120027422905</v>
      </c>
      <c r="R19" s="18">
        <v>20.7547701835632</v>
      </c>
    </row>
    <row r="20">
      <c r="A20" s="27" t="s">
        <v>51</v>
      </c>
      <c r="B20" s="22">
        <f>VLOOKUP(A20,'P WM NMC L2'!$A$2:$B$27,2,False)</f>
        <v>61.27331711</v>
      </c>
      <c r="C20" s="18">
        <v>61.2733171127332</v>
      </c>
      <c r="D20" s="18">
        <v>48.661800486618</v>
      </c>
      <c r="E20" s="48">
        <v>61.2733171127332</v>
      </c>
      <c r="F20" s="48">
        <v>48.661800486618</v>
      </c>
      <c r="G20" s="18">
        <v>61.2733171127332</v>
      </c>
      <c r="H20" s="18">
        <v>54.3390105433901</v>
      </c>
      <c r="I20" s="22"/>
      <c r="J20" s="50">
        <f>VLOOKUP(A20,DataDictionary!$B$2:$G$31,5,FALSE())</f>
        <v>6</v>
      </c>
      <c r="K20" s="22"/>
      <c r="L20" s="22">
        <f>VLOOKUP(A20,'P WM NMC L2'!$A$2:$N$27,14,False)</f>
        <v>11.59519325</v>
      </c>
      <c r="M20" s="18">
        <v>22.6103368639946</v>
      </c>
      <c r="N20" s="18">
        <v>8.42519954045614</v>
      </c>
      <c r="O20" s="48">
        <v>13.7387972752253</v>
      </c>
      <c r="P20" s="48">
        <v>4.83836051623026</v>
      </c>
      <c r="Q20" s="18">
        <v>21.5337434967359</v>
      </c>
      <c r="R20" s="18">
        <v>13.1768349051476</v>
      </c>
    </row>
    <row r="21">
      <c r="A21" s="27" t="s">
        <v>49</v>
      </c>
      <c r="B21" s="22">
        <f>VLOOKUP(A21,'P WM NMC L2'!$A$2:$B$27,2,False)</f>
        <v>89.3129771</v>
      </c>
      <c r="C21" s="18">
        <v>87.0229007633588</v>
      </c>
      <c r="D21" s="18">
        <v>86.2595419847328</v>
      </c>
      <c r="E21" s="48">
        <v>87.0229007633588</v>
      </c>
      <c r="F21" s="48">
        <v>86.2595419847328</v>
      </c>
      <c r="G21" s="18">
        <v>90.8396946564886</v>
      </c>
      <c r="H21" s="18">
        <v>86.2595419847328</v>
      </c>
      <c r="I21" s="22"/>
      <c r="J21" s="50">
        <f>VLOOKUP(A21,DataDictionary!$B$2:$G$31,5,FALSE())</f>
        <v>6</v>
      </c>
      <c r="K21" s="22"/>
      <c r="L21" s="22">
        <f>VLOOKUP(A21,'P WM NMC L2'!$A$2:$N$27,14,False)</f>
        <v>344.3827485</v>
      </c>
      <c r="M21" s="18">
        <v>149.387534570694</v>
      </c>
      <c r="N21" s="18">
        <v>132.592526916663</v>
      </c>
      <c r="O21" s="48">
        <v>135.676103627682</v>
      </c>
      <c r="P21" s="48">
        <v>111.75362290144</v>
      </c>
      <c r="Q21" s="18">
        <v>207.334150191148</v>
      </c>
      <c r="R21" s="18">
        <v>83.5858686129252</v>
      </c>
    </row>
    <row r="22">
      <c r="A22" s="27" t="s">
        <v>52</v>
      </c>
      <c r="B22" s="22">
        <f>VLOOKUP(A22,'P WM NMC L2'!$A$2:$B$27,2,False)</f>
        <v>86.18421053</v>
      </c>
      <c r="C22" s="18">
        <v>89.4736842105263</v>
      </c>
      <c r="D22" s="18">
        <v>68.421052631579</v>
      </c>
      <c r="E22" s="48">
        <v>89.4736842105263</v>
      </c>
      <c r="F22" s="48">
        <v>68.421052631579</v>
      </c>
      <c r="G22" s="18">
        <v>86.1842105263158</v>
      </c>
      <c r="H22" s="18">
        <v>81.5789473684211</v>
      </c>
      <c r="I22" s="22"/>
      <c r="J22" s="50">
        <f>VLOOKUP(A22,DataDictionary!$B$2:$G$31,5,FALSE())</f>
        <v>6</v>
      </c>
      <c r="K22" s="22"/>
      <c r="L22" s="22">
        <f>VLOOKUP(A22,'P WM NMC L2'!$A$2:$N$27,14,False)</f>
        <v>0.5441448887</v>
      </c>
      <c r="M22" s="18">
        <v>1.02290279865265</v>
      </c>
      <c r="N22" s="18">
        <v>0.205234841505686</v>
      </c>
      <c r="O22" s="48">
        <v>0.502240725358327</v>
      </c>
      <c r="P22" s="48">
        <v>0.112731575965881</v>
      </c>
      <c r="Q22" s="18">
        <v>0.928122838338216</v>
      </c>
      <c r="R22" s="18">
        <v>0.474062983194987</v>
      </c>
    </row>
    <row r="23">
      <c r="A23" s="101" t="s">
        <v>293</v>
      </c>
      <c r="B23" s="102">
        <f t="shared" ref="B23:H23" si="6">AVERAGE(B14:B22)</f>
        <v>76.75092086</v>
      </c>
      <c r="C23" s="103">
        <f t="shared" si="6"/>
        <v>76.7961882</v>
      </c>
      <c r="D23" s="102">
        <f t="shared" si="6"/>
        <v>71.83306304</v>
      </c>
      <c r="E23" s="103">
        <f t="shared" si="6"/>
        <v>76.7961882</v>
      </c>
      <c r="F23" s="102">
        <f t="shared" si="6"/>
        <v>71.83306304</v>
      </c>
      <c r="G23" s="103">
        <f t="shared" si="6"/>
        <v>77.42542392</v>
      </c>
      <c r="H23" s="102">
        <f t="shared" si="6"/>
        <v>75.17991027</v>
      </c>
      <c r="I23" s="102"/>
      <c r="J23" s="96"/>
      <c r="K23" s="102"/>
      <c r="L23" s="102"/>
      <c r="M23" s="104"/>
      <c r="N23" s="104"/>
      <c r="O23" s="104"/>
      <c r="P23" s="104"/>
      <c r="Q23" s="104"/>
      <c r="R23" s="104"/>
      <c r="S23" s="97"/>
      <c r="T23" s="97"/>
      <c r="U23" s="97"/>
      <c r="V23" s="97"/>
      <c r="W23" s="97"/>
      <c r="X23" s="97"/>
      <c r="Y23" s="97"/>
      <c r="Z23" s="97"/>
    </row>
    <row r="24">
      <c r="A24" s="27" t="s">
        <v>55</v>
      </c>
      <c r="B24" s="22">
        <f>VLOOKUP(A24,'P WM NMC L2'!$A$2:$B$27,2,False)</f>
        <v>46.66666667</v>
      </c>
      <c r="C24" s="18">
        <v>60.0</v>
      </c>
      <c r="D24" s="18">
        <v>33.3333333333333</v>
      </c>
      <c r="E24" s="48">
        <v>60.0</v>
      </c>
      <c r="F24" s="48">
        <v>33.3333333333333</v>
      </c>
      <c r="G24" s="18">
        <v>40.0</v>
      </c>
      <c r="H24" s="18">
        <v>46.6666666666667</v>
      </c>
      <c r="I24" s="22"/>
      <c r="J24" s="50">
        <f>VLOOKUP(A24,DataDictionary!$B$2:$G$31,5,FALSE())</f>
        <v>4</v>
      </c>
      <c r="K24" s="22"/>
      <c r="L24" s="22">
        <f>VLOOKUP(A24,'P WM NMC L2'!$A$2:$N$27,14,False)</f>
        <v>2.884253486</v>
      </c>
      <c r="M24" s="18">
        <v>4.88569323221843</v>
      </c>
      <c r="N24" s="18">
        <v>1.44449837207794</v>
      </c>
      <c r="O24" s="48">
        <v>2.8972886800766</v>
      </c>
      <c r="P24" s="48">
        <v>0.952186294396718</v>
      </c>
      <c r="Q24" s="18">
        <v>3.21333206494649</v>
      </c>
      <c r="R24" s="18">
        <v>3.40263496637344</v>
      </c>
    </row>
    <row r="25">
      <c r="A25" s="27" t="s">
        <v>57</v>
      </c>
      <c r="B25" s="22">
        <f>VLOOKUP(A25,'P WM NMC L2'!$A$2:$B$27,2,False)</f>
        <v>96.66666667</v>
      </c>
      <c r="C25" s="18">
        <v>96.6666666666667</v>
      </c>
      <c r="D25" s="18">
        <v>82.9629629629629</v>
      </c>
      <c r="E25" s="48">
        <v>96.6666666666667</v>
      </c>
      <c r="F25" s="48">
        <v>88.1481481481482</v>
      </c>
      <c r="G25" s="18">
        <v>96.6666666666667</v>
      </c>
      <c r="H25" s="18">
        <v>82.9629629629629</v>
      </c>
      <c r="I25" s="22"/>
      <c r="J25" s="50">
        <f>VLOOKUP(A25,DataDictionary!$B$2:$G$31,5,FALSE())</f>
        <v>4</v>
      </c>
      <c r="K25" s="22"/>
      <c r="L25" s="22">
        <f>VLOOKUP(A25,'P WM NMC L2'!$A$2:$N$27,14,False)</f>
        <v>0.8965806524</v>
      </c>
      <c r="M25" s="18">
        <v>2.46205010811488</v>
      </c>
      <c r="N25" s="18">
        <v>0.511660385131836</v>
      </c>
      <c r="O25" s="48">
        <v>1.23699599107107</v>
      </c>
      <c r="P25" s="48">
        <v>0.60215384165446</v>
      </c>
      <c r="Q25" s="18">
        <v>2.22925640741984</v>
      </c>
      <c r="R25" s="18">
        <v>0.539490056037903</v>
      </c>
    </row>
    <row r="26">
      <c r="A26" s="27" t="s">
        <v>59</v>
      </c>
      <c r="B26" s="22">
        <f>VLOOKUP(A26,'P WM NMC L2'!$A$2:$B$27,2,False)</f>
        <v>26.11764706</v>
      </c>
      <c r="C26" s="18">
        <v>26.1176470588235</v>
      </c>
      <c r="D26" s="18">
        <v>23.0588235294118</v>
      </c>
      <c r="E26" s="48">
        <v>26.1176470588235</v>
      </c>
      <c r="F26" s="48">
        <v>23.0588235294118</v>
      </c>
      <c r="G26" s="18">
        <v>26.1176470588235</v>
      </c>
      <c r="H26" s="18">
        <v>23.5294117647059</v>
      </c>
      <c r="I26" s="22"/>
      <c r="J26" s="50">
        <f>VLOOKUP(A26,DataDictionary!$B$2:$G$31,5,FALSE())</f>
        <v>3</v>
      </c>
      <c r="K26" s="22"/>
      <c r="L26" s="22">
        <f>VLOOKUP(A26,'P WM NMC L2'!$A$2:$N$27,14,False)</f>
        <v>4.422767588</v>
      </c>
      <c r="M26" s="18">
        <v>9.99878724813461</v>
      </c>
      <c r="N26" s="18">
        <v>3.05963268280029</v>
      </c>
      <c r="O26" s="48">
        <v>5.63618412017822</v>
      </c>
      <c r="P26" s="48">
        <v>1.82570190429688</v>
      </c>
      <c r="Q26" s="18">
        <v>9.31549900372823</v>
      </c>
      <c r="R26" s="18">
        <v>3.45471424261729</v>
      </c>
    </row>
    <row r="27">
      <c r="A27" s="27" t="s">
        <v>61</v>
      </c>
      <c r="B27" s="22">
        <f>VLOOKUP(A27,'P WM NMC L2'!$A$2:$B$27,2,False)</f>
        <v>90.625</v>
      </c>
      <c r="C27" s="18">
        <v>90.625</v>
      </c>
      <c r="D27" s="18">
        <v>65.625</v>
      </c>
      <c r="E27" s="48">
        <v>90.625</v>
      </c>
      <c r="F27" s="48">
        <v>65.625</v>
      </c>
      <c r="G27" s="18">
        <v>90.625</v>
      </c>
      <c r="H27" s="18">
        <v>65.625</v>
      </c>
      <c r="I27" s="22"/>
      <c r="J27" s="50">
        <f>VLOOKUP(A27,DataDictionary!$B$2:$G$31,5,FALSE())</f>
        <v>3</v>
      </c>
      <c r="K27" s="22"/>
      <c r="L27" s="22">
        <f>VLOOKUP(A27,'P WM NMC L2'!$A$2:$N$27,14,False)</f>
        <v>3.570542526</v>
      </c>
      <c r="M27" s="18">
        <v>7.9758774916331</v>
      </c>
      <c r="N27" s="18">
        <v>2.49099750121435</v>
      </c>
      <c r="O27" s="48">
        <v>4.41165720224381</v>
      </c>
      <c r="P27" s="48">
        <v>1.50978454748789</v>
      </c>
      <c r="Q27" s="18">
        <v>7.61548608144124</v>
      </c>
      <c r="R27" s="18">
        <v>2.84504387776057</v>
      </c>
    </row>
    <row r="28">
      <c r="A28" s="27" t="s">
        <v>65</v>
      </c>
      <c r="B28" s="22">
        <f>VLOOKUP(A28,'P WM NMC L2'!$A$2:$B$27,2,False)</f>
        <v>100</v>
      </c>
      <c r="C28" s="18">
        <v>100.0</v>
      </c>
      <c r="D28" s="18">
        <v>97.1014492753623</v>
      </c>
      <c r="E28" s="48">
        <v>100.0</v>
      </c>
      <c r="F28" s="48">
        <v>97.1014492753623</v>
      </c>
      <c r="G28" s="18">
        <v>100.0</v>
      </c>
      <c r="H28" s="18">
        <v>97.8260869565217</v>
      </c>
      <c r="I28" s="22"/>
      <c r="J28" s="50">
        <f>VLOOKUP(A28,DataDictionary!$B$2:$G$31,5,FALSE())</f>
        <v>3</v>
      </c>
      <c r="K28" s="22"/>
      <c r="L28" s="22">
        <f>VLOOKUP(A28,'P WM NMC L2'!$A$2:$N$27,14,False)</f>
        <v>1.941737596</v>
      </c>
      <c r="M28" s="18">
        <v>3.12539941867193</v>
      </c>
      <c r="N28" s="18">
        <v>1.2753485918045</v>
      </c>
      <c r="O28" s="48">
        <v>1.69332578976949</v>
      </c>
      <c r="P28" s="48">
        <v>0.836948120594025</v>
      </c>
      <c r="Q28" s="18">
        <v>2.962695368131</v>
      </c>
      <c r="R28" s="18">
        <v>1.62220884561539</v>
      </c>
    </row>
    <row r="29">
      <c r="A29" s="27" t="s">
        <v>67</v>
      </c>
      <c r="B29" s="22">
        <f>VLOOKUP(A29,'P WM NMC L2'!$A$2:$B$27,2,False)</f>
        <v>36.50190114</v>
      </c>
      <c r="C29" s="18">
        <v>36.5019011406844</v>
      </c>
      <c r="D29" s="18">
        <v>44.106463878327</v>
      </c>
      <c r="E29" s="48">
        <v>36.5019011406844</v>
      </c>
      <c r="F29" s="48">
        <v>44.106463878327</v>
      </c>
      <c r="G29" s="18">
        <v>36.5019011406844</v>
      </c>
      <c r="H29" s="18">
        <v>44.4866920152091</v>
      </c>
      <c r="I29" s="22"/>
      <c r="J29" s="50">
        <f>VLOOKUP(A29,DataDictionary!$B$2:$G$31,5,FALSE())</f>
        <v>3</v>
      </c>
      <c r="K29" s="22"/>
      <c r="L29" s="22">
        <f>VLOOKUP(A29,'P WM NMC L2'!$A$2:$N$27,14,False)</f>
        <v>31.18866391</v>
      </c>
      <c r="M29" s="18">
        <v>46.1679158449173</v>
      </c>
      <c r="N29" s="18">
        <v>21.1811665256818</v>
      </c>
      <c r="O29" s="48">
        <v>33.7966931184133</v>
      </c>
      <c r="P29" s="48">
        <v>13.8028621872266</v>
      </c>
      <c r="Q29" s="18">
        <v>46.0160474141439</v>
      </c>
      <c r="R29" s="18">
        <v>21.6562719662984</v>
      </c>
    </row>
    <row r="30">
      <c r="A30" s="27" t="s">
        <v>69</v>
      </c>
      <c r="B30" s="22">
        <f>VLOOKUP(A30,'P WM NMC L2'!$A$2:$B$27,2,False)</f>
        <v>40</v>
      </c>
      <c r="C30" s="18">
        <v>13.3333333333333</v>
      </c>
      <c r="D30" s="18">
        <v>13.3333333333333</v>
      </c>
      <c r="E30" s="48">
        <v>13.3333333333333</v>
      </c>
      <c r="F30" s="48">
        <v>13.3333333333333</v>
      </c>
      <c r="G30" s="18">
        <v>13.3333333333333</v>
      </c>
      <c r="H30" s="18">
        <v>13.3333333333333</v>
      </c>
      <c r="I30" s="22"/>
      <c r="J30" s="50">
        <f>VLOOKUP(A30,DataDictionary!$B$2:$G$31,5,FALSE())</f>
        <v>2</v>
      </c>
      <c r="K30" s="22"/>
      <c r="L30" s="22">
        <f>VLOOKUP(A30,'P WM NMC L2'!$A$2:$N$27,14,False)</f>
        <v>0.4375288407</v>
      </c>
      <c r="M30" s="18">
        <v>0.470783178011576</v>
      </c>
      <c r="N30" s="18">
        <v>0.47174125512441</v>
      </c>
      <c r="O30" s="48">
        <v>0.28741192817688</v>
      </c>
      <c r="P30" s="48">
        <v>0.297329060236613</v>
      </c>
      <c r="Q30" s="18">
        <v>0.490277977784475</v>
      </c>
      <c r="R30" s="18">
        <v>0.536739404996236</v>
      </c>
    </row>
    <row r="31">
      <c r="A31" s="27" t="s">
        <v>71</v>
      </c>
      <c r="B31" s="22">
        <f>VLOOKUP(A31,'P WM NMC L2'!$A$2:$B$27,2,False)</f>
        <v>93.85363065</v>
      </c>
      <c r="C31" s="18">
        <v>93.8536306460835</v>
      </c>
      <c r="D31" s="18">
        <v>84.9056603773585</v>
      </c>
      <c r="E31" s="48">
        <v>93.8536306460835</v>
      </c>
      <c r="F31" s="48">
        <v>84.9056603773585</v>
      </c>
      <c r="G31" s="18">
        <v>93.8536306460835</v>
      </c>
      <c r="H31" s="18">
        <v>84.9056603773585</v>
      </c>
      <c r="I31" s="22"/>
      <c r="J31" s="50">
        <f>VLOOKUP(A31,DataDictionary!$B$2:$G$31,5,FALSE())</f>
        <v>2</v>
      </c>
      <c r="K31" s="22"/>
      <c r="L31" s="22">
        <f>VLOOKUP(A31,'P WM NMC L2'!$A$2:$N$27,14,False)</f>
        <v>0.7054279168</v>
      </c>
      <c r="M31" s="18">
        <v>2.04517885843913</v>
      </c>
      <c r="N31" s="18">
        <v>0.801562607288361</v>
      </c>
      <c r="O31" s="48">
        <v>0.972908616065979</v>
      </c>
      <c r="P31" s="48">
        <v>0.494765679041545</v>
      </c>
      <c r="Q31" s="18">
        <v>1.74848263263702</v>
      </c>
      <c r="R31" s="18">
        <v>0.884713224569956</v>
      </c>
    </row>
    <row r="32">
      <c r="A32" s="27" t="s">
        <v>73</v>
      </c>
      <c r="B32" s="22">
        <f>VLOOKUP(A32,'P WM NMC L2'!$A$2:$B$27,2,False)</f>
        <v>93.33333333</v>
      </c>
      <c r="C32" s="18">
        <v>93.3333333333333</v>
      </c>
      <c r="D32" s="18">
        <v>75.0</v>
      </c>
      <c r="E32" s="48">
        <v>93.3333333333333</v>
      </c>
      <c r="F32" s="48">
        <v>80.5555555555556</v>
      </c>
      <c r="G32" s="18">
        <v>93.3333333333333</v>
      </c>
      <c r="H32" s="18">
        <v>75.0</v>
      </c>
      <c r="I32" s="22"/>
      <c r="J32" s="50">
        <f>VLOOKUP(A32,DataDictionary!$B$2:$G$31,5,FALSE())</f>
        <v>2</v>
      </c>
      <c r="K32" s="22"/>
      <c r="L32" s="22">
        <f>VLOOKUP(A32,'P WM NMC L2'!$A$2:$N$27,14,False)</f>
        <v>0.3690876921</v>
      </c>
      <c r="M32" s="18">
        <v>1.06901980638504</v>
      </c>
      <c r="N32" s="18">
        <v>0.477876047293345</v>
      </c>
      <c r="O32" s="48">
        <v>0.534026491641998</v>
      </c>
      <c r="P32" s="48">
        <v>0.271012616157532</v>
      </c>
      <c r="Q32" s="18">
        <v>1.10514596303304</v>
      </c>
      <c r="R32" s="18">
        <v>0.520514059066772</v>
      </c>
    </row>
    <row r="33">
      <c r="A33" s="101" t="s">
        <v>293</v>
      </c>
      <c r="B33" s="40">
        <f t="shared" ref="B33:H33" si="7">AVERAGE(B24:B32)</f>
        <v>69.30720506</v>
      </c>
      <c r="C33" s="40">
        <f t="shared" si="7"/>
        <v>67.82572358</v>
      </c>
      <c r="D33" s="40">
        <f t="shared" si="7"/>
        <v>57.71411408</v>
      </c>
      <c r="E33" s="40">
        <f t="shared" si="7"/>
        <v>67.82572358</v>
      </c>
      <c r="F33" s="40">
        <f t="shared" si="7"/>
        <v>58.90752971</v>
      </c>
      <c r="G33" s="40">
        <f t="shared" si="7"/>
        <v>65.60350135</v>
      </c>
      <c r="H33" s="40">
        <f t="shared" si="7"/>
        <v>59.37064601</v>
      </c>
    </row>
  </sheetData>
  <conditionalFormatting sqref="B5:J6 L5:T6 K6 B12:H13">
    <cfRule type="expression" dxfId="1" priority="1">
      <formula>B5=MAX($C5:$L5)</formula>
    </cfRule>
  </conditionalFormatting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71"/>
    <col hidden="1" min="4" max="4" width="14.43"/>
    <col hidden="1" min="6" max="6" width="14.43"/>
    <col hidden="1" min="8" max="8" width="14.43"/>
  </cols>
  <sheetData>
    <row r="1">
      <c r="A1" s="42" t="s">
        <v>158</v>
      </c>
      <c r="B1" s="43" t="s">
        <v>182</v>
      </c>
      <c r="C1" s="42" t="s">
        <v>183</v>
      </c>
      <c r="D1" s="42" t="s">
        <v>184</v>
      </c>
      <c r="E1" s="42" t="s">
        <v>185</v>
      </c>
      <c r="F1" s="42" t="s">
        <v>186</v>
      </c>
      <c r="G1" s="42" t="s">
        <v>187</v>
      </c>
      <c r="H1" s="42" t="s">
        <v>188</v>
      </c>
      <c r="I1" s="42" t="s">
        <v>190</v>
      </c>
      <c r="J1" s="24" t="s">
        <v>191</v>
      </c>
    </row>
    <row r="2">
      <c r="A2" s="27" t="s">
        <v>11</v>
      </c>
      <c r="B2" s="22">
        <f>vlookup(A2,'P SEQL NMC L2'!$A$1:$B$27,2,False)</f>
        <v>34</v>
      </c>
      <c r="C2" s="18">
        <v>34.0</v>
      </c>
      <c r="D2" s="18">
        <v>42.0</v>
      </c>
      <c r="E2" s="48">
        <v>36.0</v>
      </c>
      <c r="F2" s="48">
        <v>42.0</v>
      </c>
      <c r="G2" s="18">
        <v>32.0</v>
      </c>
      <c r="H2" s="18">
        <v>32.0</v>
      </c>
      <c r="I2" s="50">
        <f>VLOOKUP(A2,DataDictionary!$B$2:$G$31,5,FALSE())</f>
        <v>1345</v>
      </c>
      <c r="J2" s="4" t="s">
        <v>12</v>
      </c>
    </row>
    <row r="3">
      <c r="A3" s="27" t="s">
        <v>14</v>
      </c>
      <c r="B3" s="22">
        <f>vlookup(A3,'P SEQL NMC L2'!$A$1:$B$27,2,False)</f>
        <v>95.95375723</v>
      </c>
      <c r="C3" s="18">
        <v>89.0173410404625</v>
      </c>
      <c r="D3" s="18">
        <v>90.1734104046243</v>
      </c>
      <c r="E3" s="48">
        <v>87.8612716763006</v>
      </c>
      <c r="F3" s="48">
        <v>88.4393063583815</v>
      </c>
      <c r="G3" s="18">
        <v>90.7514450867052</v>
      </c>
      <c r="H3" s="18">
        <v>90.7514450867052</v>
      </c>
      <c r="I3" s="50">
        <f>VLOOKUP(A3,DataDictionary!$B$2:$G$31,5,FALSE())</f>
        <v>963</v>
      </c>
      <c r="J3" s="4" t="s">
        <v>15</v>
      </c>
    </row>
    <row r="4">
      <c r="A4" s="27" t="s">
        <v>19</v>
      </c>
      <c r="B4" s="22">
        <f>vlookup(A4,'P SEQL NMC L2'!$A$1:$B$27,2,False)</f>
        <v>55.90238365</v>
      </c>
      <c r="C4" s="18">
        <v>54.3416572077185</v>
      </c>
      <c r="D4" s="18">
        <v>54.3416572077185</v>
      </c>
      <c r="E4" s="48">
        <v>54.0578887627696</v>
      </c>
      <c r="F4" s="48">
        <v>54.0578887627696</v>
      </c>
      <c r="G4" s="18">
        <v>54.5119182746879</v>
      </c>
      <c r="H4" s="18">
        <v>54.5119182746879</v>
      </c>
      <c r="I4" s="50">
        <f>VLOOKUP(A4,DataDictionary!$B$2:$G$31,5,FALSE())</f>
        <v>144</v>
      </c>
      <c r="J4" s="4" t="s">
        <v>20</v>
      </c>
    </row>
    <row r="5">
      <c r="A5" s="95" t="s">
        <v>293</v>
      </c>
      <c r="B5" s="96">
        <f t="shared" ref="B5:H5" si="1">AVERAGE(B2:B4)</f>
        <v>61.95204696</v>
      </c>
      <c r="C5" s="96">
        <f t="shared" si="1"/>
        <v>59.11966608</v>
      </c>
      <c r="D5" s="96">
        <f t="shared" si="1"/>
        <v>62.1716892</v>
      </c>
      <c r="E5" s="96">
        <f t="shared" si="1"/>
        <v>59.30638681</v>
      </c>
      <c r="F5" s="96">
        <f t="shared" si="1"/>
        <v>61.49906504</v>
      </c>
      <c r="G5" s="96">
        <f t="shared" si="1"/>
        <v>59.08778779</v>
      </c>
      <c r="H5" s="96">
        <f t="shared" si="1"/>
        <v>59.08778779</v>
      </c>
      <c r="I5" s="96"/>
      <c r="K5" s="95"/>
      <c r="L5" s="96"/>
      <c r="M5" s="96"/>
      <c r="N5" s="96"/>
      <c r="O5" s="96"/>
      <c r="P5" s="96"/>
      <c r="Q5" s="96"/>
      <c r="R5" s="96"/>
      <c r="S5" s="96"/>
      <c r="T5" s="96"/>
    </row>
    <row r="6">
      <c r="A6" s="95"/>
      <c r="B6" s="96"/>
      <c r="C6" s="96">
        <f t="shared" ref="C6:H6" si="2">C5-$B5</f>
        <v>-2.832380877</v>
      </c>
      <c r="D6" s="96">
        <f t="shared" si="2"/>
        <v>0.219642244</v>
      </c>
      <c r="E6" s="96">
        <f t="shared" si="2"/>
        <v>-2.645660147</v>
      </c>
      <c r="F6" s="96">
        <f t="shared" si="2"/>
        <v>-0.4529819197</v>
      </c>
      <c r="G6" s="96">
        <f t="shared" si="2"/>
        <v>-2.864259173</v>
      </c>
      <c r="H6" s="96">
        <f t="shared" si="2"/>
        <v>-2.864259173</v>
      </c>
      <c r="I6" s="96"/>
      <c r="K6" s="96"/>
      <c r="L6" s="96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</row>
    <row r="7">
      <c r="A7" s="27" t="s">
        <v>21</v>
      </c>
      <c r="B7" s="22">
        <f>vlookup(A7,'P SEQL NMC L2'!$A$1:$B$27,2,False)</f>
        <v>51</v>
      </c>
      <c r="C7" s="18">
        <v>58.0</v>
      </c>
      <c r="D7" s="18">
        <v>58.0</v>
      </c>
      <c r="E7" s="48">
        <v>58.0</v>
      </c>
      <c r="F7" s="48">
        <v>58.0</v>
      </c>
      <c r="G7" s="18">
        <v>57.0</v>
      </c>
      <c r="H7" s="18">
        <v>57.0</v>
      </c>
      <c r="I7" s="50">
        <f>VLOOKUP(A7,DataDictionary!$B$2:$G$31,5,FALSE())</f>
        <v>64</v>
      </c>
      <c r="J7" s="4" t="s">
        <v>22</v>
      </c>
    </row>
    <row r="8">
      <c r="A8" s="27" t="s">
        <v>23</v>
      </c>
      <c r="B8" s="22">
        <f>vlookup(A8,'P SEQL NMC L2'!$A$1:$B$27,2,False)</f>
        <v>73.17073171</v>
      </c>
      <c r="C8" s="18">
        <v>75.1219512195122</v>
      </c>
      <c r="D8" s="18">
        <v>75.1219512195122</v>
      </c>
      <c r="E8" s="48">
        <v>75.1219512195122</v>
      </c>
      <c r="F8" s="48">
        <v>75.1219512195122</v>
      </c>
      <c r="G8" s="18">
        <v>75.1219512195122</v>
      </c>
      <c r="H8" s="18">
        <v>75.1219512195122</v>
      </c>
      <c r="I8" s="50">
        <f>VLOOKUP(A8,DataDictionary!$B$2:$G$31,5,FALSE())</f>
        <v>61</v>
      </c>
      <c r="J8" s="4" t="s">
        <v>24</v>
      </c>
    </row>
    <row r="9">
      <c r="A9" s="27" t="s">
        <v>25</v>
      </c>
      <c r="B9" s="22">
        <f>vlookup(A9,'P SEQL NMC L2'!$A$1:$B$27,2,False)</f>
        <v>56</v>
      </c>
      <c r="C9" s="18">
        <v>57.0</v>
      </c>
      <c r="D9" s="18">
        <v>57.0</v>
      </c>
      <c r="E9" s="48">
        <v>57.0</v>
      </c>
      <c r="F9" s="48">
        <v>57.0</v>
      </c>
      <c r="G9" s="18">
        <v>52.0</v>
      </c>
      <c r="H9" s="18">
        <v>52.0</v>
      </c>
      <c r="I9" s="50">
        <f>VLOOKUP(A9,DataDictionary!$B$2:$G$31,5,FALSE())</f>
        <v>28</v>
      </c>
      <c r="J9" s="4" t="s">
        <v>26</v>
      </c>
    </row>
    <row r="10">
      <c r="A10" s="27" t="s">
        <v>28</v>
      </c>
      <c r="B10" s="22">
        <f>vlookup(A10,'P SEQL NMC L2'!$A$1:$B$27,2,False)</f>
        <v>87.22222222</v>
      </c>
      <c r="C10" s="18">
        <v>85.5555555555556</v>
      </c>
      <c r="D10" s="18">
        <v>83.8888888888889</v>
      </c>
      <c r="E10" s="48">
        <v>85.5555555555556</v>
      </c>
      <c r="F10" s="48">
        <v>83.8888888888889</v>
      </c>
      <c r="G10" s="18">
        <v>85.0</v>
      </c>
      <c r="H10" s="18">
        <v>83.8888888888889</v>
      </c>
      <c r="I10" s="50">
        <f>VLOOKUP(A10,DataDictionary!$B$2:$G$31,5,FALSE())</f>
        <v>24</v>
      </c>
      <c r="J10" s="4" t="s">
        <v>29</v>
      </c>
    </row>
    <row r="11">
      <c r="A11" s="27" t="s">
        <v>34</v>
      </c>
      <c r="B11" s="22">
        <f>vlookup(A11,'P SEQL NMC L2'!$A$1:$B$27,2,False)</f>
        <v>26.27497763</v>
      </c>
      <c r="C11" s="18">
        <v>26.0960334029228</v>
      </c>
      <c r="D11" s="18">
        <v>26.0960334029228</v>
      </c>
      <c r="E11" s="48">
        <v>26.0960334029228</v>
      </c>
      <c r="F11" s="48">
        <v>26.0960334029228</v>
      </c>
      <c r="G11" s="18">
        <v>26.0960334029228</v>
      </c>
      <c r="H11" s="18">
        <v>26.0960334029228</v>
      </c>
      <c r="I11" s="50">
        <f>VLOOKUP(A11,DataDictionary!$B$2:$G$31,5,FALSE())</f>
        <v>11</v>
      </c>
      <c r="J11" s="4" t="s">
        <v>35</v>
      </c>
    </row>
    <row r="12">
      <c r="A12" s="95" t="s">
        <v>293</v>
      </c>
      <c r="B12" s="96">
        <f t="shared" ref="B12:H12" si="3">AVERAGE(B7:B11)</f>
        <v>58.73358631</v>
      </c>
      <c r="C12" s="96">
        <f t="shared" si="3"/>
        <v>60.35470804</v>
      </c>
      <c r="D12" s="96">
        <f t="shared" si="3"/>
        <v>60.0213747</v>
      </c>
      <c r="E12" s="96">
        <f t="shared" si="3"/>
        <v>60.35470804</v>
      </c>
      <c r="F12" s="96">
        <f t="shared" si="3"/>
        <v>60.0213747</v>
      </c>
      <c r="G12" s="96">
        <f t="shared" si="3"/>
        <v>59.04359692</v>
      </c>
      <c r="H12" s="96">
        <f t="shared" si="3"/>
        <v>58.8213747</v>
      </c>
      <c r="I12" s="22"/>
      <c r="K12" s="22"/>
      <c r="L12" s="22"/>
      <c r="M12" s="18"/>
      <c r="N12" s="18"/>
      <c r="O12" s="48"/>
      <c r="P12" s="48"/>
      <c r="Q12" s="18"/>
      <c r="R12" s="18"/>
    </row>
    <row r="13">
      <c r="A13" s="95"/>
      <c r="B13" s="96"/>
      <c r="C13" s="96">
        <f t="shared" ref="C13:G13" si="4">C12-$B$12</f>
        <v>1.621121723</v>
      </c>
      <c r="D13" s="96">
        <f t="shared" si="4"/>
        <v>1.28778839</v>
      </c>
      <c r="E13" s="96">
        <f t="shared" si="4"/>
        <v>1.621121723</v>
      </c>
      <c r="F13" s="96">
        <f t="shared" si="4"/>
        <v>1.28778839</v>
      </c>
      <c r="G13" s="96">
        <f t="shared" si="4"/>
        <v>0.3100106122</v>
      </c>
      <c r="H13" s="96"/>
      <c r="I13" s="22"/>
      <c r="K13" s="22"/>
      <c r="L13" s="22"/>
      <c r="M13" s="18"/>
      <c r="N13" s="18"/>
      <c r="O13" s="48"/>
      <c r="P13" s="48"/>
      <c r="Q13" s="18"/>
      <c r="R13" s="18"/>
    </row>
    <row r="14">
      <c r="A14" s="27" t="s">
        <v>36</v>
      </c>
      <c r="B14" s="22">
        <f>vlookup(A14,'P SEQL NMC L2'!$A$1:$B$27,2,False)</f>
        <v>14.86486486</v>
      </c>
      <c r="C14" s="18">
        <v>18.9189189189189</v>
      </c>
      <c r="D14" s="18">
        <v>18.9189189189189</v>
      </c>
      <c r="E14" s="48">
        <v>18.9189189189189</v>
      </c>
      <c r="F14" s="48">
        <v>18.9189189189189</v>
      </c>
      <c r="G14" s="18">
        <v>21.6216216216216</v>
      </c>
      <c r="H14" s="18">
        <v>22.972972972973</v>
      </c>
      <c r="I14" s="50">
        <f>VLOOKUP(A14,DataDictionary!$B$2:$G$31,5,FALSE())</f>
        <v>10</v>
      </c>
      <c r="J14" s="4" t="s">
        <v>37</v>
      </c>
    </row>
    <row r="15">
      <c r="A15" s="27" t="s">
        <v>39</v>
      </c>
      <c r="B15" s="22">
        <f>vlookup(A15,'P SEQL NMC L2'!$A$1:$B$27,2,False)</f>
        <v>99.33333333</v>
      </c>
      <c r="C15" s="18">
        <v>99.3333333333333</v>
      </c>
      <c r="D15" s="18">
        <v>98.0</v>
      </c>
      <c r="E15" s="48">
        <v>99.3333333333333</v>
      </c>
      <c r="F15" s="48">
        <v>98.0</v>
      </c>
      <c r="G15" s="18">
        <v>99.3333333333333</v>
      </c>
      <c r="H15" s="18">
        <v>98.6666666666667</v>
      </c>
      <c r="I15" s="50">
        <f>VLOOKUP(A15,DataDictionary!$B$2:$G$31,5,FALSE())</f>
        <v>9</v>
      </c>
      <c r="J15" s="4" t="s">
        <v>40</v>
      </c>
    </row>
    <row r="16">
      <c r="A16" s="27" t="s">
        <v>41</v>
      </c>
      <c r="B16" s="22">
        <f>vlookup(A16,'P SEQL NMC L2'!$A$1:$B$27,2,False)</f>
        <v>50.55555556</v>
      </c>
      <c r="C16" s="18">
        <v>48.3333333333333</v>
      </c>
      <c r="D16" s="18">
        <v>48.3333333333333</v>
      </c>
      <c r="E16" s="48">
        <v>48.3333333333333</v>
      </c>
      <c r="F16" s="48">
        <v>48.3333333333333</v>
      </c>
      <c r="G16" s="18">
        <v>48.3333333333333</v>
      </c>
      <c r="H16" s="18">
        <v>48.3333333333333</v>
      </c>
      <c r="I16" s="50">
        <f>VLOOKUP(A16,DataDictionary!$B$2:$G$31,5,FALSE())</f>
        <v>7</v>
      </c>
      <c r="J16" s="4" t="s">
        <v>42</v>
      </c>
    </row>
    <row r="17">
      <c r="A17" s="27" t="s">
        <v>43</v>
      </c>
      <c r="B17" s="22">
        <f>vlookup(A17,'P SEQL NMC L2'!$A$1:$B$27,2,False)</f>
        <v>68.25938567</v>
      </c>
      <c r="C17" s="18">
        <v>66.8941979522184</v>
      </c>
      <c r="D17" s="18">
        <v>66.8941979522184</v>
      </c>
      <c r="E17" s="48">
        <v>66.8941979522184</v>
      </c>
      <c r="F17" s="48">
        <v>66.8941979522184</v>
      </c>
      <c r="G17" s="18">
        <v>65.8703071672355</v>
      </c>
      <c r="H17" s="18">
        <v>65.8703071672355</v>
      </c>
      <c r="I17" s="50">
        <f>VLOOKUP(A17,DataDictionary!$B$2:$G$31,5,FALSE())</f>
        <v>6</v>
      </c>
      <c r="J17" s="4" t="s">
        <v>46</v>
      </c>
    </row>
    <row r="18">
      <c r="A18" s="27" t="s">
        <v>45</v>
      </c>
      <c r="B18" s="22">
        <f>vlookup(A18,'P SEQL NMC L2'!$A$1:$B$27,2,False)</f>
        <v>95</v>
      </c>
      <c r="C18" s="18">
        <v>100.0</v>
      </c>
      <c r="D18" s="18">
        <v>100.0</v>
      </c>
      <c r="E18" s="48">
        <v>100.0</v>
      </c>
      <c r="F18" s="48">
        <v>100.0</v>
      </c>
      <c r="G18" s="18">
        <v>100.0</v>
      </c>
      <c r="H18" s="18">
        <v>100.0</v>
      </c>
      <c r="I18" s="50">
        <f>VLOOKUP(A18,DataDictionary!$B$2:$G$31,5,FALSE())</f>
        <v>6</v>
      </c>
      <c r="J18" s="4" t="s">
        <v>48</v>
      </c>
    </row>
    <row r="19">
      <c r="A19" s="27" t="s">
        <v>47</v>
      </c>
      <c r="B19" s="22">
        <f>vlookup(A19,'P SEQL NMC L2'!$A$1:$B$27,2,False)</f>
        <v>98.61111111</v>
      </c>
      <c r="C19" s="18">
        <v>98.6111111111111</v>
      </c>
      <c r="D19" s="18">
        <v>98.6111111111111</v>
      </c>
      <c r="E19" s="48">
        <v>98.6111111111111</v>
      </c>
      <c r="F19" s="48">
        <v>98.6111111111111</v>
      </c>
      <c r="G19" s="18">
        <v>98.6111111111111</v>
      </c>
      <c r="H19" s="18">
        <v>98.6111111111111</v>
      </c>
      <c r="I19" s="50">
        <f>VLOOKUP(A19,DataDictionary!$B$2:$G$31,5,FALSE())</f>
        <v>6</v>
      </c>
      <c r="J19" s="4" t="s">
        <v>50</v>
      </c>
    </row>
    <row r="20">
      <c r="A20" s="27" t="s">
        <v>49</v>
      </c>
      <c r="B20" s="22">
        <f>vlookup(A20,'P SEQL NMC L2'!$A$1:$B$27,2,False)</f>
        <v>73.28244275</v>
      </c>
      <c r="C20" s="18">
        <v>70.2290076335878</v>
      </c>
      <c r="D20" s="18">
        <v>67.9389312977099</v>
      </c>
      <c r="E20" s="48">
        <v>70.2290076335878</v>
      </c>
      <c r="F20" s="48">
        <v>67.9389312977099</v>
      </c>
      <c r="G20" s="18">
        <v>70.9923664122137</v>
      </c>
      <c r="H20" s="18">
        <v>65.6488549618321</v>
      </c>
      <c r="I20" s="50">
        <f>VLOOKUP(A20,DataDictionary!$B$2:$G$31,5,FALSE())</f>
        <v>6</v>
      </c>
      <c r="J20" s="4" t="s">
        <v>51</v>
      </c>
    </row>
    <row r="21">
      <c r="A21" s="27" t="s">
        <v>51</v>
      </c>
      <c r="B21" s="22">
        <f>vlookup(A21,'P SEQL NMC L2'!$A$1:$B$27,2,False)</f>
        <v>58.79967559</v>
      </c>
      <c r="C21" s="18">
        <v>58.7996755879968</v>
      </c>
      <c r="D21" s="18">
        <v>43.7145174371452</v>
      </c>
      <c r="E21" s="48">
        <v>58.7996755879968</v>
      </c>
      <c r="F21" s="48">
        <v>43.7145174371452</v>
      </c>
      <c r="G21" s="18">
        <v>58.7996755879968</v>
      </c>
      <c r="H21" s="18">
        <v>50.9732360097324</v>
      </c>
      <c r="I21" s="50">
        <f>VLOOKUP(A21,DataDictionary!$B$2:$G$31,5,FALSE())</f>
        <v>6</v>
      </c>
      <c r="J21" s="4" t="s">
        <v>53</v>
      </c>
    </row>
    <row r="22">
      <c r="A22" s="27" t="s">
        <v>52</v>
      </c>
      <c r="B22" s="22">
        <f>vlookup(A22,'P SEQL NMC L2'!$A$1:$B$27,2,False)</f>
        <v>86.84210526</v>
      </c>
      <c r="C22" s="18">
        <v>81.5789473684211</v>
      </c>
      <c r="D22" s="18">
        <v>68.421052631579</v>
      </c>
      <c r="E22" s="48">
        <v>81.5789473684211</v>
      </c>
      <c r="F22" s="48">
        <v>68.421052631579</v>
      </c>
      <c r="G22" s="18">
        <v>82.2368421052632</v>
      </c>
      <c r="H22" s="18">
        <v>72.3684210526316</v>
      </c>
      <c r="I22" s="50">
        <f>VLOOKUP(A22,DataDictionary!$B$2:$G$31,5,FALSE())</f>
        <v>6</v>
      </c>
      <c r="J22" s="4" t="s">
        <v>44</v>
      </c>
    </row>
    <row r="23">
      <c r="A23" s="101" t="s">
        <v>293</v>
      </c>
      <c r="B23" s="102">
        <f t="shared" ref="B23:H23" si="5">AVERAGE(B14:B22)</f>
        <v>71.72760824</v>
      </c>
      <c r="C23" s="103">
        <f t="shared" si="5"/>
        <v>71.41094725</v>
      </c>
      <c r="D23" s="102">
        <f t="shared" si="5"/>
        <v>67.87022919</v>
      </c>
      <c r="E23" s="103">
        <f t="shared" si="5"/>
        <v>71.41094725</v>
      </c>
      <c r="F23" s="102">
        <f t="shared" si="5"/>
        <v>67.87022919</v>
      </c>
      <c r="G23" s="103">
        <f t="shared" si="5"/>
        <v>71.75539896</v>
      </c>
      <c r="H23" s="102">
        <f t="shared" si="5"/>
        <v>69.27165592</v>
      </c>
      <c r="I23" s="102"/>
      <c r="K23" s="102"/>
      <c r="L23" s="102"/>
      <c r="M23" s="104"/>
      <c r="N23" s="104"/>
      <c r="O23" s="104"/>
      <c r="P23" s="104"/>
      <c r="Q23" s="104"/>
      <c r="R23" s="104"/>
      <c r="S23" s="97"/>
      <c r="T23" s="97"/>
      <c r="U23" s="97"/>
      <c r="V23" s="97"/>
      <c r="W23" s="97"/>
      <c r="X23" s="97"/>
      <c r="Y23" s="97"/>
      <c r="Z23" s="97"/>
    </row>
    <row r="24">
      <c r="A24" s="101"/>
      <c r="B24" s="102"/>
      <c r="C24" s="103"/>
      <c r="D24" s="102"/>
      <c r="E24" s="103"/>
      <c r="F24" s="102"/>
      <c r="G24" s="103"/>
      <c r="H24" s="102"/>
      <c r="I24" s="102"/>
      <c r="K24" s="102"/>
      <c r="L24" s="102"/>
      <c r="M24" s="104"/>
      <c r="N24" s="104"/>
      <c r="O24" s="104"/>
      <c r="P24" s="104"/>
      <c r="Q24" s="104"/>
      <c r="R24" s="104"/>
      <c r="S24" s="97"/>
      <c r="T24" s="97"/>
      <c r="U24" s="97"/>
      <c r="V24" s="97"/>
      <c r="W24" s="97"/>
      <c r="X24" s="97"/>
      <c r="Y24" s="97"/>
      <c r="Z24" s="97"/>
    </row>
    <row r="25">
      <c r="A25" s="27" t="s">
        <v>55</v>
      </c>
      <c r="B25" s="22">
        <f>vlookup(A25,'P SEQL NMC L2'!$A$1:$B$27,2,False)</f>
        <v>33.33333333</v>
      </c>
      <c r="C25" s="18">
        <v>33.3333333333333</v>
      </c>
      <c r="D25" s="18">
        <v>40.0</v>
      </c>
      <c r="E25" s="48">
        <v>33.3333333333333</v>
      </c>
      <c r="F25" s="48">
        <v>40.0</v>
      </c>
      <c r="G25" s="18">
        <v>40.0</v>
      </c>
      <c r="H25" s="18">
        <v>40.0</v>
      </c>
      <c r="I25" s="50">
        <f>VLOOKUP(A25,DataDictionary!$B$2:$G$31,5,FALSE())</f>
        <v>4</v>
      </c>
      <c r="J25" s="4" t="s">
        <v>58</v>
      </c>
    </row>
    <row r="26">
      <c r="A26" s="27" t="s">
        <v>57</v>
      </c>
      <c r="B26" s="22">
        <f>vlookup(A26,'P SEQL NMC L2'!$A$1:$B$27,2,False)</f>
        <v>87.77777778</v>
      </c>
      <c r="C26" s="18">
        <v>87.7777777777778</v>
      </c>
      <c r="D26" s="18">
        <v>79.6296296296296</v>
      </c>
      <c r="E26" s="48">
        <v>87.7777777777778</v>
      </c>
      <c r="F26" s="48">
        <v>84.8148148148148</v>
      </c>
      <c r="G26" s="18">
        <v>87.7777777777778</v>
      </c>
      <c r="H26" s="18">
        <v>79.6296296296296</v>
      </c>
      <c r="I26" s="50">
        <f>VLOOKUP(A26,DataDictionary!$B$2:$G$31,5,FALSE())</f>
        <v>4</v>
      </c>
      <c r="J26" s="4" t="s">
        <v>56</v>
      </c>
    </row>
    <row r="27">
      <c r="A27" s="27" t="s">
        <v>59</v>
      </c>
      <c r="B27" s="22">
        <f>vlookup(A27,'P SEQL NMC L2'!$A$1:$B$27,2,False)</f>
        <v>47.41176471</v>
      </c>
      <c r="C27" s="18">
        <v>47.4117647058824</v>
      </c>
      <c r="D27" s="18">
        <v>35.0588235294118</v>
      </c>
      <c r="E27" s="48">
        <v>47.4117647058824</v>
      </c>
      <c r="F27" s="48">
        <v>35.0588235294118</v>
      </c>
      <c r="G27" s="18">
        <v>47.4117647058824</v>
      </c>
      <c r="H27" s="18">
        <v>39.2941176470588</v>
      </c>
      <c r="I27" s="50">
        <f>VLOOKUP(A27,DataDictionary!$B$2:$G$31,5,FALSE())</f>
        <v>3</v>
      </c>
      <c r="J27" s="8" t="s">
        <v>64</v>
      </c>
    </row>
    <row r="28">
      <c r="A28" s="27" t="s">
        <v>61</v>
      </c>
      <c r="B28" s="22">
        <f>vlookup(A28,'P SEQL NMC L2'!$A$1:$B$27,2,False)</f>
        <v>87.1875</v>
      </c>
      <c r="C28" s="18">
        <v>87.1875</v>
      </c>
      <c r="D28" s="18">
        <v>61.5625</v>
      </c>
      <c r="E28" s="48">
        <v>87.1875</v>
      </c>
      <c r="F28" s="48">
        <v>61.5625</v>
      </c>
      <c r="G28" s="18">
        <v>87.1875</v>
      </c>
      <c r="H28" s="18">
        <v>61.5625</v>
      </c>
      <c r="I28" s="50">
        <f>VLOOKUP(A28,DataDictionary!$B$2:$G$31,5,FALSE())</f>
        <v>3</v>
      </c>
      <c r="J28" s="4" t="s">
        <v>66</v>
      </c>
    </row>
    <row r="29">
      <c r="A29" s="27" t="s">
        <v>65</v>
      </c>
      <c r="B29" s="22">
        <f>vlookup(A29,'P SEQL NMC L2'!$A$1:$B$27,2,False)</f>
        <v>99.27536232</v>
      </c>
      <c r="C29" s="18">
        <v>98.5507246376812</v>
      </c>
      <c r="D29" s="18">
        <v>97.1014492753623</v>
      </c>
      <c r="E29" s="48">
        <v>98.5507246376812</v>
      </c>
      <c r="F29" s="48">
        <v>97.1014492753623</v>
      </c>
      <c r="G29" s="18">
        <v>97.8260869565217</v>
      </c>
      <c r="H29" s="18">
        <v>94.2028985507247</v>
      </c>
      <c r="I29" s="50">
        <f>VLOOKUP(A29,DataDictionary!$B$2:$G$31,5,FALSE())</f>
        <v>3</v>
      </c>
      <c r="J29" s="4" t="s">
        <v>68</v>
      </c>
    </row>
    <row r="30">
      <c r="A30" s="27" t="s">
        <v>67</v>
      </c>
      <c r="B30" s="22">
        <f>vlookup(A30,'P SEQL NMC L2'!$A$1:$B$27,2,False)</f>
        <v>55.51330798</v>
      </c>
      <c r="C30" s="18">
        <v>55.5133079847909</v>
      </c>
      <c r="D30" s="18">
        <v>58.1749049429658</v>
      </c>
      <c r="E30" s="48">
        <v>55.5133079847909</v>
      </c>
      <c r="F30" s="48">
        <v>58.1749049429658</v>
      </c>
      <c r="G30" s="18">
        <v>55.5133079847909</v>
      </c>
      <c r="H30" s="18">
        <v>54.7528517110266</v>
      </c>
      <c r="I30" s="50">
        <f>VLOOKUP(A30,DataDictionary!$B$2:$G$31,5,FALSE())</f>
        <v>3</v>
      </c>
      <c r="J30" s="4" t="s">
        <v>60</v>
      </c>
    </row>
    <row r="31">
      <c r="A31" s="27" t="s">
        <v>69</v>
      </c>
      <c r="B31" s="22">
        <f>vlookup(A31,'P SEQL NMC L2'!$A$1:$B$27,2,False)</f>
        <v>26.66666667</v>
      </c>
      <c r="C31" s="18">
        <v>40.0</v>
      </c>
      <c r="D31" s="18">
        <v>40.0</v>
      </c>
      <c r="E31" s="48">
        <v>40.0</v>
      </c>
      <c r="F31" s="48">
        <v>40.0</v>
      </c>
      <c r="G31" s="18">
        <v>40.0</v>
      </c>
      <c r="H31" s="18">
        <v>40.0</v>
      </c>
      <c r="I31" s="50">
        <f>VLOOKUP(A31,DataDictionary!$B$2:$G$31,5,FALSE())</f>
        <v>2</v>
      </c>
      <c r="J31" s="4" t="s">
        <v>62</v>
      </c>
    </row>
    <row r="32">
      <c r="A32" s="27" t="s">
        <v>71</v>
      </c>
      <c r="B32" s="22">
        <f>vlookup(A32,'P SEQL NMC L2'!$A$1:$B$27,2,False)</f>
        <v>92.2813036</v>
      </c>
      <c r="C32" s="18">
        <v>92.2813036020583</v>
      </c>
      <c r="D32" s="18">
        <v>74.5854774156661</v>
      </c>
      <c r="E32" s="48">
        <v>92.2813036020583</v>
      </c>
      <c r="F32" s="48">
        <v>74.5854774156661</v>
      </c>
      <c r="G32" s="18">
        <v>92.2813036020583</v>
      </c>
      <c r="H32" s="18">
        <v>74.5854774156661</v>
      </c>
      <c r="I32" s="50">
        <f>VLOOKUP(A32,DataDictionary!$B$2:$G$31,5,FALSE())</f>
        <v>2</v>
      </c>
      <c r="J32" s="4" t="s">
        <v>70</v>
      </c>
    </row>
    <row r="33">
      <c r="A33" s="27" t="s">
        <v>73</v>
      </c>
      <c r="B33" s="22">
        <f>vlookup(A33,'P SEQL NMC L2'!$A$1:$B$27,2,False)</f>
        <v>87.22222222</v>
      </c>
      <c r="C33" s="18">
        <v>87.2222222222222</v>
      </c>
      <c r="D33" s="18">
        <v>62.7777777777778</v>
      </c>
      <c r="E33" s="48">
        <v>87.2222222222222</v>
      </c>
      <c r="F33" s="48">
        <v>68.8888888888889</v>
      </c>
      <c r="G33" s="18">
        <v>87.2222222222222</v>
      </c>
      <c r="H33" s="18">
        <v>62.7777777777778</v>
      </c>
      <c r="I33" s="50">
        <f>VLOOKUP(A33,DataDictionary!$B$2:$G$31,5,FALSE())</f>
        <v>2</v>
      </c>
      <c r="J33" s="4" t="s">
        <v>74</v>
      </c>
    </row>
    <row r="34">
      <c r="A34" s="101" t="s">
        <v>293</v>
      </c>
      <c r="B34" s="99">
        <f t="shared" ref="B34:H34" si="6">AVERAGE(B25:B33)</f>
        <v>68.51880429</v>
      </c>
      <c r="C34" s="99">
        <f t="shared" si="6"/>
        <v>69.91977047</v>
      </c>
      <c r="D34" s="99">
        <f t="shared" si="6"/>
        <v>60.98784029</v>
      </c>
      <c r="E34" s="99">
        <f t="shared" si="6"/>
        <v>69.91977047</v>
      </c>
      <c r="F34" s="99">
        <f t="shared" si="6"/>
        <v>62.24298432</v>
      </c>
      <c r="G34" s="99">
        <f t="shared" si="6"/>
        <v>70.57999592</v>
      </c>
      <c r="H34" s="99">
        <f t="shared" si="6"/>
        <v>60.75613919</v>
      </c>
      <c r="I34" s="97"/>
      <c r="J34" s="4" t="s">
        <v>72</v>
      </c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</row>
    <row r="35">
      <c r="J35" s="38" t="str">
        <f>vlookup(A32,DataDictionary!$A$2:$C$31,3,False)</f>
        <v>#N/A</v>
      </c>
    </row>
    <row r="36">
      <c r="J36" s="38" t="str">
        <f>vlookup(A33,DataDictionary!$A$2:$C$31,3,False)</f>
        <v>#N/A</v>
      </c>
    </row>
  </sheetData>
  <conditionalFormatting sqref="B5:I6 L5:T6 K6 B12:H13">
    <cfRule type="expression" dxfId="1" priority="1">
      <formula>B5=MAX($C5:$L5)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2"/>
      <c r="B1" s="13" t="s">
        <v>75</v>
      </c>
      <c r="C1" s="13" t="s">
        <v>76</v>
      </c>
      <c r="D1" s="13" t="s">
        <v>77</v>
      </c>
      <c r="E1" s="13" t="s">
        <v>78</v>
      </c>
      <c r="F1" s="13" t="s">
        <v>79</v>
      </c>
      <c r="G1" s="13" t="s">
        <v>80</v>
      </c>
      <c r="H1" s="14" t="s">
        <v>81</v>
      </c>
      <c r="I1" s="15"/>
      <c r="J1" s="16"/>
      <c r="K1" s="17"/>
      <c r="L1" s="17"/>
      <c r="M1" s="17"/>
      <c r="N1" s="17"/>
      <c r="O1" s="17"/>
      <c r="P1" s="17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3" t="s">
        <v>82</v>
      </c>
      <c r="B2" s="18">
        <v>65.1816975554001</v>
      </c>
      <c r="C2" s="18">
        <v>58.2629839895438</v>
      </c>
      <c r="D2" s="18">
        <v>167.876905990068</v>
      </c>
      <c r="E2" s="18">
        <v>74.1464767549771</v>
      </c>
      <c r="F2" s="18">
        <v>153.869537264327</v>
      </c>
      <c r="G2" s="18">
        <v>169.224989003379</v>
      </c>
      <c r="H2" s="19">
        <f t="shared" ref="H2:H51" si="1">SUM(B2:G2)</f>
        <v>688.5625906</v>
      </c>
      <c r="I2" s="20"/>
      <c r="J2" s="17"/>
      <c r="K2" s="21"/>
      <c r="L2" s="21"/>
      <c r="M2" s="21"/>
      <c r="N2" s="21"/>
      <c r="O2" s="21"/>
      <c r="P2" s="21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13" t="s">
        <v>83</v>
      </c>
      <c r="B3" s="18">
        <v>48.2021644668128</v>
      </c>
      <c r="C3" s="18">
        <v>51.2981452445235</v>
      </c>
      <c r="D3" s="18">
        <v>149.11988709395</v>
      </c>
      <c r="E3" s="18">
        <v>67.6916590482268</v>
      </c>
      <c r="F3" s="18">
        <v>149.527553260571</v>
      </c>
      <c r="G3" s="18">
        <v>162.449722176608</v>
      </c>
      <c r="H3" s="19">
        <f t="shared" si="1"/>
        <v>628.2891313</v>
      </c>
      <c r="I3" s="20"/>
      <c r="J3" s="17"/>
      <c r="K3" s="21"/>
      <c r="L3" s="21"/>
      <c r="M3" s="21"/>
      <c r="N3" s="21"/>
      <c r="O3" s="21"/>
      <c r="P3" s="21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13" t="s">
        <v>84</v>
      </c>
      <c r="B4" s="18">
        <v>52.9434396838908</v>
      </c>
      <c r="C4" s="18">
        <v>52.3376019363614</v>
      </c>
      <c r="D4" s="18">
        <v>162.988046021896</v>
      </c>
      <c r="E4" s="18">
        <v>42.393694838752</v>
      </c>
      <c r="F4" s="18">
        <v>143.778084367575</v>
      </c>
      <c r="G4" s="18">
        <v>157.683524326246</v>
      </c>
      <c r="H4" s="19">
        <f t="shared" si="1"/>
        <v>612.1243912</v>
      </c>
      <c r="I4" s="20"/>
      <c r="J4" s="17"/>
      <c r="K4" s="21"/>
      <c r="L4" s="21"/>
      <c r="M4" s="21"/>
      <c r="N4" s="21"/>
      <c r="O4" s="21"/>
      <c r="P4" s="21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13" t="s">
        <v>85</v>
      </c>
      <c r="B5" s="18">
        <v>29.7603420438427</v>
      </c>
      <c r="C5" s="18">
        <v>44.0411880546126</v>
      </c>
      <c r="D5" s="18">
        <v>150.292495923115</v>
      </c>
      <c r="E5" s="18">
        <v>42.9310662738635</v>
      </c>
      <c r="F5" s="18">
        <v>140.010191208429</v>
      </c>
      <c r="G5" s="18">
        <v>155.928369069237</v>
      </c>
      <c r="H5" s="19">
        <f t="shared" si="1"/>
        <v>562.9636526</v>
      </c>
      <c r="I5" s="20"/>
      <c r="J5" s="17"/>
      <c r="K5" s="21"/>
      <c r="L5" s="21"/>
      <c r="M5" s="21"/>
      <c r="N5" s="21"/>
      <c r="O5" s="21"/>
      <c r="P5" s="21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13" t="s">
        <v>86</v>
      </c>
      <c r="B6" s="18">
        <v>31.9795262651792</v>
      </c>
      <c r="C6" s="18">
        <v>44.0445852754787</v>
      </c>
      <c r="D6" s="18">
        <v>89.1510030290796</v>
      </c>
      <c r="E6" s="18">
        <v>30.8322694037559</v>
      </c>
      <c r="F6" s="18">
        <v>79.0723473678665</v>
      </c>
      <c r="G6" s="18">
        <v>79.1711443430766</v>
      </c>
      <c r="H6" s="19">
        <f t="shared" si="1"/>
        <v>354.2508757</v>
      </c>
      <c r="I6" s="20"/>
      <c r="J6" s="17"/>
      <c r="K6" s="21"/>
      <c r="L6" s="21"/>
      <c r="M6" s="21"/>
      <c r="N6" s="21"/>
      <c r="O6" s="21"/>
      <c r="P6" s="21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13" t="s">
        <v>87</v>
      </c>
      <c r="B7" s="18">
        <v>27.7018101114019</v>
      </c>
      <c r="C7" s="18">
        <v>40.8278996367469</v>
      </c>
      <c r="D7" s="18">
        <v>79.032001998898</v>
      </c>
      <c r="E7" s="18">
        <v>29.7313685383571</v>
      </c>
      <c r="F7" s="18">
        <v>90.076369991359</v>
      </c>
      <c r="G7" s="18">
        <v>86.0937700647643</v>
      </c>
      <c r="H7" s="19">
        <f t="shared" si="1"/>
        <v>353.4632203</v>
      </c>
      <c r="I7" s="20"/>
      <c r="J7" s="17"/>
      <c r="K7" s="21"/>
      <c r="L7" s="21"/>
      <c r="M7" s="21"/>
      <c r="N7" s="21"/>
      <c r="O7" s="21"/>
      <c r="P7" s="21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13" t="s">
        <v>88</v>
      </c>
      <c r="B8" s="18">
        <v>71.9247673983564</v>
      </c>
      <c r="C8" s="18">
        <v>64.072676028469</v>
      </c>
      <c r="D8" s="18">
        <v>14.260748975297</v>
      </c>
      <c r="E8" s="18">
        <v>12.7335804632289</v>
      </c>
      <c r="F8" s="18">
        <v>58.9414169452839</v>
      </c>
      <c r="G8" s="18">
        <v>50.6868266438898</v>
      </c>
      <c r="H8" s="19">
        <f t="shared" si="1"/>
        <v>272.6200165</v>
      </c>
      <c r="I8" s="20"/>
      <c r="J8" s="17"/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13" t="s">
        <v>89</v>
      </c>
      <c r="B9" s="18">
        <v>16.2838731298718</v>
      </c>
      <c r="C9" s="18">
        <v>62.6420362105489</v>
      </c>
      <c r="D9" s="18">
        <v>8.14701569955296</v>
      </c>
      <c r="E9" s="18">
        <v>77.4129635025722</v>
      </c>
      <c r="F9" s="18">
        <v>13.9636700642907</v>
      </c>
      <c r="G9" s="18">
        <v>66.559044930153</v>
      </c>
      <c r="H9" s="22">
        <f t="shared" si="1"/>
        <v>245.0086035</v>
      </c>
      <c r="I9" s="20"/>
      <c r="J9" s="17"/>
      <c r="K9" s="21"/>
      <c r="L9" s="21"/>
      <c r="M9" s="21"/>
      <c r="N9" s="21"/>
      <c r="O9" s="21"/>
      <c r="P9" s="21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13" t="s">
        <v>90</v>
      </c>
      <c r="B10" s="18">
        <v>40.4917541179864</v>
      </c>
      <c r="C10" s="18">
        <v>32.7552462672336</v>
      </c>
      <c r="D10" s="18">
        <v>31.968462303903</v>
      </c>
      <c r="E10" s="18">
        <v>36.1368878271327</v>
      </c>
      <c r="F10" s="18">
        <v>45.2977592470547</v>
      </c>
      <c r="G10" s="18">
        <v>57.5764208602563</v>
      </c>
      <c r="H10" s="22">
        <f t="shared" si="1"/>
        <v>244.2265306</v>
      </c>
      <c r="I10" s="20"/>
      <c r="J10" s="17"/>
      <c r="K10" s="21"/>
      <c r="L10" s="21"/>
      <c r="M10" s="21"/>
      <c r="N10" s="21"/>
      <c r="O10" s="21"/>
      <c r="P10" s="21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13" t="s">
        <v>91</v>
      </c>
      <c r="B11" s="18">
        <v>32.2410123011923</v>
      </c>
      <c r="C11" s="18">
        <v>30.1075967612441</v>
      </c>
      <c r="D11" s="18">
        <v>54.2641052314204</v>
      </c>
      <c r="E11" s="18">
        <v>32.1663441598438</v>
      </c>
      <c r="F11" s="18">
        <v>41.8513362043929</v>
      </c>
      <c r="G11" s="18">
        <v>46.0761698881795</v>
      </c>
      <c r="H11" s="22">
        <f t="shared" si="1"/>
        <v>236.7065645</v>
      </c>
      <c r="I11" s="20"/>
      <c r="J11" s="17"/>
      <c r="K11" s="21"/>
      <c r="L11" s="21"/>
      <c r="M11" s="21"/>
      <c r="N11" s="21"/>
      <c r="O11" s="21"/>
      <c r="P11" s="21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3" t="s">
        <v>92</v>
      </c>
      <c r="B12" s="18">
        <v>14.0827380564318</v>
      </c>
      <c r="C12" s="18">
        <v>62.1347976220286</v>
      </c>
      <c r="D12" s="18">
        <v>50.0522989394682</v>
      </c>
      <c r="E12" s="18">
        <v>53.6952572895791</v>
      </c>
      <c r="F12" s="18">
        <v>41.8475247812376</v>
      </c>
      <c r="G12" s="18">
        <v>14.6906301726216</v>
      </c>
      <c r="H12" s="22">
        <f t="shared" si="1"/>
        <v>236.5032469</v>
      </c>
      <c r="I12" s="20"/>
      <c r="J12" s="17"/>
      <c r="K12" s="21"/>
      <c r="L12" s="21"/>
      <c r="M12" s="21"/>
      <c r="N12" s="21"/>
      <c r="O12" s="21"/>
      <c r="P12" s="21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3" t="s">
        <v>93</v>
      </c>
      <c r="B13" s="18">
        <v>30.6048264479349</v>
      </c>
      <c r="C13" s="18">
        <v>43.1002314688218</v>
      </c>
      <c r="D13" s="18">
        <v>53.3400286166636</v>
      </c>
      <c r="E13" s="18">
        <v>33.4109013909522</v>
      </c>
      <c r="F13" s="18">
        <v>37.7638384178579</v>
      </c>
      <c r="G13" s="18">
        <v>32.4939281330311</v>
      </c>
      <c r="H13" s="22">
        <f t="shared" si="1"/>
        <v>230.7137545</v>
      </c>
      <c r="I13" s="20"/>
      <c r="J13" s="17"/>
      <c r="K13" s="21"/>
      <c r="L13" s="21"/>
      <c r="M13" s="21"/>
      <c r="N13" s="21"/>
      <c r="O13" s="21"/>
      <c r="P13" s="21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3" t="s">
        <v>94</v>
      </c>
      <c r="B14" s="18">
        <v>62.3710117399992</v>
      </c>
      <c r="C14" s="18">
        <v>43.0696313787973</v>
      </c>
      <c r="D14" s="18">
        <v>47.9469611026925</v>
      </c>
      <c r="E14" s="18">
        <v>32.2288948603063</v>
      </c>
      <c r="F14" s="18">
        <v>23.2550669965053</v>
      </c>
      <c r="G14" s="18">
        <v>21.7571582237479</v>
      </c>
      <c r="H14" s="22">
        <f t="shared" si="1"/>
        <v>230.6287243</v>
      </c>
      <c r="I14" s="20"/>
      <c r="J14" s="17"/>
      <c r="K14" s="21"/>
      <c r="L14" s="21"/>
      <c r="M14" s="21"/>
      <c r="N14" s="21"/>
      <c r="O14" s="21"/>
      <c r="P14" s="21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3" t="s">
        <v>95</v>
      </c>
      <c r="B15" s="18">
        <v>18.8943696924766</v>
      </c>
      <c r="C15" s="18">
        <v>63.0273617243345</v>
      </c>
      <c r="D15" s="18">
        <v>11.4754080008285</v>
      </c>
      <c r="E15" s="18">
        <v>55.4333996390613</v>
      </c>
      <c r="F15" s="18">
        <v>17.8511876226234</v>
      </c>
      <c r="G15" s="18">
        <v>62.3427200517513</v>
      </c>
      <c r="H15" s="22">
        <f t="shared" si="1"/>
        <v>229.0244467</v>
      </c>
      <c r="I15" s="20"/>
      <c r="J15" s="17"/>
      <c r="K15" s="21"/>
      <c r="L15" s="21"/>
      <c r="M15" s="21"/>
      <c r="N15" s="21"/>
      <c r="O15" s="21"/>
      <c r="P15" s="21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3" t="s">
        <v>96</v>
      </c>
      <c r="B16" s="18">
        <v>30.885875617664</v>
      </c>
      <c r="C16" s="18">
        <v>34.6916638936164</v>
      </c>
      <c r="D16" s="18">
        <v>24.806388821586</v>
      </c>
      <c r="E16" s="18">
        <v>39.3450583700718</v>
      </c>
      <c r="F16" s="18">
        <v>40.6397166163401</v>
      </c>
      <c r="G16" s="18">
        <v>57.1928260021374</v>
      </c>
      <c r="H16" s="22">
        <f t="shared" si="1"/>
        <v>227.5615293</v>
      </c>
      <c r="I16" s="20"/>
      <c r="J16" s="17"/>
      <c r="K16" s="21"/>
      <c r="L16" s="21"/>
      <c r="M16" s="21"/>
      <c r="N16" s="21"/>
      <c r="O16" s="21"/>
      <c r="P16" s="21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3" t="s">
        <v>97</v>
      </c>
      <c r="B17" s="18">
        <v>33.3387483115667</v>
      </c>
      <c r="C17" s="18">
        <v>33.9292543240683</v>
      </c>
      <c r="D17" s="18">
        <v>20.8261665284942</v>
      </c>
      <c r="E17" s="18">
        <v>39.2804434819977</v>
      </c>
      <c r="F17" s="18">
        <v>44.8665132953205</v>
      </c>
      <c r="G17" s="18">
        <v>51.932337174474</v>
      </c>
      <c r="H17" s="22">
        <f t="shared" si="1"/>
        <v>224.1734631</v>
      </c>
      <c r="I17" s="20"/>
      <c r="J17" s="17"/>
      <c r="K17" s="21"/>
      <c r="L17" s="21"/>
      <c r="M17" s="21"/>
      <c r="N17" s="21"/>
      <c r="O17" s="21"/>
      <c r="P17" s="21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3" t="s">
        <v>98</v>
      </c>
      <c r="B18" s="18">
        <v>22.77526206708</v>
      </c>
      <c r="C18" s="18">
        <v>32.9899552936903</v>
      </c>
      <c r="D18" s="18">
        <v>23.0033836707893</v>
      </c>
      <c r="E18" s="18">
        <v>49.7845209382005</v>
      </c>
      <c r="F18" s="18">
        <v>27.2758932058851</v>
      </c>
      <c r="G18" s="18">
        <v>47.8118051515088</v>
      </c>
      <c r="H18" s="22">
        <f t="shared" si="1"/>
        <v>203.6408203</v>
      </c>
      <c r="I18" s="20"/>
      <c r="J18" s="17"/>
      <c r="K18" s="21"/>
      <c r="L18" s="21"/>
      <c r="M18" s="21"/>
      <c r="N18" s="21"/>
      <c r="O18" s="21"/>
      <c r="P18" s="21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3" t="s">
        <v>99</v>
      </c>
      <c r="B19" s="18">
        <v>9.76542552491848</v>
      </c>
      <c r="C19" s="18">
        <v>57.6263212719697</v>
      </c>
      <c r="D19" s="18">
        <v>7.70928272846705</v>
      </c>
      <c r="E19" s="18">
        <v>61.4135981691665</v>
      </c>
      <c r="F19" s="18">
        <v>8.13811161049391</v>
      </c>
      <c r="G19" s="18">
        <v>57.1740393340726</v>
      </c>
      <c r="H19" s="22">
        <f t="shared" si="1"/>
        <v>201.8267786</v>
      </c>
      <c r="I19" s="20"/>
      <c r="J19" s="17"/>
      <c r="K19" s="21"/>
      <c r="L19" s="21"/>
      <c r="M19" s="21"/>
      <c r="N19" s="21"/>
      <c r="O19" s="21"/>
      <c r="P19" s="21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3" t="s">
        <v>100</v>
      </c>
      <c r="B20" s="18">
        <v>17.9787776296942</v>
      </c>
      <c r="C20" s="18">
        <v>42.4737438118168</v>
      </c>
      <c r="D20" s="18">
        <v>6.89824388699984</v>
      </c>
      <c r="E20" s="18">
        <v>58.1050396532706</v>
      </c>
      <c r="F20" s="18">
        <v>19.1225476911522</v>
      </c>
      <c r="G20" s="18">
        <v>42.5209989474005</v>
      </c>
      <c r="H20" s="22">
        <f t="shared" si="1"/>
        <v>187.0993516</v>
      </c>
      <c r="I20" s="20"/>
      <c r="J20" s="17"/>
      <c r="K20" s="21"/>
      <c r="L20" s="21"/>
      <c r="M20" s="21"/>
      <c r="N20" s="21"/>
      <c r="O20" s="21"/>
      <c r="P20" s="21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3" t="s">
        <v>101</v>
      </c>
      <c r="B21" s="18">
        <v>0.733746052589891</v>
      </c>
      <c r="C21" s="18">
        <v>27.8164656853822</v>
      </c>
      <c r="D21" s="18">
        <v>47.6072947208208</v>
      </c>
      <c r="E21" s="18">
        <v>27.2571740348335</v>
      </c>
      <c r="F21" s="18">
        <v>46.9293901780947</v>
      </c>
      <c r="G21" s="18">
        <v>28.9356261431028</v>
      </c>
      <c r="H21" s="22">
        <f t="shared" si="1"/>
        <v>179.2796968</v>
      </c>
      <c r="I21" s="20"/>
      <c r="J21" s="17"/>
      <c r="K21" s="21"/>
      <c r="L21" s="21"/>
      <c r="M21" s="21"/>
      <c r="N21" s="21"/>
      <c r="O21" s="21"/>
      <c r="P21" s="21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3" t="s">
        <v>102</v>
      </c>
      <c r="B22" s="18">
        <v>48.9694410942853</v>
      </c>
      <c r="C22" s="18">
        <v>12.3832341985738</v>
      </c>
      <c r="D22" s="18">
        <v>11.5278837264581</v>
      </c>
      <c r="E22" s="18">
        <v>40.8892767133899</v>
      </c>
      <c r="F22" s="18">
        <v>43.810335125253</v>
      </c>
      <c r="G22" s="18">
        <v>16.26591599389</v>
      </c>
      <c r="H22" s="22">
        <f t="shared" si="1"/>
        <v>173.8460869</v>
      </c>
      <c r="I22" s="20"/>
      <c r="J22" s="17"/>
      <c r="K22" s="21"/>
      <c r="L22" s="21"/>
      <c r="M22" s="21"/>
      <c r="N22" s="21"/>
      <c r="O22" s="21"/>
      <c r="P22" s="21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3" t="s">
        <v>103</v>
      </c>
      <c r="B23" s="18">
        <v>13.9352548477002</v>
      </c>
      <c r="C23" s="18">
        <v>42.4602033330988</v>
      </c>
      <c r="D23" s="18">
        <v>12.3298154242</v>
      </c>
      <c r="E23" s="18">
        <v>48.1483113680634</v>
      </c>
      <c r="F23" s="18">
        <v>19.2306055487564</v>
      </c>
      <c r="G23" s="18">
        <v>31.6919482584732</v>
      </c>
      <c r="H23" s="22">
        <f t="shared" si="1"/>
        <v>167.7961388</v>
      </c>
      <c r="I23" s="20"/>
      <c r="J23" s="17"/>
      <c r="K23" s="21"/>
      <c r="L23" s="21"/>
      <c r="M23" s="21"/>
      <c r="N23" s="21"/>
      <c r="O23" s="21"/>
      <c r="P23" s="21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13" t="s">
        <v>104</v>
      </c>
      <c r="B24" s="18">
        <v>35.4241818786354</v>
      </c>
      <c r="C24" s="18">
        <v>22.7279752497994</v>
      </c>
      <c r="D24" s="18">
        <v>23.8966463781638</v>
      </c>
      <c r="E24" s="18">
        <v>20.7643676473913</v>
      </c>
      <c r="F24" s="18">
        <v>31.3420815595338</v>
      </c>
      <c r="G24" s="18">
        <v>28.5150714384881</v>
      </c>
      <c r="H24" s="22">
        <f t="shared" si="1"/>
        <v>162.6703242</v>
      </c>
      <c r="I24" s="20"/>
      <c r="J24" s="17"/>
      <c r="K24" s="21"/>
      <c r="L24" s="21"/>
      <c r="M24" s="21"/>
      <c r="N24" s="21"/>
      <c r="O24" s="21"/>
      <c r="P24" s="21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3" t="s">
        <v>105</v>
      </c>
      <c r="B25" s="18">
        <v>42.8889415521268</v>
      </c>
      <c r="C25" s="18">
        <v>9.34994792280325</v>
      </c>
      <c r="D25" s="18">
        <v>11.6409044285477</v>
      </c>
      <c r="E25" s="18">
        <v>37.4271564931893</v>
      </c>
      <c r="F25" s="18">
        <v>39.1879393149779</v>
      </c>
      <c r="G25" s="18">
        <v>14.016277492863</v>
      </c>
      <c r="H25" s="22">
        <f t="shared" si="1"/>
        <v>154.5111672</v>
      </c>
      <c r="I25" s="20"/>
      <c r="J25" s="17"/>
      <c r="K25" s="21"/>
      <c r="L25" s="21"/>
      <c r="M25" s="21"/>
      <c r="N25" s="21"/>
      <c r="O25" s="21"/>
      <c r="P25" s="21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3" t="s">
        <v>106</v>
      </c>
      <c r="B26" s="18">
        <v>12.0060156666472</v>
      </c>
      <c r="C26" s="18">
        <v>43.5084214957639</v>
      </c>
      <c r="D26" s="18">
        <v>13.0576915010939</v>
      </c>
      <c r="E26" s="18">
        <v>37.3295361086557</v>
      </c>
      <c r="F26" s="18">
        <v>14.5419034587608</v>
      </c>
      <c r="G26" s="18">
        <v>32.9961280796146</v>
      </c>
      <c r="H26" s="22">
        <f t="shared" si="1"/>
        <v>153.4396963</v>
      </c>
      <c r="I26" s="20"/>
      <c r="J26" s="17"/>
      <c r="K26" s="21"/>
      <c r="L26" s="21"/>
      <c r="M26" s="21"/>
      <c r="N26" s="21"/>
      <c r="O26" s="21"/>
      <c r="P26" s="21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13" t="s">
        <v>107</v>
      </c>
      <c r="B27" s="18">
        <v>43.3293001993457</v>
      </c>
      <c r="C27" s="18">
        <v>3.85966782033639</v>
      </c>
      <c r="D27" s="18">
        <v>4.54733682481929</v>
      </c>
      <c r="E27" s="18">
        <v>43.5049197914648</v>
      </c>
      <c r="F27" s="18">
        <v>43.1968585452102</v>
      </c>
      <c r="G27" s="18">
        <v>7.28700693134824</v>
      </c>
      <c r="H27" s="22">
        <f t="shared" si="1"/>
        <v>145.7250901</v>
      </c>
      <c r="I27" s="20"/>
      <c r="J27" s="17"/>
      <c r="K27" s="21"/>
      <c r="L27" s="21"/>
      <c r="M27" s="21"/>
      <c r="N27" s="21"/>
      <c r="O27" s="21"/>
      <c r="P27" s="21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13" t="s">
        <v>108</v>
      </c>
      <c r="B28" s="18">
        <v>41.1268364910839</v>
      </c>
      <c r="C28" s="18">
        <v>10.0100373735249</v>
      </c>
      <c r="D28" s="18">
        <v>9.15711858640825</v>
      </c>
      <c r="E28" s="18">
        <v>35.1139548331653</v>
      </c>
      <c r="F28" s="18">
        <v>36.6656361453433</v>
      </c>
      <c r="G28" s="18">
        <v>9.41921468575508</v>
      </c>
      <c r="H28" s="22">
        <f t="shared" si="1"/>
        <v>141.4927981</v>
      </c>
      <c r="I28" s="20"/>
      <c r="J28" s="17"/>
      <c r="K28" s="21"/>
      <c r="L28" s="21"/>
      <c r="M28" s="21"/>
      <c r="N28" s="21"/>
      <c r="O28" s="21"/>
      <c r="P28" s="21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3" t="s">
        <v>109</v>
      </c>
      <c r="B29" s="18">
        <v>6.45874069010326</v>
      </c>
      <c r="C29" s="18">
        <v>34.3419668940451</v>
      </c>
      <c r="D29" s="18">
        <v>19.1166810892957</v>
      </c>
      <c r="E29" s="18">
        <v>35.5733990096428</v>
      </c>
      <c r="F29" s="18">
        <v>21.3604452737243</v>
      </c>
      <c r="G29" s="18">
        <v>24.1993024858644</v>
      </c>
      <c r="H29" s="22">
        <f t="shared" si="1"/>
        <v>141.0505354</v>
      </c>
      <c r="I29" s="20"/>
      <c r="J29" s="17"/>
      <c r="K29" s="21"/>
      <c r="L29" s="21"/>
      <c r="M29" s="21"/>
      <c r="N29" s="21"/>
      <c r="O29" s="21"/>
      <c r="P29" s="21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13" t="s">
        <v>110</v>
      </c>
      <c r="B30" s="18">
        <v>38.1097858507003</v>
      </c>
      <c r="C30" s="18">
        <v>11.9599295886567</v>
      </c>
      <c r="D30" s="18">
        <v>7.78390837017688</v>
      </c>
      <c r="E30" s="18">
        <v>32.0271887171231</v>
      </c>
      <c r="F30" s="18">
        <v>35.217055781488</v>
      </c>
      <c r="G30" s="18">
        <v>11.2530328792766</v>
      </c>
      <c r="H30" s="22">
        <f t="shared" si="1"/>
        <v>136.3509012</v>
      </c>
      <c r="I30" s="20"/>
      <c r="J30" s="17"/>
      <c r="K30" s="21"/>
      <c r="L30" s="21"/>
      <c r="M30" s="21"/>
      <c r="N30" s="21"/>
      <c r="O30" s="21"/>
      <c r="P30" s="21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13" t="s">
        <v>111</v>
      </c>
      <c r="B31" s="18">
        <v>29.9269466162017</v>
      </c>
      <c r="C31" s="18">
        <v>43.810860731432</v>
      </c>
      <c r="D31" s="18">
        <v>29.4543868399827</v>
      </c>
      <c r="E31" s="18">
        <v>14.276950111289</v>
      </c>
      <c r="F31" s="18">
        <v>1.30188571195208</v>
      </c>
      <c r="G31" s="18">
        <v>14.8622405372508</v>
      </c>
      <c r="H31" s="22">
        <f t="shared" si="1"/>
        <v>133.6332705</v>
      </c>
      <c r="I31" s="20"/>
      <c r="J31" s="17"/>
      <c r="K31" s="21"/>
      <c r="L31" s="21"/>
      <c r="M31" s="21"/>
      <c r="N31" s="21"/>
      <c r="O31" s="21"/>
      <c r="P31" s="21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13" t="s">
        <v>112</v>
      </c>
      <c r="B32" s="18">
        <v>26.6847753581559</v>
      </c>
      <c r="C32" s="18">
        <v>39.9714048385212</v>
      </c>
      <c r="D32" s="18">
        <v>25.9433910799575</v>
      </c>
      <c r="E32" s="18">
        <v>15.4974688633328</v>
      </c>
      <c r="F32" s="18">
        <v>7.70439076459021</v>
      </c>
      <c r="G32" s="18">
        <v>15.0682544487391</v>
      </c>
      <c r="H32" s="22">
        <f t="shared" si="1"/>
        <v>130.8696854</v>
      </c>
      <c r="I32" s="20"/>
      <c r="J32" s="17"/>
      <c r="K32" s="21"/>
      <c r="L32" s="21"/>
      <c r="M32" s="21"/>
      <c r="N32" s="21"/>
      <c r="O32" s="21"/>
      <c r="P32" s="21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13" t="s">
        <v>113</v>
      </c>
      <c r="B33" s="18">
        <v>18.7979286389954</v>
      </c>
      <c r="C33" s="18">
        <v>18.6121192607899</v>
      </c>
      <c r="D33" s="18">
        <v>34.2221198405914</v>
      </c>
      <c r="E33" s="18">
        <v>12.3977278269076</v>
      </c>
      <c r="F33" s="18">
        <v>20.8844155022534</v>
      </c>
      <c r="G33" s="18">
        <v>18.6333384192435</v>
      </c>
      <c r="H33" s="22">
        <f t="shared" si="1"/>
        <v>123.5476495</v>
      </c>
      <c r="I33" s="20"/>
      <c r="J33" s="17"/>
      <c r="K33" s="21"/>
      <c r="L33" s="21"/>
      <c r="M33" s="21"/>
      <c r="N33" s="21"/>
      <c r="O33" s="21"/>
      <c r="P33" s="21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13" t="s">
        <v>114</v>
      </c>
      <c r="B34" s="18">
        <v>25.1329633595407</v>
      </c>
      <c r="C34" s="18">
        <v>32.1002626935413</v>
      </c>
      <c r="D34" s="18">
        <v>9.57369412174643</v>
      </c>
      <c r="E34" s="18">
        <v>10.9587699521579</v>
      </c>
      <c r="F34" s="18">
        <v>19.3150337723185</v>
      </c>
      <c r="G34" s="18">
        <v>25.8479852810248</v>
      </c>
      <c r="H34" s="22">
        <f t="shared" si="1"/>
        <v>122.9287092</v>
      </c>
      <c r="I34" s="20"/>
      <c r="J34" s="17"/>
      <c r="K34" s="21"/>
      <c r="L34" s="21"/>
      <c r="M34" s="21"/>
      <c r="N34" s="21"/>
      <c r="O34" s="21"/>
      <c r="P34" s="21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13" t="s">
        <v>115</v>
      </c>
      <c r="B35" s="18">
        <v>31.7241334177263</v>
      </c>
      <c r="C35" s="18">
        <v>8.03087631328548</v>
      </c>
      <c r="D35" s="18">
        <v>16.710525928267</v>
      </c>
      <c r="E35" s="18">
        <v>29.1308143502865</v>
      </c>
      <c r="F35" s="18">
        <v>20.4711540168474</v>
      </c>
      <c r="G35" s="18">
        <v>14.0123105880244</v>
      </c>
      <c r="H35" s="22">
        <f t="shared" si="1"/>
        <v>120.0798146</v>
      </c>
      <c r="I35" s="20"/>
      <c r="J35" s="17"/>
      <c r="K35" s="21"/>
      <c r="L35" s="21"/>
      <c r="M35" s="21"/>
      <c r="N35" s="21"/>
      <c r="O35" s="21"/>
      <c r="P35" s="21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13" t="s">
        <v>116</v>
      </c>
      <c r="B36" s="18">
        <v>13.5291190732244</v>
      </c>
      <c r="C36" s="18">
        <v>16.2583816487155</v>
      </c>
      <c r="D36" s="18">
        <v>31.4726275852765</v>
      </c>
      <c r="E36" s="18">
        <v>12.1487114226771</v>
      </c>
      <c r="F36" s="18">
        <v>26.5610508465319</v>
      </c>
      <c r="G36" s="18">
        <v>19.3419989607712</v>
      </c>
      <c r="H36" s="22">
        <f t="shared" si="1"/>
        <v>119.3118895</v>
      </c>
      <c r="I36" s="20"/>
      <c r="J36" s="17"/>
      <c r="K36" s="21"/>
      <c r="L36" s="21"/>
      <c r="M36" s="21"/>
      <c r="N36" s="21"/>
      <c r="O36" s="21"/>
      <c r="P36" s="21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13" t="s">
        <v>117</v>
      </c>
      <c r="B37" s="18">
        <v>24.9850794809795</v>
      </c>
      <c r="C37" s="18">
        <v>12.3544706699195</v>
      </c>
      <c r="D37" s="18">
        <v>7.67266211365561</v>
      </c>
      <c r="E37" s="18">
        <v>14.8028983236376</v>
      </c>
      <c r="F37" s="18">
        <v>28.5800336479684</v>
      </c>
      <c r="G37" s="18">
        <v>14.7647139933684</v>
      </c>
      <c r="H37" s="22">
        <f t="shared" si="1"/>
        <v>103.1598582</v>
      </c>
      <c r="I37" s="20"/>
      <c r="J37" s="17"/>
      <c r="K37" s="21"/>
      <c r="L37" s="21"/>
      <c r="M37" s="21"/>
      <c r="N37" s="21"/>
      <c r="O37" s="21"/>
      <c r="P37" s="21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13" t="s">
        <v>118</v>
      </c>
      <c r="B38" s="18">
        <v>15.3212686776717</v>
      </c>
      <c r="C38" s="18">
        <v>17.2296389200671</v>
      </c>
      <c r="D38" s="18">
        <v>3.73887728431725</v>
      </c>
      <c r="E38" s="18">
        <v>32.4993179394684</v>
      </c>
      <c r="F38" s="18">
        <v>14.8534656087581</v>
      </c>
      <c r="G38" s="18">
        <v>18.5026557954439</v>
      </c>
      <c r="H38" s="22">
        <f t="shared" si="1"/>
        <v>102.1452242</v>
      </c>
      <c r="I38" s="20"/>
      <c r="J38" s="17"/>
      <c r="K38" s="21"/>
      <c r="L38" s="21"/>
      <c r="M38" s="21"/>
      <c r="N38" s="21"/>
      <c r="O38" s="21"/>
      <c r="P38" s="21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13" t="s">
        <v>119</v>
      </c>
      <c r="B39" s="18">
        <v>23.2015435439785</v>
      </c>
      <c r="C39" s="18">
        <v>25.274601588018</v>
      </c>
      <c r="D39" s="18">
        <v>10.2704131383146</v>
      </c>
      <c r="E39" s="18">
        <v>4.6691009786211</v>
      </c>
      <c r="F39" s="18">
        <v>15.1187425079859</v>
      </c>
      <c r="G39" s="18">
        <v>17.124954355766</v>
      </c>
      <c r="H39" s="22">
        <f t="shared" si="1"/>
        <v>95.65935611</v>
      </c>
      <c r="I39" s="20"/>
      <c r="J39" s="17"/>
      <c r="K39" s="21"/>
      <c r="L39" s="21"/>
      <c r="M39" s="21"/>
      <c r="N39" s="21"/>
      <c r="O39" s="21"/>
      <c r="P39" s="21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13" t="s">
        <v>120</v>
      </c>
      <c r="B40" s="18">
        <v>13.2270453266843</v>
      </c>
      <c r="C40" s="18">
        <v>14.8039872668877</v>
      </c>
      <c r="D40" s="18">
        <v>20.722372986745</v>
      </c>
      <c r="E40" s="18">
        <v>13.3597836043635</v>
      </c>
      <c r="F40" s="18">
        <v>19.3093485237495</v>
      </c>
      <c r="G40" s="18">
        <v>10.4637203553583</v>
      </c>
      <c r="H40" s="22">
        <f t="shared" si="1"/>
        <v>91.88625806</v>
      </c>
      <c r="I40" s="20"/>
      <c r="J40" s="17"/>
      <c r="K40" s="21"/>
      <c r="L40" s="21"/>
      <c r="M40" s="21"/>
      <c r="N40" s="21"/>
      <c r="O40" s="21"/>
      <c r="P40" s="21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13" t="s">
        <v>121</v>
      </c>
      <c r="B41" s="18">
        <v>15.3849080210638</v>
      </c>
      <c r="C41" s="18">
        <v>12.0894618668276</v>
      </c>
      <c r="D41" s="18">
        <v>19.5860020159852</v>
      </c>
      <c r="E41" s="18">
        <v>10.2982805517002</v>
      </c>
      <c r="F41" s="18">
        <v>16.2220271396477</v>
      </c>
      <c r="G41" s="18">
        <v>12.7660004668374</v>
      </c>
      <c r="H41" s="22">
        <f t="shared" si="1"/>
        <v>86.34668006</v>
      </c>
      <c r="I41" s="20"/>
      <c r="J41" s="17"/>
      <c r="K41" s="21"/>
      <c r="L41" s="21"/>
      <c r="M41" s="21"/>
      <c r="N41" s="21"/>
      <c r="O41" s="21"/>
      <c r="P41" s="21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13" t="s">
        <v>122</v>
      </c>
      <c r="B42" s="18">
        <v>10.1559526930235</v>
      </c>
      <c r="C42" s="18">
        <v>18.4839431596829</v>
      </c>
      <c r="D42" s="18">
        <v>9.22425926186624</v>
      </c>
      <c r="E42" s="18">
        <v>13.0002354601186</v>
      </c>
      <c r="F42" s="18">
        <v>7.43802854150669</v>
      </c>
      <c r="G42" s="18">
        <v>15.0394049212485</v>
      </c>
      <c r="H42" s="22">
        <f t="shared" si="1"/>
        <v>73.34182404</v>
      </c>
      <c r="I42" s="20"/>
      <c r="J42" s="17"/>
      <c r="K42" s="21"/>
      <c r="L42" s="21"/>
      <c r="M42" s="21"/>
      <c r="N42" s="21"/>
      <c r="O42" s="21"/>
      <c r="P42" s="21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13" t="s">
        <v>123</v>
      </c>
      <c r="B43" s="18">
        <v>7.64072045570762</v>
      </c>
      <c r="C43" s="18">
        <v>16.484995481327</v>
      </c>
      <c r="D43" s="18">
        <v>3.25905528363774</v>
      </c>
      <c r="E43" s="18">
        <v>20.18927401955</v>
      </c>
      <c r="F43" s="18">
        <v>7.52226381384747</v>
      </c>
      <c r="G43" s="18">
        <v>16.0607613388169</v>
      </c>
      <c r="H43" s="22">
        <f t="shared" si="1"/>
        <v>71.15707039</v>
      </c>
      <c r="I43" s="20"/>
      <c r="J43" s="17"/>
      <c r="K43" s="21"/>
      <c r="L43" s="21"/>
      <c r="M43" s="21"/>
      <c r="N43" s="21"/>
      <c r="O43" s="21"/>
      <c r="P43" s="21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13" t="s">
        <v>124</v>
      </c>
      <c r="B44" s="18">
        <v>4.58679285069587</v>
      </c>
      <c r="C44" s="18">
        <v>2.4674994437417</v>
      </c>
      <c r="D44" s="18">
        <v>15.3182429916277</v>
      </c>
      <c r="E44" s="18">
        <v>5.30660389333126</v>
      </c>
      <c r="F44" s="18">
        <v>14.3132112432922</v>
      </c>
      <c r="G44" s="18">
        <v>15.4555584159268</v>
      </c>
      <c r="H44" s="22">
        <f t="shared" si="1"/>
        <v>57.44790884</v>
      </c>
      <c r="I44" s="20"/>
      <c r="J44" s="17"/>
      <c r="K44" s="21"/>
      <c r="L44" s="21"/>
      <c r="M44" s="21"/>
      <c r="N44" s="21"/>
      <c r="O44" s="21"/>
      <c r="P44" s="21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13" t="s">
        <v>125</v>
      </c>
      <c r="B45" s="18">
        <v>4.22525108040599</v>
      </c>
      <c r="C45" s="18">
        <v>14.5921617792768</v>
      </c>
      <c r="D45" s="18">
        <v>0.299388301822243</v>
      </c>
      <c r="E45" s="18">
        <v>13.9329207608047</v>
      </c>
      <c r="F45" s="18">
        <v>4.34439681073943</v>
      </c>
      <c r="G45" s="18">
        <v>14.8642550970279</v>
      </c>
      <c r="H45" s="22">
        <f t="shared" si="1"/>
        <v>52.25837383</v>
      </c>
      <c r="I45" s="20"/>
      <c r="J45" s="17"/>
      <c r="K45" s="21"/>
      <c r="L45" s="21"/>
      <c r="M45" s="21"/>
      <c r="N45" s="21"/>
      <c r="O45" s="21"/>
      <c r="P45" s="21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13" t="s">
        <v>126</v>
      </c>
      <c r="B46" s="18">
        <v>0.0</v>
      </c>
      <c r="C46" s="18">
        <v>0.0</v>
      </c>
      <c r="D46" s="18">
        <v>0.0</v>
      </c>
      <c r="E46" s="18">
        <v>0.0</v>
      </c>
      <c r="F46" s="18">
        <v>0.0</v>
      </c>
      <c r="G46" s="18">
        <v>0.0</v>
      </c>
      <c r="H46" s="22">
        <f t="shared" si="1"/>
        <v>0</v>
      </c>
      <c r="I46" s="20"/>
      <c r="J46" s="17"/>
      <c r="K46" s="21"/>
      <c r="L46" s="21"/>
      <c r="M46" s="21"/>
      <c r="N46" s="21"/>
      <c r="O46" s="21"/>
      <c r="P46" s="21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13" t="s">
        <v>127</v>
      </c>
      <c r="B47" s="18">
        <v>0.0</v>
      </c>
      <c r="C47" s="18">
        <v>0.0</v>
      </c>
      <c r="D47" s="18">
        <v>0.0</v>
      </c>
      <c r="E47" s="18">
        <v>0.0</v>
      </c>
      <c r="F47" s="18">
        <v>0.0</v>
      </c>
      <c r="G47" s="18">
        <v>0.0</v>
      </c>
      <c r="H47" s="22">
        <f t="shared" si="1"/>
        <v>0</v>
      </c>
      <c r="I47" s="20"/>
      <c r="J47" s="17"/>
      <c r="K47" s="21"/>
      <c r="L47" s="21"/>
      <c r="M47" s="21"/>
      <c r="N47" s="21"/>
      <c r="O47" s="21"/>
      <c r="P47" s="21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13" t="s">
        <v>128</v>
      </c>
      <c r="B48" s="18">
        <v>0.0</v>
      </c>
      <c r="C48" s="18">
        <v>0.0</v>
      </c>
      <c r="D48" s="18">
        <v>0.0</v>
      </c>
      <c r="E48" s="18">
        <v>0.0</v>
      </c>
      <c r="F48" s="18">
        <v>0.0</v>
      </c>
      <c r="G48" s="18">
        <v>0.0</v>
      </c>
      <c r="H48" s="22">
        <f t="shared" si="1"/>
        <v>0</v>
      </c>
      <c r="I48" s="20"/>
      <c r="J48" s="17"/>
      <c r="K48" s="21"/>
      <c r="L48" s="21"/>
      <c r="M48" s="21"/>
      <c r="N48" s="21"/>
      <c r="O48" s="21"/>
      <c r="P48" s="21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13" t="s">
        <v>129</v>
      </c>
      <c r="B49" s="18">
        <v>0.0</v>
      </c>
      <c r="C49" s="18">
        <v>0.0</v>
      </c>
      <c r="D49" s="18">
        <v>0.0</v>
      </c>
      <c r="E49" s="18">
        <v>0.0</v>
      </c>
      <c r="F49" s="18">
        <v>0.0</v>
      </c>
      <c r="G49" s="18">
        <v>0.0</v>
      </c>
      <c r="H49" s="22">
        <f t="shared" si="1"/>
        <v>0</v>
      </c>
      <c r="I49" s="20"/>
      <c r="J49" s="17"/>
      <c r="K49" s="21"/>
      <c r="L49" s="21"/>
      <c r="M49" s="21"/>
      <c r="N49" s="21"/>
      <c r="O49" s="21"/>
      <c r="P49" s="21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13" t="s">
        <v>130</v>
      </c>
      <c r="B50" s="18">
        <v>0.0</v>
      </c>
      <c r="C50" s="18">
        <v>0.0</v>
      </c>
      <c r="D50" s="18">
        <v>0.0</v>
      </c>
      <c r="E50" s="18">
        <v>0.0</v>
      </c>
      <c r="F50" s="18">
        <v>0.0</v>
      </c>
      <c r="G50" s="18">
        <v>0.0</v>
      </c>
      <c r="H50" s="22">
        <f t="shared" si="1"/>
        <v>0</v>
      </c>
      <c r="I50" s="20"/>
      <c r="J50" s="17"/>
      <c r="K50" s="21"/>
      <c r="L50" s="21"/>
      <c r="M50" s="21"/>
      <c r="N50" s="21"/>
      <c r="O50" s="21"/>
      <c r="P50" s="21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13" t="s">
        <v>131</v>
      </c>
      <c r="B51" s="18">
        <v>0.0</v>
      </c>
      <c r="C51" s="18">
        <v>0.0</v>
      </c>
      <c r="D51" s="18">
        <v>0.0</v>
      </c>
      <c r="E51" s="18">
        <v>0.0</v>
      </c>
      <c r="F51" s="18">
        <v>0.0</v>
      </c>
      <c r="G51" s="18">
        <v>0.0</v>
      </c>
      <c r="H51" s="22">
        <f t="shared" si="1"/>
        <v>0</v>
      </c>
      <c r="I51" s="20"/>
      <c r="J51" s="17"/>
      <c r="K51" s="21"/>
      <c r="L51" s="21"/>
      <c r="M51" s="21"/>
      <c r="N51" s="21"/>
      <c r="O51" s="21"/>
      <c r="P51" s="21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3"/>
    </row>
    <row r="53">
      <c r="A53" s="23"/>
      <c r="D53" s="24" t="s">
        <v>132</v>
      </c>
    </row>
    <row r="54">
      <c r="A54" s="23"/>
    </row>
    <row r="55">
      <c r="A55" s="23"/>
    </row>
    <row r="56">
      <c r="A56" s="23"/>
    </row>
    <row r="57">
      <c r="A57" s="23"/>
    </row>
    <row r="58">
      <c r="A58" s="23"/>
    </row>
    <row r="59">
      <c r="A59" s="23"/>
    </row>
    <row r="60">
      <c r="A60" s="23"/>
    </row>
    <row r="61">
      <c r="A61" s="23"/>
    </row>
    <row r="62">
      <c r="A62" s="23"/>
    </row>
    <row r="63">
      <c r="A63" s="23"/>
    </row>
    <row r="64">
      <c r="A64" s="23"/>
    </row>
    <row r="65">
      <c r="A65" s="23"/>
    </row>
    <row r="66">
      <c r="A66" s="23"/>
    </row>
    <row r="67">
      <c r="A67" s="23"/>
    </row>
    <row r="68">
      <c r="A68" s="23"/>
    </row>
    <row r="69">
      <c r="A69" s="23"/>
    </row>
    <row r="70">
      <c r="A70" s="23"/>
    </row>
    <row r="71">
      <c r="A71" s="23"/>
    </row>
    <row r="72">
      <c r="A72" s="23"/>
    </row>
    <row r="73">
      <c r="A73" s="23"/>
    </row>
    <row r="74">
      <c r="A74" s="23"/>
    </row>
    <row r="75">
      <c r="A75" s="23"/>
    </row>
    <row r="76">
      <c r="A76" s="23"/>
    </row>
    <row r="77">
      <c r="A77" s="23"/>
    </row>
    <row r="78">
      <c r="A78" s="23"/>
    </row>
    <row r="79">
      <c r="A79" s="23"/>
    </row>
    <row r="80">
      <c r="A80" s="23"/>
    </row>
    <row r="81">
      <c r="A81" s="23"/>
    </row>
    <row r="82">
      <c r="A82" s="23"/>
    </row>
    <row r="83">
      <c r="A83" s="23"/>
    </row>
    <row r="84">
      <c r="A84" s="23"/>
    </row>
    <row r="85">
      <c r="A85" s="23"/>
    </row>
    <row r="86">
      <c r="A86" s="23"/>
    </row>
    <row r="87">
      <c r="A87" s="23"/>
    </row>
    <row r="88">
      <c r="A88" s="23"/>
    </row>
    <row r="89">
      <c r="A89" s="23"/>
    </row>
    <row r="90">
      <c r="A90" s="23"/>
    </row>
    <row r="91">
      <c r="A91" s="23"/>
    </row>
    <row r="92">
      <c r="A92" s="23"/>
    </row>
    <row r="93">
      <c r="A93" s="23"/>
    </row>
    <row r="94">
      <c r="A94" s="23"/>
    </row>
    <row r="95">
      <c r="A95" s="23"/>
    </row>
    <row r="96">
      <c r="A96" s="23"/>
    </row>
    <row r="97">
      <c r="A97" s="23"/>
    </row>
    <row r="98">
      <c r="A98" s="23"/>
    </row>
    <row r="99">
      <c r="A99" s="23"/>
    </row>
    <row r="100">
      <c r="A100" s="23"/>
    </row>
    <row r="101">
      <c r="A101" s="23"/>
    </row>
    <row r="102">
      <c r="A102" s="23"/>
    </row>
    <row r="103">
      <c r="A103" s="23"/>
    </row>
    <row r="104">
      <c r="A104" s="23"/>
    </row>
    <row r="105">
      <c r="A105" s="23"/>
    </row>
    <row r="106">
      <c r="A106" s="23"/>
    </row>
    <row r="107">
      <c r="A107" s="23"/>
    </row>
    <row r="108">
      <c r="A108" s="23"/>
    </row>
    <row r="109">
      <c r="A109" s="23"/>
    </row>
    <row r="110">
      <c r="A110" s="23"/>
    </row>
    <row r="111">
      <c r="A111" s="23"/>
    </row>
    <row r="112">
      <c r="A112" s="23"/>
    </row>
    <row r="113">
      <c r="A113" s="23"/>
    </row>
    <row r="114">
      <c r="A114" s="23"/>
    </row>
    <row r="115">
      <c r="A115" s="23"/>
    </row>
    <row r="116">
      <c r="A116" s="23"/>
    </row>
    <row r="117">
      <c r="A117" s="23"/>
    </row>
    <row r="118">
      <c r="A118" s="23"/>
    </row>
    <row r="119">
      <c r="A119" s="23"/>
    </row>
    <row r="120">
      <c r="A120" s="23"/>
    </row>
    <row r="121">
      <c r="A121" s="23"/>
    </row>
    <row r="122">
      <c r="A122" s="23"/>
    </row>
    <row r="123">
      <c r="A123" s="23"/>
    </row>
    <row r="124">
      <c r="A124" s="23"/>
    </row>
    <row r="125">
      <c r="A125" s="23"/>
    </row>
    <row r="126">
      <c r="A126" s="23"/>
    </row>
    <row r="127">
      <c r="A127" s="23"/>
    </row>
    <row r="128">
      <c r="A128" s="23"/>
    </row>
    <row r="129">
      <c r="A129" s="23"/>
    </row>
    <row r="130">
      <c r="A130" s="23"/>
    </row>
    <row r="131">
      <c r="A131" s="23"/>
    </row>
    <row r="132">
      <c r="A132" s="23"/>
    </row>
    <row r="133">
      <c r="A133" s="23"/>
    </row>
    <row r="134">
      <c r="A134" s="23"/>
    </row>
    <row r="135">
      <c r="A135" s="23"/>
    </row>
    <row r="136">
      <c r="A136" s="23"/>
    </row>
    <row r="137">
      <c r="A137" s="23"/>
    </row>
    <row r="138">
      <c r="A138" s="23"/>
    </row>
    <row r="139">
      <c r="A139" s="23"/>
    </row>
    <row r="140">
      <c r="A140" s="23"/>
    </row>
    <row r="141">
      <c r="A141" s="23"/>
    </row>
    <row r="142">
      <c r="A142" s="23"/>
    </row>
    <row r="143">
      <c r="A143" s="23"/>
    </row>
    <row r="144">
      <c r="A144" s="23"/>
    </row>
    <row r="145">
      <c r="A145" s="23"/>
    </row>
    <row r="146">
      <c r="A146" s="23"/>
    </row>
    <row r="147">
      <c r="A147" s="23"/>
    </row>
    <row r="148">
      <c r="A148" s="23"/>
    </row>
    <row r="149">
      <c r="A149" s="23"/>
    </row>
    <row r="150">
      <c r="A150" s="23"/>
    </row>
    <row r="151">
      <c r="A151" s="23"/>
    </row>
    <row r="152">
      <c r="A152" s="23"/>
    </row>
    <row r="153">
      <c r="A153" s="23"/>
    </row>
    <row r="154">
      <c r="A154" s="23"/>
    </row>
    <row r="155">
      <c r="A155" s="23"/>
    </row>
    <row r="156">
      <c r="A156" s="23"/>
    </row>
    <row r="157">
      <c r="A157" s="23"/>
    </row>
    <row r="158">
      <c r="A158" s="23"/>
    </row>
    <row r="159">
      <c r="A159" s="23"/>
    </row>
    <row r="160">
      <c r="A160" s="23"/>
    </row>
    <row r="161">
      <c r="A161" s="23"/>
    </row>
    <row r="162">
      <c r="A162" s="23"/>
    </row>
    <row r="163">
      <c r="A163" s="23"/>
    </row>
    <row r="164">
      <c r="A164" s="23"/>
    </row>
    <row r="165">
      <c r="A165" s="23"/>
    </row>
    <row r="166">
      <c r="A166" s="23"/>
    </row>
    <row r="167">
      <c r="A167" s="23"/>
    </row>
    <row r="168">
      <c r="A168" s="23"/>
    </row>
    <row r="169">
      <c r="A169" s="23"/>
    </row>
    <row r="170">
      <c r="A170" s="23"/>
    </row>
    <row r="171">
      <c r="A171" s="23"/>
    </row>
    <row r="172">
      <c r="A172" s="23"/>
    </row>
    <row r="173">
      <c r="A173" s="23"/>
    </row>
    <row r="174">
      <c r="A174" s="23"/>
    </row>
    <row r="175">
      <c r="A175" s="23"/>
    </row>
    <row r="176">
      <c r="A176" s="23"/>
    </row>
    <row r="177">
      <c r="A177" s="23"/>
    </row>
    <row r="178">
      <c r="A178" s="23"/>
    </row>
    <row r="179">
      <c r="A179" s="23"/>
    </row>
    <row r="180">
      <c r="A180" s="23"/>
    </row>
    <row r="181">
      <c r="A181" s="23"/>
    </row>
    <row r="182">
      <c r="A182" s="23"/>
    </row>
    <row r="183">
      <c r="A183" s="23"/>
    </row>
    <row r="184">
      <c r="A184" s="23"/>
    </row>
    <row r="185">
      <c r="A185" s="23"/>
    </row>
    <row r="186">
      <c r="A186" s="23"/>
    </row>
    <row r="187">
      <c r="A187" s="23"/>
    </row>
    <row r="188">
      <c r="A188" s="23"/>
    </row>
    <row r="189">
      <c r="A189" s="23"/>
    </row>
    <row r="190">
      <c r="A190" s="23"/>
    </row>
    <row r="191">
      <c r="A191" s="23"/>
    </row>
    <row r="192">
      <c r="A192" s="23"/>
    </row>
    <row r="193">
      <c r="A193" s="23"/>
    </row>
    <row r="194">
      <c r="A194" s="23"/>
    </row>
    <row r="195">
      <c r="A195" s="23"/>
    </row>
    <row r="196">
      <c r="A196" s="23"/>
    </row>
    <row r="197">
      <c r="A197" s="23"/>
    </row>
    <row r="198">
      <c r="A198" s="23"/>
    </row>
    <row r="199">
      <c r="A199" s="23"/>
    </row>
    <row r="200">
      <c r="A200" s="23"/>
    </row>
    <row r="201">
      <c r="A201" s="23"/>
    </row>
    <row r="202">
      <c r="A202" s="23"/>
    </row>
    <row r="203">
      <c r="A203" s="23"/>
    </row>
    <row r="204">
      <c r="A204" s="23"/>
    </row>
    <row r="205">
      <c r="A205" s="23"/>
    </row>
    <row r="206">
      <c r="A206" s="23"/>
    </row>
    <row r="207">
      <c r="A207" s="23"/>
    </row>
    <row r="208">
      <c r="A208" s="23"/>
    </row>
    <row r="209">
      <c r="A209" s="23"/>
    </row>
    <row r="210">
      <c r="A210" s="23"/>
    </row>
    <row r="211">
      <c r="A211" s="23"/>
    </row>
    <row r="212">
      <c r="A212" s="23"/>
    </row>
    <row r="213">
      <c r="A213" s="23"/>
    </row>
    <row r="214">
      <c r="A214" s="23"/>
    </row>
    <row r="215">
      <c r="A215" s="23"/>
    </row>
    <row r="216">
      <c r="A216" s="23"/>
    </row>
    <row r="217">
      <c r="A217" s="23"/>
    </row>
    <row r="218">
      <c r="A218" s="23"/>
    </row>
    <row r="219">
      <c r="A219" s="23"/>
    </row>
    <row r="220">
      <c r="A220" s="23"/>
    </row>
    <row r="221">
      <c r="A221" s="23"/>
    </row>
    <row r="222">
      <c r="A222" s="23"/>
    </row>
    <row r="223">
      <c r="A223" s="23"/>
    </row>
    <row r="224">
      <c r="A224" s="23"/>
    </row>
    <row r="225">
      <c r="A225" s="23"/>
    </row>
    <row r="226">
      <c r="A226" s="23"/>
    </row>
    <row r="227">
      <c r="A227" s="23"/>
    </row>
    <row r="228">
      <c r="A228" s="23"/>
    </row>
    <row r="229">
      <c r="A229" s="23"/>
    </row>
    <row r="230">
      <c r="A230" s="23"/>
    </row>
    <row r="231">
      <c r="A231" s="23"/>
    </row>
    <row r="232">
      <c r="A232" s="23"/>
    </row>
    <row r="233">
      <c r="A233" s="23"/>
    </row>
    <row r="234">
      <c r="A234" s="23"/>
    </row>
    <row r="235">
      <c r="A235" s="23"/>
    </row>
    <row r="236">
      <c r="A236" s="23"/>
    </row>
    <row r="237">
      <c r="A237" s="23"/>
    </row>
    <row r="238">
      <c r="A238" s="23"/>
    </row>
    <row r="239">
      <c r="A239" s="23"/>
    </row>
    <row r="240">
      <c r="A240" s="23"/>
    </row>
    <row r="241">
      <c r="A241" s="23"/>
    </row>
    <row r="242">
      <c r="A242" s="23"/>
    </row>
    <row r="243">
      <c r="A243" s="23"/>
    </row>
    <row r="244">
      <c r="A244" s="23"/>
    </row>
    <row r="245">
      <c r="A245" s="23"/>
    </row>
    <row r="246">
      <c r="A246" s="23"/>
    </row>
    <row r="247">
      <c r="A247" s="23"/>
    </row>
    <row r="248">
      <c r="A248" s="23"/>
    </row>
    <row r="249">
      <c r="A249" s="23"/>
    </row>
    <row r="250">
      <c r="A250" s="23"/>
    </row>
    <row r="251">
      <c r="A251" s="23"/>
    </row>
    <row r="252">
      <c r="A252" s="23"/>
    </row>
    <row r="253">
      <c r="A253" s="23"/>
    </row>
    <row r="254">
      <c r="A254" s="23"/>
    </row>
    <row r="255">
      <c r="A255" s="23"/>
    </row>
    <row r="256">
      <c r="A256" s="23"/>
    </row>
    <row r="257">
      <c r="A257" s="23"/>
    </row>
    <row r="258">
      <c r="A258" s="23"/>
    </row>
    <row r="259">
      <c r="A259" s="23"/>
    </row>
    <row r="260">
      <c r="A260" s="23"/>
    </row>
    <row r="261">
      <c r="A261" s="23"/>
    </row>
    <row r="262">
      <c r="A262" s="23"/>
    </row>
    <row r="263">
      <c r="A263" s="23"/>
    </row>
    <row r="264">
      <c r="A264" s="23"/>
    </row>
    <row r="265">
      <c r="A265" s="23"/>
    </row>
    <row r="266">
      <c r="A266" s="23"/>
    </row>
    <row r="267">
      <c r="A267" s="23"/>
    </row>
    <row r="268">
      <c r="A268" s="23"/>
    </row>
    <row r="269">
      <c r="A269" s="23"/>
    </row>
    <row r="270">
      <c r="A270" s="23"/>
    </row>
    <row r="271">
      <c r="A271" s="23"/>
    </row>
    <row r="272">
      <c r="A272" s="23"/>
    </row>
    <row r="273">
      <c r="A273" s="23"/>
    </row>
    <row r="274">
      <c r="A274" s="23"/>
    </row>
    <row r="275">
      <c r="A275" s="23"/>
    </row>
    <row r="276">
      <c r="A276" s="23"/>
    </row>
    <row r="277">
      <c r="A277" s="23"/>
    </row>
    <row r="278">
      <c r="A278" s="23"/>
    </row>
    <row r="279">
      <c r="A279" s="23"/>
    </row>
    <row r="280">
      <c r="A280" s="23"/>
    </row>
    <row r="281">
      <c r="A281" s="23"/>
    </row>
    <row r="282">
      <c r="A282" s="23"/>
    </row>
    <row r="283">
      <c r="A283" s="23"/>
    </row>
    <row r="284">
      <c r="A284" s="23"/>
    </row>
    <row r="285">
      <c r="A285" s="23"/>
    </row>
    <row r="286">
      <c r="A286" s="23"/>
    </row>
    <row r="287">
      <c r="A287" s="23"/>
    </row>
    <row r="288">
      <c r="A288" s="23"/>
    </row>
    <row r="289">
      <c r="A289" s="23"/>
    </row>
    <row r="290">
      <c r="A290" s="23"/>
    </row>
    <row r="291">
      <c r="A291" s="23"/>
    </row>
    <row r="292">
      <c r="A292" s="23"/>
    </row>
    <row r="293">
      <c r="A293" s="23"/>
    </row>
    <row r="294">
      <c r="A294" s="23"/>
    </row>
    <row r="295">
      <c r="A295" s="23"/>
    </row>
    <row r="296">
      <c r="A296" s="23"/>
    </row>
    <row r="297">
      <c r="A297" s="23"/>
    </row>
    <row r="298">
      <c r="A298" s="23"/>
    </row>
    <row r="299">
      <c r="A299" s="23"/>
    </row>
    <row r="300">
      <c r="A300" s="23"/>
    </row>
    <row r="301">
      <c r="A301" s="23"/>
    </row>
    <row r="302">
      <c r="A302" s="23"/>
    </row>
    <row r="303">
      <c r="A303" s="23"/>
    </row>
    <row r="304">
      <c r="A304" s="23"/>
    </row>
    <row r="305">
      <c r="A305" s="23"/>
    </row>
    <row r="306">
      <c r="A306" s="23"/>
    </row>
    <row r="307">
      <c r="A307" s="23"/>
    </row>
    <row r="308">
      <c r="A308" s="23"/>
    </row>
    <row r="309">
      <c r="A309" s="23"/>
    </row>
    <row r="310">
      <c r="A310" s="23"/>
    </row>
    <row r="311">
      <c r="A311" s="23"/>
    </row>
    <row r="312">
      <c r="A312" s="23"/>
    </row>
    <row r="313">
      <c r="A313" s="23"/>
    </row>
    <row r="314">
      <c r="A314" s="23"/>
    </row>
    <row r="315">
      <c r="A315" s="23"/>
    </row>
    <row r="316">
      <c r="A316" s="23"/>
    </row>
    <row r="317">
      <c r="A317" s="23"/>
    </row>
    <row r="318">
      <c r="A318" s="23"/>
    </row>
    <row r="319">
      <c r="A319" s="23"/>
    </row>
    <row r="320">
      <c r="A320" s="23"/>
    </row>
    <row r="321">
      <c r="A321" s="23"/>
    </row>
    <row r="322">
      <c r="A322" s="23"/>
    </row>
    <row r="323">
      <c r="A323" s="23"/>
    </row>
    <row r="324">
      <c r="A324" s="23"/>
    </row>
    <row r="325">
      <c r="A325" s="23"/>
    </row>
    <row r="326">
      <c r="A326" s="23"/>
    </row>
    <row r="327">
      <c r="A327" s="23"/>
    </row>
    <row r="328">
      <c r="A328" s="23"/>
    </row>
    <row r="329">
      <c r="A329" s="23"/>
    </row>
    <row r="330">
      <c r="A330" s="23"/>
    </row>
    <row r="331">
      <c r="A331" s="23"/>
    </row>
    <row r="332">
      <c r="A332" s="23"/>
    </row>
    <row r="333">
      <c r="A333" s="23"/>
    </row>
    <row r="334">
      <c r="A334" s="23"/>
    </row>
    <row r="335">
      <c r="A335" s="23"/>
    </row>
    <row r="336">
      <c r="A336" s="23"/>
    </row>
    <row r="337">
      <c r="A337" s="23"/>
    </row>
    <row r="338">
      <c r="A338" s="23"/>
    </row>
    <row r="339">
      <c r="A339" s="23"/>
    </row>
    <row r="340">
      <c r="A340" s="23"/>
    </row>
    <row r="341">
      <c r="A341" s="23"/>
    </row>
    <row r="342">
      <c r="A342" s="23"/>
    </row>
    <row r="343">
      <c r="A343" s="23"/>
    </row>
    <row r="344">
      <c r="A344" s="23"/>
    </row>
    <row r="345">
      <c r="A345" s="23"/>
    </row>
    <row r="346">
      <c r="A346" s="23"/>
    </row>
    <row r="347">
      <c r="A347" s="23"/>
    </row>
    <row r="348">
      <c r="A348" s="23"/>
    </row>
    <row r="349">
      <c r="A349" s="23"/>
    </row>
    <row r="350">
      <c r="A350" s="23"/>
    </row>
    <row r="351">
      <c r="A351" s="23"/>
    </row>
    <row r="352">
      <c r="A352" s="23"/>
    </row>
    <row r="353">
      <c r="A353" s="23"/>
    </row>
    <row r="354">
      <c r="A354" s="23"/>
    </row>
    <row r="355">
      <c r="A355" s="23"/>
    </row>
    <row r="356">
      <c r="A356" s="23"/>
    </row>
    <row r="357">
      <c r="A357" s="23"/>
    </row>
    <row r="358">
      <c r="A358" s="23"/>
    </row>
    <row r="359">
      <c r="A359" s="23"/>
    </row>
    <row r="360">
      <c r="A360" s="23"/>
    </row>
    <row r="361">
      <c r="A361" s="23"/>
    </row>
    <row r="362">
      <c r="A362" s="23"/>
    </row>
    <row r="363">
      <c r="A363" s="23"/>
    </row>
    <row r="364">
      <c r="A364" s="23"/>
    </row>
    <row r="365">
      <c r="A365" s="23"/>
    </row>
    <row r="366">
      <c r="A366" s="23"/>
    </row>
    <row r="367">
      <c r="A367" s="23"/>
    </row>
    <row r="368">
      <c r="A368" s="23"/>
    </row>
    <row r="369">
      <c r="A369" s="23"/>
    </row>
    <row r="370">
      <c r="A370" s="23"/>
    </row>
    <row r="371">
      <c r="A371" s="23"/>
    </row>
    <row r="372">
      <c r="A372" s="23"/>
    </row>
    <row r="373">
      <c r="A373" s="23"/>
    </row>
    <row r="374">
      <c r="A374" s="23"/>
    </row>
    <row r="375">
      <c r="A375" s="23"/>
    </row>
    <row r="376">
      <c r="A376" s="23"/>
    </row>
    <row r="377">
      <c r="A377" s="23"/>
    </row>
    <row r="378">
      <c r="A378" s="23"/>
    </row>
    <row r="379">
      <c r="A379" s="23"/>
    </row>
    <row r="380">
      <c r="A380" s="23"/>
    </row>
    <row r="381">
      <c r="A381" s="23"/>
    </row>
    <row r="382">
      <c r="A382" s="23"/>
    </row>
    <row r="383">
      <c r="A383" s="23"/>
    </row>
    <row r="384">
      <c r="A384" s="23"/>
    </row>
    <row r="385">
      <c r="A385" s="23"/>
    </row>
    <row r="386">
      <c r="A386" s="23"/>
    </row>
    <row r="387">
      <c r="A387" s="23"/>
    </row>
    <row r="388">
      <c r="A388" s="23"/>
    </row>
    <row r="389">
      <c r="A389" s="23"/>
    </row>
    <row r="390">
      <c r="A390" s="23"/>
    </row>
    <row r="391">
      <c r="A391" s="23"/>
    </row>
    <row r="392">
      <c r="A392" s="23"/>
    </row>
    <row r="393">
      <c r="A393" s="23"/>
    </row>
    <row r="394">
      <c r="A394" s="23"/>
    </row>
    <row r="395">
      <c r="A395" s="23"/>
    </row>
    <row r="396">
      <c r="A396" s="23"/>
    </row>
    <row r="397">
      <c r="A397" s="23"/>
    </row>
    <row r="398">
      <c r="A398" s="23"/>
    </row>
    <row r="399">
      <c r="A399" s="23"/>
    </row>
    <row r="400">
      <c r="A400" s="23"/>
    </row>
    <row r="401">
      <c r="A401" s="23"/>
    </row>
    <row r="402">
      <c r="A402" s="23"/>
    </row>
    <row r="403">
      <c r="A403" s="23"/>
    </row>
    <row r="404">
      <c r="A404" s="23"/>
    </row>
    <row r="405">
      <c r="A405" s="23"/>
    </row>
    <row r="406">
      <c r="A406" s="23"/>
    </row>
    <row r="407">
      <c r="A407" s="23"/>
    </row>
    <row r="408">
      <c r="A408" s="23"/>
    </row>
    <row r="409">
      <c r="A409" s="23"/>
    </row>
    <row r="410">
      <c r="A410" s="23"/>
    </row>
    <row r="411">
      <c r="A411" s="23"/>
    </row>
    <row r="412">
      <c r="A412" s="23"/>
    </row>
    <row r="413">
      <c r="A413" s="23"/>
    </row>
    <row r="414">
      <c r="A414" s="23"/>
    </row>
    <row r="415">
      <c r="A415" s="23"/>
    </row>
    <row r="416">
      <c r="A416" s="23"/>
    </row>
    <row r="417">
      <c r="A417" s="23"/>
    </row>
    <row r="418">
      <c r="A418" s="23"/>
    </row>
    <row r="419">
      <c r="A419" s="23"/>
    </row>
    <row r="420">
      <c r="A420" s="23"/>
    </row>
    <row r="421">
      <c r="A421" s="23"/>
    </row>
    <row r="422">
      <c r="A422" s="23"/>
    </row>
    <row r="423">
      <c r="A423" s="23"/>
    </row>
    <row r="424">
      <c r="A424" s="23"/>
    </row>
    <row r="425">
      <c r="A425" s="23"/>
    </row>
    <row r="426">
      <c r="A426" s="23"/>
    </row>
    <row r="427">
      <c r="A427" s="23"/>
    </row>
    <row r="428">
      <c r="A428" s="23"/>
    </row>
    <row r="429">
      <c r="A429" s="23"/>
    </row>
    <row r="430">
      <c r="A430" s="23"/>
    </row>
    <row r="431">
      <c r="A431" s="23"/>
    </row>
    <row r="432">
      <c r="A432" s="23"/>
    </row>
    <row r="433">
      <c r="A433" s="23"/>
    </row>
    <row r="434">
      <c r="A434" s="23"/>
    </row>
    <row r="435">
      <c r="A435" s="23"/>
    </row>
    <row r="436">
      <c r="A436" s="23"/>
    </row>
    <row r="437">
      <c r="A437" s="23"/>
    </row>
    <row r="438">
      <c r="A438" s="23"/>
    </row>
    <row r="439">
      <c r="A439" s="23"/>
    </row>
    <row r="440">
      <c r="A440" s="23"/>
    </row>
    <row r="441">
      <c r="A441" s="23"/>
    </row>
    <row r="442">
      <c r="A442" s="23"/>
    </row>
    <row r="443">
      <c r="A443" s="23"/>
    </row>
    <row r="444">
      <c r="A444" s="23"/>
    </row>
    <row r="445">
      <c r="A445" s="23"/>
    </row>
    <row r="446">
      <c r="A446" s="23"/>
    </row>
    <row r="447">
      <c r="A447" s="23"/>
    </row>
    <row r="448">
      <c r="A448" s="23"/>
    </row>
    <row r="449">
      <c r="A449" s="23"/>
    </row>
    <row r="450">
      <c r="A450" s="23"/>
    </row>
    <row r="451">
      <c r="A451" s="23"/>
    </row>
    <row r="452">
      <c r="A452" s="23"/>
    </row>
    <row r="453">
      <c r="A453" s="23"/>
    </row>
    <row r="454">
      <c r="A454" s="23"/>
    </row>
    <row r="455">
      <c r="A455" s="23"/>
    </row>
    <row r="456">
      <c r="A456" s="23"/>
    </row>
    <row r="457">
      <c r="A457" s="23"/>
    </row>
    <row r="458">
      <c r="A458" s="23"/>
    </row>
    <row r="459">
      <c r="A459" s="23"/>
    </row>
    <row r="460">
      <c r="A460" s="23"/>
    </row>
    <row r="461">
      <c r="A461" s="23"/>
    </row>
    <row r="462">
      <c r="A462" s="23"/>
    </row>
    <row r="463">
      <c r="A463" s="23"/>
    </row>
    <row r="464">
      <c r="A464" s="23"/>
    </row>
    <row r="465">
      <c r="A465" s="23"/>
    </row>
    <row r="466">
      <c r="A466" s="23"/>
    </row>
    <row r="467">
      <c r="A467" s="23"/>
    </row>
    <row r="468">
      <c r="A468" s="23"/>
    </row>
    <row r="469">
      <c r="A469" s="23"/>
    </row>
    <row r="470">
      <c r="A470" s="23"/>
    </row>
    <row r="471">
      <c r="A471" s="23"/>
    </row>
    <row r="472">
      <c r="A472" s="23"/>
    </row>
    <row r="473">
      <c r="A473" s="23"/>
    </row>
    <row r="474">
      <c r="A474" s="23"/>
    </row>
    <row r="475">
      <c r="A475" s="23"/>
    </row>
    <row r="476">
      <c r="A476" s="23"/>
    </row>
    <row r="477">
      <c r="A477" s="23"/>
    </row>
    <row r="478">
      <c r="A478" s="23"/>
    </row>
    <row r="479">
      <c r="A479" s="23"/>
    </row>
    <row r="480">
      <c r="A480" s="23"/>
    </row>
    <row r="481">
      <c r="A481" s="23"/>
    </row>
    <row r="482">
      <c r="A482" s="23"/>
    </row>
    <row r="483">
      <c r="A483" s="23"/>
    </row>
    <row r="484">
      <c r="A484" s="23"/>
    </row>
    <row r="485">
      <c r="A485" s="23"/>
    </row>
    <row r="486">
      <c r="A486" s="23"/>
    </row>
    <row r="487">
      <c r="A487" s="23"/>
    </row>
    <row r="488">
      <c r="A488" s="23"/>
    </row>
    <row r="489">
      <c r="A489" s="23"/>
    </row>
    <row r="490">
      <c r="A490" s="23"/>
    </row>
    <row r="491">
      <c r="A491" s="23"/>
    </row>
    <row r="492">
      <c r="A492" s="23"/>
    </row>
    <row r="493">
      <c r="A493" s="23"/>
    </row>
    <row r="494">
      <c r="A494" s="23"/>
    </row>
    <row r="495">
      <c r="A495" s="23"/>
    </row>
    <row r="496">
      <c r="A496" s="23"/>
    </row>
    <row r="497">
      <c r="A497" s="23"/>
    </row>
    <row r="498">
      <c r="A498" s="23"/>
    </row>
    <row r="499">
      <c r="A499" s="23"/>
    </row>
    <row r="500">
      <c r="A500" s="23"/>
    </row>
    <row r="501">
      <c r="A501" s="23"/>
    </row>
    <row r="502">
      <c r="A502" s="23"/>
    </row>
    <row r="503">
      <c r="A503" s="23"/>
    </row>
    <row r="504">
      <c r="A504" s="23"/>
    </row>
    <row r="505">
      <c r="A505" s="23"/>
    </row>
    <row r="506">
      <c r="A506" s="23"/>
    </row>
    <row r="507">
      <c r="A507" s="23"/>
    </row>
    <row r="508">
      <c r="A508" s="23"/>
    </row>
    <row r="509">
      <c r="A509" s="23"/>
    </row>
    <row r="510">
      <c r="A510" s="23"/>
    </row>
    <row r="511">
      <c r="A511" s="23"/>
    </row>
    <row r="512">
      <c r="A512" s="23"/>
    </row>
    <row r="513">
      <c r="A513" s="23"/>
    </row>
    <row r="514">
      <c r="A514" s="23"/>
    </row>
    <row r="515">
      <c r="A515" s="23"/>
    </row>
    <row r="516">
      <c r="A516" s="23"/>
    </row>
    <row r="517">
      <c r="A517" s="23"/>
    </row>
    <row r="518">
      <c r="A518" s="23"/>
    </row>
    <row r="519">
      <c r="A519" s="23"/>
    </row>
    <row r="520">
      <c r="A520" s="23"/>
    </row>
    <row r="521">
      <c r="A521" s="23"/>
    </row>
    <row r="522">
      <c r="A522" s="23"/>
    </row>
    <row r="523">
      <c r="A523" s="23"/>
    </row>
    <row r="524">
      <c r="A524" s="23"/>
    </row>
    <row r="525">
      <c r="A525" s="23"/>
    </row>
    <row r="526">
      <c r="A526" s="23"/>
    </row>
    <row r="527">
      <c r="A527" s="23"/>
    </row>
    <row r="528">
      <c r="A528" s="23"/>
    </row>
    <row r="529">
      <c r="A529" s="23"/>
    </row>
    <row r="530">
      <c r="A530" s="23"/>
    </row>
    <row r="531">
      <c r="A531" s="23"/>
    </row>
    <row r="532">
      <c r="A532" s="23"/>
    </row>
    <row r="533">
      <c r="A533" s="23"/>
    </row>
    <row r="534">
      <c r="A534" s="23"/>
    </row>
    <row r="535">
      <c r="A535" s="23"/>
    </row>
    <row r="536">
      <c r="A536" s="23"/>
    </row>
    <row r="537">
      <c r="A537" s="23"/>
    </row>
    <row r="538">
      <c r="A538" s="23"/>
    </row>
    <row r="539">
      <c r="A539" s="23"/>
    </row>
    <row r="540">
      <c r="A540" s="23"/>
    </row>
    <row r="541">
      <c r="A541" s="23"/>
    </row>
    <row r="542">
      <c r="A542" s="23"/>
    </row>
    <row r="543">
      <c r="A543" s="23"/>
    </row>
    <row r="544">
      <c r="A544" s="23"/>
    </row>
    <row r="545">
      <c r="A545" s="23"/>
    </row>
    <row r="546">
      <c r="A546" s="23"/>
    </row>
    <row r="547">
      <c r="A547" s="23"/>
    </row>
    <row r="548">
      <c r="A548" s="23"/>
    </row>
    <row r="549">
      <c r="A549" s="23"/>
    </row>
    <row r="550">
      <c r="A550" s="23"/>
    </row>
    <row r="551">
      <c r="A551" s="23"/>
    </row>
    <row r="552">
      <c r="A552" s="23"/>
    </row>
    <row r="553">
      <c r="A553" s="23"/>
    </row>
    <row r="554">
      <c r="A554" s="23"/>
    </row>
    <row r="555">
      <c r="A555" s="23"/>
    </row>
    <row r="556">
      <c r="A556" s="23"/>
    </row>
    <row r="557">
      <c r="A557" s="23"/>
    </row>
    <row r="558">
      <c r="A558" s="23"/>
    </row>
    <row r="559">
      <c r="A559" s="23"/>
    </row>
    <row r="560">
      <c r="A560" s="23"/>
    </row>
    <row r="561">
      <c r="A561" s="23"/>
    </row>
    <row r="562">
      <c r="A562" s="23"/>
    </row>
    <row r="563">
      <c r="A563" s="23"/>
    </row>
    <row r="564">
      <c r="A564" s="23"/>
    </row>
    <row r="565">
      <c r="A565" s="23"/>
    </row>
    <row r="566">
      <c r="A566" s="23"/>
    </row>
    <row r="567">
      <c r="A567" s="23"/>
    </row>
    <row r="568">
      <c r="A568" s="23"/>
    </row>
    <row r="569">
      <c r="A569" s="23"/>
    </row>
    <row r="570">
      <c r="A570" s="23"/>
    </row>
    <row r="571">
      <c r="A571" s="23"/>
    </row>
    <row r="572">
      <c r="A572" s="23"/>
    </row>
    <row r="573">
      <c r="A573" s="23"/>
    </row>
    <row r="574">
      <c r="A574" s="23"/>
    </row>
    <row r="575">
      <c r="A575" s="23"/>
    </row>
    <row r="576">
      <c r="A576" s="23"/>
    </row>
    <row r="577">
      <c r="A577" s="23"/>
    </row>
    <row r="578">
      <c r="A578" s="23"/>
    </row>
    <row r="579">
      <c r="A579" s="23"/>
    </row>
    <row r="580">
      <c r="A580" s="23"/>
    </row>
    <row r="581">
      <c r="A581" s="23"/>
    </row>
    <row r="582">
      <c r="A582" s="23"/>
    </row>
    <row r="583">
      <c r="A583" s="23"/>
    </row>
    <row r="584">
      <c r="A584" s="23"/>
    </row>
    <row r="585">
      <c r="A585" s="23"/>
    </row>
    <row r="586">
      <c r="A586" s="23"/>
    </row>
    <row r="587">
      <c r="A587" s="23"/>
    </row>
    <row r="588">
      <c r="A588" s="23"/>
    </row>
    <row r="589">
      <c r="A589" s="23"/>
    </row>
    <row r="590">
      <c r="A590" s="23"/>
    </row>
    <row r="591">
      <c r="A591" s="23"/>
    </row>
    <row r="592">
      <c r="A592" s="23"/>
    </row>
    <row r="593">
      <c r="A593" s="23"/>
    </row>
    <row r="594">
      <c r="A594" s="23"/>
    </row>
    <row r="595">
      <c r="A595" s="23"/>
    </row>
    <row r="596">
      <c r="A596" s="23"/>
    </row>
    <row r="597">
      <c r="A597" s="23"/>
    </row>
    <row r="598">
      <c r="A598" s="23"/>
    </row>
    <row r="599">
      <c r="A599" s="23"/>
    </row>
    <row r="600">
      <c r="A600" s="23"/>
    </row>
    <row r="601">
      <c r="A601" s="23"/>
    </row>
    <row r="602">
      <c r="A602" s="23"/>
    </row>
    <row r="603">
      <c r="A603" s="23"/>
    </row>
    <row r="604">
      <c r="A604" s="23"/>
    </row>
    <row r="605">
      <c r="A605" s="23"/>
    </row>
    <row r="606">
      <c r="A606" s="23"/>
    </row>
    <row r="607">
      <c r="A607" s="23"/>
    </row>
    <row r="608">
      <c r="A608" s="23"/>
    </row>
    <row r="609">
      <c r="A609" s="23"/>
    </row>
    <row r="610">
      <c r="A610" s="23"/>
    </row>
    <row r="611">
      <c r="A611" s="23"/>
    </row>
    <row r="612">
      <c r="A612" s="23"/>
    </row>
    <row r="613">
      <c r="A613" s="23"/>
    </row>
    <row r="614">
      <c r="A614" s="23"/>
    </row>
    <row r="615">
      <c r="A615" s="23"/>
    </row>
    <row r="616">
      <c r="A616" s="23"/>
    </row>
    <row r="617">
      <c r="A617" s="23"/>
    </row>
    <row r="618">
      <c r="A618" s="23"/>
    </row>
    <row r="619">
      <c r="A619" s="23"/>
    </row>
    <row r="620">
      <c r="A620" s="23"/>
    </row>
    <row r="621">
      <c r="A621" s="23"/>
    </row>
    <row r="622">
      <c r="A622" s="23"/>
    </row>
    <row r="623">
      <c r="A623" s="23"/>
    </row>
    <row r="624">
      <c r="A624" s="23"/>
    </row>
    <row r="625">
      <c r="A625" s="23"/>
    </row>
    <row r="626">
      <c r="A626" s="23"/>
    </row>
    <row r="627">
      <c r="A627" s="23"/>
    </row>
    <row r="628">
      <c r="A628" s="23"/>
    </row>
    <row r="629">
      <c r="A629" s="23"/>
    </row>
    <row r="630">
      <c r="A630" s="23"/>
    </row>
    <row r="631">
      <c r="A631" s="23"/>
    </row>
    <row r="632">
      <c r="A632" s="23"/>
    </row>
    <row r="633">
      <c r="A633" s="23"/>
    </row>
    <row r="634">
      <c r="A634" s="23"/>
    </row>
    <row r="635">
      <c r="A635" s="23"/>
    </row>
    <row r="636">
      <c r="A636" s="23"/>
    </row>
    <row r="637">
      <c r="A637" s="23"/>
    </row>
    <row r="638">
      <c r="A638" s="23"/>
    </row>
    <row r="639">
      <c r="A639" s="23"/>
    </row>
    <row r="640">
      <c r="A640" s="23"/>
    </row>
    <row r="641">
      <c r="A641" s="23"/>
    </row>
    <row r="642">
      <c r="A642" s="23"/>
    </row>
    <row r="643">
      <c r="A643" s="23"/>
    </row>
    <row r="644">
      <c r="A644" s="23"/>
    </row>
    <row r="645">
      <c r="A645" s="23"/>
    </row>
    <row r="646">
      <c r="A646" s="23"/>
    </row>
    <row r="647">
      <c r="A647" s="23"/>
    </row>
    <row r="648">
      <c r="A648" s="23"/>
    </row>
    <row r="649">
      <c r="A649" s="23"/>
    </row>
    <row r="650">
      <c r="A650" s="23"/>
    </row>
    <row r="651">
      <c r="A651" s="23"/>
    </row>
    <row r="652">
      <c r="A652" s="23"/>
    </row>
    <row r="653">
      <c r="A653" s="23"/>
    </row>
    <row r="654">
      <c r="A654" s="23"/>
    </row>
    <row r="655">
      <c r="A655" s="23"/>
    </row>
    <row r="656">
      <c r="A656" s="23"/>
    </row>
    <row r="657">
      <c r="A657" s="23"/>
    </row>
    <row r="658">
      <c r="A658" s="23"/>
    </row>
    <row r="659">
      <c r="A659" s="23"/>
    </row>
    <row r="660">
      <c r="A660" s="23"/>
    </row>
    <row r="661">
      <c r="A661" s="23"/>
    </row>
    <row r="662">
      <c r="A662" s="23"/>
    </row>
    <row r="663">
      <c r="A663" s="23"/>
    </row>
    <row r="664">
      <c r="A664" s="23"/>
    </row>
    <row r="665">
      <c r="A665" s="23"/>
    </row>
    <row r="666">
      <c r="A666" s="23"/>
    </row>
    <row r="667">
      <c r="A667" s="23"/>
    </row>
    <row r="668">
      <c r="A668" s="23"/>
    </row>
    <row r="669">
      <c r="A669" s="23"/>
    </row>
    <row r="670">
      <c r="A670" s="23"/>
    </row>
    <row r="671">
      <c r="A671" s="23"/>
    </row>
    <row r="672">
      <c r="A672" s="23"/>
    </row>
    <row r="673">
      <c r="A673" s="23"/>
    </row>
    <row r="674">
      <c r="A674" s="23"/>
    </row>
    <row r="675">
      <c r="A675" s="23"/>
    </row>
    <row r="676">
      <c r="A676" s="23"/>
    </row>
    <row r="677">
      <c r="A677" s="23"/>
    </row>
    <row r="678">
      <c r="A678" s="23"/>
    </row>
    <row r="679">
      <c r="A679" s="23"/>
    </row>
    <row r="680">
      <c r="A680" s="23"/>
    </row>
    <row r="681">
      <c r="A681" s="23"/>
    </row>
    <row r="682">
      <c r="A682" s="23"/>
    </row>
    <row r="683">
      <c r="A683" s="23"/>
    </row>
    <row r="684">
      <c r="A684" s="23"/>
    </row>
    <row r="685">
      <c r="A685" s="23"/>
    </row>
    <row r="686">
      <c r="A686" s="23"/>
    </row>
    <row r="687">
      <c r="A687" s="23"/>
    </row>
    <row r="688">
      <c r="A688" s="23"/>
    </row>
    <row r="689">
      <c r="A689" s="23"/>
    </row>
    <row r="690">
      <c r="A690" s="23"/>
    </row>
    <row r="691">
      <c r="A691" s="23"/>
    </row>
    <row r="692">
      <c r="A692" s="23"/>
    </row>
    <row r="693">
      <c r="A693" s="23"/>
    </row>
    <row r="694">
      <c r="A694" s="23"/>
    </row>
    <row r="695">
      <c r="A695" s="23"/>
    </row>
    <row r="696">
      <c r="A696" s="23"/>
    </row>
    <row r="697">
      <c r="A697" s="23"/>
    </row>
    <row r="698">
      <c r="A698" s="23"/>
    </row>
    <row r="699">
      <c r="A699" s="23"/>
    </row>
    <row r="700">
      <c r="A700" s="23"/>
    </row>
    <row r="701">
      <c r="A701" s="23"/>
    </row>
    <row r="702">
      <c r="A702" s="23"/>
    </row>
    <row r="703">
      <c r="A703" s="23"/>
    </row>
    <row r="704">
      <c r="A704" s="23"/>
    </row>
    <row r="705">
      <c r="A705" s="23"/>
    </row>
    <row r="706">
      <c r="A706" s="23"/>
    </row>
    <row r="707">
      <c r="A707" s="23"/>
    </row>
    <row r="708">
      <c r="A708" s="23"/>
    </row>
    <row r="709">
      <c r="A709" s="23"/>
    </row>
    <row r="710">
      <c r="A710" s="23"/>
    </row>
    <row r="711">
      <c r="A711" s="23"/>
    </row>
    <row r="712">
      <c r="A712" s="23"/>
    </row>
    <row r="713">
      <c r="A713" s="23"/>
    </row>
    <row r="714">
      <c r="A714" s="23"/>
    </row>
    <row r="715">
      <c r="A715" s="23"/>
    </row>
    <row r="716">
      <c r="A716" s="23"/>
    </row>
    <row r="717">
      <c r="A717" s="23"/>
    </row>
    <row r="718">
      <c r="A718" s="23"/>
    </row>
    <row r="719">
      <c r="A719" s="23"/>
    </row>
    <row r="720">
      <c r="A720" s="23"/>
    </row>
    <row r="721">
      <c r="A721" s="23"/>
    </row>
    <row r="722">
      <c r="A722" s="23"/>
    </row>
    <row r="723">
      <c r="A723" s="23"/>
    </row>
    <row r="724">
      <c r="A724" s="23"/>
    </row>
    <row r="725">
      <c r="A725" s="23"/>
    </row>
    <row r="726">
      <c r="A726" s="23"/>
    </row>
    <row r="727">
      <c r="A727" s="23"/>
    </row>
    <row r="728">
      <c r="A728" s="23"/>
    </row>
    <row r="729">
      <c r="A729" s="23"/>
    </row>
    <row r="730">
      <c r="A730" s="23"/>
    </row>
    <row r="731">
      <c r="A731" s="23"/>
    </row>
    <row r="732">
      <c r="A732" s="23"/>
    </row>
    <row r="733">
      <c r="A733" s="23"/>
    </row>
    <row r="734">
      <c r="A734" s="23"/>
    </row>
    <row r="735">
      <c r="A735" s="23"/>
    </row>
    <row r="736">
      <c r="A736" s="23"/>
    </row>
    <row r="737">
      <c r="A737" s="23"/>
    </row>
    <row r="738">
      <c r="A738" s="23"/>
    </row>
    <row r="739">
      <c r="A739" s="23"/>
    </row>
    <row r="740">
      <c r="A740" s="23"/>
    </row>
    <row r="741">
      <c r="A741" s="23"/>
    </row>
    <row r="742">
      <c r="A742" s="23"/>
    </row>
    <row r="743">
      <c r="A743" s="23"/>
    </row>
    <row r="744">
      <c r="A744" s="23"/>
    </row>
    <row r="745">
      <c r="A745" s="23"/>
    </row>
    <row r="746">
      <c r="A746" s="23"/>
    </row>
    <row r="747">
      <c r="A747" s="23"/>
    </row>
    <row r="748">
      <c r="A748" s="23"/>
    </row>
    <row r="749">
      <c r="A749" s="23"/>
    </row>
    <row r="750">
      <c r="A750" s="23"/>
    </row>
    <row r="751">
      <c r="A751" s="23"/>
    </row>
    <row r="752">
      <c r="A752" s="23"/>
    </row>
    <row r="753">
      <c r="A753" s="23"/>
    </row>
    <row r="754">
      <c r="A754" s="23"/>
    </row>
    <row r="755">
      <c r="A755" s="23"/>
    </row>
    <row r="756">
      <c r="A756" s="23"/>
    </row>
    <row r="757">
      <c r="A757" s="23"/>
    </row>
    <row r="758">
      <c r="A758" s="23"/>
    </row>
    <row r="759">
      <c r="A759" s="23"/>
    </row>
    <row r="760">
      <c r="A760" s="23"/>
    </row>
    <row r="761">
      <c r="A761" s="23"/>
    </row>
    <row r="762">
      <c r="A762" s="23"/>
    </row>
    <row r="763">
      <c r="A763" s="23"/>
    </row>
    <row r="764">
      <c r="A764" s="23"/>
    </row>
    <row r="765">
      <c r="A765" s="23"/>
    </row>
    <row r="766">
      <c r="A766" s="23"/>
    </row>
    <row r="767">
      <c r="A767" s="23"/>
    </row>
    <row r="768">
      <c r="A768" s="23"/>
    </row>
    <row r="769">
      <c r="A769" s="23"/>
    </row>
    <row r="770">
      <c r="A770" s="23"/>
    </row>
    <row r="771">
      <c r="A771" s="23"/>
    </row>
    <row r="772">
      <c r="A772" s="23"/>
    </row>
    <row r="773">
      <c r="A773" s="23"/>
    </row>
    <row r="774">
      <c r="A774" s="23"/>
    </row>
    <row r="775">
      <c r="A775" s="23"/>
    </row>
    <row r="776">
      <c r="A776" s="23"/>
    </row>
    <row r="777">
      <c r="A777" s="23"/>
    </row>
    <row r="778">
      <c r="A778" s="23"/>
    </row>
    <row r="779">
      <c r="A779" s="23"/>
    </row>
    <row r="780">
      <c r="A780" s="23"/>
    </row>
    <row r="781">
      <c r="A781" s="23"/>
    </row>
    <row r="782">
      <c r="A782" s="23"/>
    </row>
    <row r="783">
      <c r="A783" s="23"/>
    </row>
    <row r="784">
      <c r="A784" s="23"/>
    </row>
    <row r="785">
      <c r="A785" s="23"/>
    </row>
    <row r="786">
      <c r="A786" s="23"/>
    </row>
    <row r="787">
      <c r="A787" s="23"/>
    </row>
    <row r="788">
      <c r="A788" s="23"/>
    </row>
    <row r="789">
      <c r="A789" s="23"/>
    </row>
    <row r="790">
      <c r="A790" s="23"/>
    </row>
    <row r="791">
      <c r="A791" s="23"/>
    </row>
    <row r="792">
      <c r="A792" s="23"/>
    </row>
    <row r="793">
      <c r="A793" s="23"/>
    </row>
    <row r="794">
      <c r="A794" s="23"/>
    </row>
    <row r="795">
      <c r="A795" s="23"/>
    </row>
    <row r="796">
      <c r="A796" s="23"/>
    </row>
    <row r="797">
      <c r="A797" s="23"/>
    </row>
    <row r="798">
      <c r="A798" s="23"/>
    </row>
    <row r="799">
      <c r="A799" s="23"/>
    </row>
    <row r="800">
      <c r="A800" s="23"/>
    </row>
    <row r="801">
      <c r="A801" s="23"/>
    </row>
    <row r="802">
      <c r="A802" s="23"/>
    </row>
    <row r="803">
      <c r="A803" s="23"/>
    </row>
    <row r="804">
      <c r="A804" s="23"/>
    </row>
    <row r="805">
      <c r="A805" s="23"/>
    </row>
    <row r="806">
      <c r="A806" s="23"/>
    </row>
    <row r="807">
      <c r="A807" s="23"/>
    </row>
    <row r="808">
      <c r="A808" s="23"/>
    </row>
    <row r="809">
      <c r="A809" s="23"/>
    </row>
    <row r="810">
      <c r="A810" s="23"/>
    </row>
    <row r="811">
      <c r="A811" s="23"/>
    </row>
    <row r="812">
      <c r="A812" s="23"/>
    </row>
    <row r="813">
      <c r="A813" s="23"/>
    </row>
    <row r="814">
      <c r="A814" s="23"/>
    </row>
    <row r="815">
      <c r="A815" s="23"/>
    </row>
    <row r="816">
      <c r="A816" s="23"/>
    </row>
    <row r="817">
      <c r="A817" s="23"/>
    </row>
    <row r="818">
      <c r="A818" s="23"/>
    </row>
    <row r="819">
      <c r="A819" s="23"/>
    </row>
    <row r="820">
      <c r="A820" s="23"/>
    </row>
    <row r="821">
      <c r="A821" s="23"/>
    </row>
    <row r="822">
      <c r="A822" s="23"/>
    </row>
    <row r="823">
      <c r="A823" s="23"/>
    </row>
    <row r="824">
      <c r="A824" s="23"/>
    </row>
    <row r="825">
      <c r="A825" s="23"/>
    </row>
    <row r="826">
      <c r="A826" s="23"/>
    </row>
    <row r="827">
      <c r="A827" s="23"/>
    </row>
    <row r="828">
      <c r="A828" s="23"/>
    </row>
    <row r="829">
      <c r="A829" s="23"/>
    </row>
    <row r="830">
      <c r="A830" s="23"/>
    </row>
    <row r="831">
      <c r="A831" s="23"/>
    </row>
    <row r="832">
      <c r="A832" s="23"/>
    </row>
    <row r="833">
      <c r="A833" s="23"/>
    </row>
    <row r="834">
      <c r="A834" s="23"/>
    </row>
    <row r="835">
      <c r="A835" s="23"/>
    </row>
    <row r="836">
      <c r="A836" s="23"/>
    </row>
    <row r="837">
      <c r="A837" s="23"/>
    </row>
    <row r="838">
      <c r="A838" s="23"/>
    </row>
    <row r="839">
      <c r="A839" s="23"/>
    </row>
    <row r="840">
      <c r="A840" s="23"/>
    </row>
    <row r="841">
      <c r="A841" s="23"/>
    </row>
    <row r="842">
      <c r="A842" s="23"/>
    </row>
    <row r="843">
      <c r="A843" s="23"/>
    </row>
    <row r="844">
      <c r="A844" s="23"/>
    </row>
    <row r="845">
      <c r="A845" s="23"/>
    </row>
    <row r="846">
      <c r="A846" s="23"/>
    </row>
    <row r="847">
      <c r="A847" s="23"/>
    </row>
    <row r="848">
      <c r="A848" s="23"/>
    </row>
    <row r="849">
      <c r="A849" s="23"/>
    </row>
    <row r="850">
      <c r="A850" s="23"/>
    </row>
    <row r="851">
      <c r="A851" s="23"/>
    </row>
    <row r="852">
      <c r="A852" s="23"/>
    </row>
    <row r="853">
      <c r="A853" s="23"/>
    </row>
    <row r="854">
      <c r="A854" s="23"/>
    </row>
    <row r="855">
      <c r="A855" s="23"/>
    </row>
    <row r="856">
      <c r="A856" s="23"/>
    </row>
    <row r="857">
      <c r="A857" s="23"/>
    </row>
    <row r="858">
      <c r="A858" s="23"/>
    </row>
    <row r="859">
      <c r="A859" s="23"/>
    </row>
    <row r="860">
      <c r="A860" s="23"/>
    </row>
    <row r="861">
      <c r="A861" s="23"/>
    </row>
    <row r="862">
      <c r="A862" s="23"/>
    </row>
    <row r="863">
      <c r="A863" s="23"/>
    </row>
    <row r="864">
      <c r="A864" s="23"/>
    </row>
    <row r="865">
      <c r="A865" s="23"/>
    </row>
    <row r="866">
      <c r="A866" s="23"/>
    </row>
    <row r="867">
      <c r="A867" s="23"/>
    </row>
    <row r="868">
      <c r="A868" s="23"/>
    </row>
    <row r="869">
      <c r="A869" s="23"/>
    </row>
    <row r="870">
      <c r="A870" s="23"/>
    </row>
    <row r="871">
      <c r="A871" s="23"/>
    </row>
    <row r="872">
      <c r="A872" s="23"/>
    </row>
    <row r="873">
      <c r="A873" s="23"/>
    </row>
    <row r="874">
      <c r="A874" s="23"/>
    </row>
    <row r="875">
      <c r="A875" s="23"/>
    </row>
    <row r="876">
      <c r="A876" s="23"/>
    </row>
    <row r="877">
      <c r="A877" s="23"/>
    </row>
    <row r="878">
      <c r="A878" s="23"/>
    </row>
    <row r="879">
      <c r="A879" s="23"/>
    </row>
    <row r="880">
      <c r="A880" s="23"/>
    </row>
    <row r="881">
      <c r="A881" s="23"/>
    </row>
    <row r="882">
      <c r="A882" s="23"/>
    </row>
    <row r="883">
      <c r="A883" s="23"/>
    </row>
    <row r="884">
      <c r="A884" s="23"/>
    </row>
    <row r="885">
      <c r="A885" s="23"/>
    </row>
    <row r="886">
      <c r="A886" s="23"/>
    </row>
    <row r="887">
      <c r="A887" s="23"/>
    </row>
    <row r="888">
      <c r="A888" s="23"/>
    </row>
    <row r="889">
      <c r="A889" s="23"/>
    </row>
    <row r="890">
      <c r="A890" s="23"/>
    </row>
    <row r="891">
      <c r="A891" s="23"/>
    </row>
    <row r="892">
      <c r="A892" s="23"/>
    </row>
    <row r="893">
      <c r="A893" s="23"/>
    </row>
    <row r="894">
      <c r="A894" s="23"/>
    </row>
    <row r="895">
      <c r="A895" s="23"/>
    </row>
    <row r="896">
      <c r="A896" s="23"/>
    </row>
    <row r="897">
      <c r="A897" s="23"/>
    </row>
    <row r="898">
      <c r="A898" s="23"/>
    </row>
    <row r="899">
      <c r="A899" s="23"/>
    </row>
    <row r="900">
      <c r="A900" s="23"/>
    </row>
    <row r="901">
      <c r="A901" s="23"/>
    </row>
    <row r="902">
      <c r="A902" s="23"/>
    </row>
    <row r="903">
      <c r="A903" s="23"/>
    </row>
    <row r="904">
      <c r="A904" s="23"/>
    </row>
    <row r="905">
      <c r="A905" s="23"/>
    </row>
    <row r="906">
      <c r="A906" s="23"/>
    </row>
    <row r="907">
      <c r="A907" s="23"/>
    </row>
    <row r="908">
      <c r="A908" s="23"/>
    </row>
    <row r="909">
      <c r="A909" s="23"/>
    </row>
    <row r="910">
      <c r="A910" s="23"/>
    </row>
    <row r="911">
      <c r="A911" s="23"/>
    </row>
    <row r="912">
      <c r="A912" s="23"/>
    </row>
    <row r="913">
      <c r="A913" s="23"/>
    </row>
    <row r="914">
      <c r="A914" s="23"/>
    </row>
    <row r="915">
      <c r="A915" s="23"/>
    </row>
    <row r="916">
      <c r="A916" s="23"/>
    </row>
    <row r="917">
      <c r="A917" s="23"/>
    </row>
    <row r="918">
      <c r="A918" s="23"/>
    </row>
    <row r="919">
      <c r="A919" s="23"/>
    </row>
    <row r="920">
      <c r="A920" s="23"/>
    </row>
    <row r="921">
      <c r="A921" s="23"/>
    </row>
    <row r="922">
      <c r="A922" s="23"/>
    </row>
    <row r="923">
      <c r="A923" s="23"/>
    </row>
    <row r="924">
      <c r="A924" s="23"/>
    </row>
    <row r="925">
      <c r="A925" s="23"/>
    </row>
    <row r="926">
      <c r="A926" s="23"/>
    </row>
    <row r="927">
      <c r="A927" s="23"/>
    </row>
    <row r="928">
      <c r="A928" s="23"/>
    </row>
    <row r="929">
      <c r="A929" s="23"/>
    </row>
    <row r="930">
      <c r="A930" s="23"/>
    </row>
    <row r="931">
      <c r="A931" s="23"/>
    </row>
    <row r="932">
      <c r="A932" s="23"/>
    </row>
    <row r="933">
      <c r="A933" s="23"/>
    </row>
    <row r="934">
      <c r="A934" s="23"/>
    </row>
    <row r="935">
      <c r="A935" s="23"/>
    </row>
    <row r="936">
      <c r="A936" s="23"/>
    </row>
    <row r="937">
      <c r="A937" s="23"/>
    </row>
    <row r="938">
      <c r="A938" s="23"/>
    </row>
    <row r="939">
      <c r="A939" s="23"/>
    </row>
    <row r="940">
      <c r="A940" s="23"/>
    </row>
    <row r="941">
      <c r="A941" s="23"/>
    </row>
    <row r="942">
      <c r="A942" s="23"/>
    </row>
    <row r="943">
      <c r="A943" s="23"/>
    </row>
    <row r="944">
      <c r="A944" s="23"/>
    </row>
    <row r="945">
      <c r="A945" s="23"/>
    </row>
    <row r="946">
      <c r="A946" s="23"/>
    </row>
    <row r="947">
      <c r="A947" s="23"/>
    </row>
    <row r="948">
      <c r="A948" s="23"/>
    </row>
    <row r="949">
      <c r="A949" s="23"/>
    </row>
    <row r="950">
      <c r="A950" s="23"/>
    </row>
    <row r="951">
      <c r="A951" s="23"/>
    </row>
    <row r="952">
      <c r="A952" s="23"/>
    </row>
    <row r="953">
      <c r="A953" s="23"/>
    </row>
    <row r="954">
      <c r="A954" s="23"/>
    </row>
    <row r="955">
      <c r="A955" s="23"/>
    </row>
    <row r="956">
      <c r="A956" s="23"/>
    </row>
    <row r="957">
      <c r="A957" s="23"/>
    </row>
    <row r="958">
      <c r="A958" s="23"/>
    </row>
    <row r="959">
      <c r="A959" s="23"/>
    </row>
    <row r="960">
      <c r="A960" s="23"/>
    </row>
    <row r="961">
      <c r="A961" s="23"/>
    </row>
    <row r="962">
      <c r="A962" s="23"/>
    </row>
    <row r="963">
      <c r="A963" s="23"/>
    </row>
    <row r="964">
      <c r="A964" s="23"/>
    </row>
    <row r="965">
      <c r="A965" s="23"/>
    </row>
    <row r="966">
      <c r="A966" s="23"/>
    </row>
    <row r="967">
      <c r="A967" s="23"/>
    </row>
    <row r="968">
      <c r="A968" s="23"/>
    </row>
    <row r="969">
      <c r="A969" s="23"/>
    </row>
    <row r="970">
      <c r="A970" s="23"/>
    </row>
    <row r="971">
      <c r="A971" s="23"/>
    </row>
    <row r="972">
      <c r="A972" s="23"/>
    </row>
    <row r="973">
      <c r="A973" s="23"/>
    </row>
    <row r="974">
      <c r="A974" s="23"/>
    </row>
    <row r="975">
      <c r="A975" s="23"/>
    </row>
    <row r="976">
      <c r="A976" s="23"/>
    </row>
    <row r="977">
      <c r="A977" s="23"/>
    </row>
    <row r="978">
      <c r="A978" s="23"/>
    </row>
    <row r="979">
      <c r="A979" s="23"/>
    </row>
    <row r="980">
      <c r="A980" s="23"/>
    </row>
    <row r="981">
      <c r="A981" s="23"/>
    </row>
    <row r="982">
      <c r="A982" s="23"/>
    </row>
    <row r="983">
      <c r="A983" s="23"/>
    </row>
    <row r="984">
      <c r="A984" s="23"/>
    </row>
    <row r="985">
      <c r="A985" s="23"/>
    </row>
    <row r="986">
      <c r="A986" s="23"/>
    </row>
    <row r="987">
      <c r="A987" s="23"/>
    </row>
    <row r="988">
      <c r="A988" s="23"/>
    </row>
    <row r="989">
      <c r="A989" s="23"/>
    </row>
    <row r="990">
      <c r="A990" s="23"/>
    </row>
    <row r="991">
      <c r="A991" s="23"/>
    </row>
    <row r="992">
      <c r="A992" s="23"/>
    </row>
    <row r="993">
      <c r="A993" s="23"/>
    </row>
    <row r="994">
      <c r="A994" s="23"/>
    </row>
    <row r="995">
      <c r="A995" s="23"/>
    </row>
    <row r="996">
      <c r="A996" s="23"/>
    </row>
    <row r="997">
      <c r="A997" s="23"/>
    </row>
    <row r="998">
      <c r="A998" s="23"/>
    </row>
    <row r="999">
      <c r="A999" s="23"/>
    </row>
    <row r="1000">
      <c r="A1000" s="23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3"/>
      <c r="B1" s="24" t="s">
        <v>244</v>
      </c>
      <c r="C1" s="24" t="s">
        <v>245</v>
      </c>
      <c r="D1" s="24" t="s">
        <v>294</v>
      </c>
    </row>
    <row r="2">
      <c r="A2" s="24" t="s">
        <v>295</v>
      </c>
      <c r="B2" s="38" t="str">
        <f>su</f>
        <v>#NAME?</v>
      </c>
    </row>
    <row r="3">
      <c r="A3" s="24" t="s">
        <v>261</v>
      </c>
    </row>
    <row r="4">
      <c r="A4" s="24" t="s">
        <v>262</v>
      </c>
    </row>
    <row r="5">
      <c r="A5" s="24" t="s">
        <v>260</v>
      </c>
    </row>
    <row r="6">
      <c r="A6" s="24" t="s">
        <v>296</v>
      </c>
    </row>
    <row r="7">
      <c r="A7" s="24" t="s">
        <v>297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2" t="s">
        <v>158</v>
      </c>
      <c r="B1" s="43" t="s">
        <v>182</v>
      </c>
      <c r="C1" s="42" t="s">
        <v>183</v>
      </c>
      <c r="D1" s="42" t="s">
        <v>185</v>
      </c>
      <c r="E1" s="42" t="s">
        <v>187</v>
      </c>
      <c r="F1" s="42" t="s">
        <v>190</v>
      </c>
      <c r="H1" s="24"/>
    </row>
    <row r="2">
      <c r="A2" s="27" t="s">
        <v>11</v>
      </c>
      <c r="B2" s="22">
        <f>vlookup(A2,'P SEQL NMC L2'!$A$1:$B$27,2,False)</f>
        <v>34</v>
      </c>
      <c r="C2" s="18">
        <v>34.0</v>
      </c>
      <c r="D2" s="48">
        <v>36.0</v>
      </c>
      <c r="E2" s="18">
        <v>32.0</v>
      </c>
      <c r="F2" s="50">
        <f>VLOOKUP(A2,DataDictionary!$B$2:$G$31,5,FALSE())</f>
        <v>1345</v>
      </c>
      <c r="H2" s="4"/>
    </row>
    <row r="3">
      <c r="A3" s="27" t="s">
        <v>14</v>
      </c>
      <c r="B3" s="22">
        <f>vlookup(A3,'P SEQL NMC L2'!$A$1:$B$27,2,False)</f>
        <v>95.95375723</v>
      </c>
      <c r="C3" s="18">
        <v>89.0173410404625</v>
      </c>
      <c r="D3" s="48">
        <v>87.8612716763006</v>
      </c>
      <c r="E3" s="18">
        <v>90.7514450867052</v>
      </c>
      <c r="F3" s="50">
        <f>VLOOKUP(A3,DataDictionary!$B$2:$G$31,5,FALSE())</f>
        <v>963</v>
      </c>
      <c r="H3" s="4"/>
    </row>
    <row r="4">
      <c r="A4" s="27" t="s">
        <v>19</v>
      </c>
      <c r="B4" s="22">
        <f>vlookup(A4,'P SEQL NMC L2'!$A$1:$B$27,2,False)</f>
        <v>55.90238365</v>
      </c>
      <c r="C4" s="18">
        <v>54.3416572077185</v>
      </c>
      <c r="D4" s="48">
        <v>54.0578887627696</v>
      </c>
      <c r="E4" s="18">
        <v>54.5119182746879</v>
      </c>
      <c r="F4" s="50">
        <f>VLOOKUP(A4,DataDictionary!$B$2:$G$31,5,FALSE())</f>
        <v>144</v>
      </c>
      <c r="H4" s="4"/>
    </row>
    <row r="5">
      <c r="A5" s="27" t="s">
        <v>21</v>
      </c>
      <c r="B5" s="22">
        <f>vlookup(A5,'P SEQL NMC L2'!$A$1:$B$27,2,False)</f>
        <v>51</v>
      </c>
      <c r="C5" s="18">
        <v>58.0</v>
      </c>
      <c r="D5" s="48">
        <v>58.0</v>
      </c>
      <c r="E5" s="18">
        <v>57.0</v>
      </c>
      <c r="F5" s="50">
        <f>VLOOKUP(A5,DataDictionary!$B$2:$G$31,5,FALSE())</f>
        <v>64</v>
      </c>
      <c r="H5" s="4"/>
    </row>
    <row r="6">
      <c r="A6" s="27" t="s">
        <v>23</v>
      </c>
      <c r="B6" s="22">
        <f>vlookup(A6,'P SEQL NMC L2'!$A$1:$B$27,2,False)</f>
        <v>73.17073171</v>
      </c>
      <c r="C6" s="18">
        <v>75.1219512195122</v>
      </c>
      <c r="D6" s="48">
        <v>75.1219512195122</v>
      </c>
      <c r="E6" s="18">
        <v>75.1219512195122</v>
      </c>
      <c r="F6" s="50">
        <f>VLOOKUP(A6,DataDictionary!$B$2:$G$31,5,FALSE())</f>
        <v>61</v>
      </c>
      <c r="H6" s="4"/>
    </row>
    <row r="7">
      <c r="A7" s="27" t="s">
        <v>25</v>
      </c>
      <c r="B7" s="22">
        <f>vlookup(A7,'P SEQL NMC L2'!$A$1:$B$27,2,False)</f>
        <v>56</v>
      </c>
      <c r="C7" s="18">
        <v>57.0</v>
      </c>
      <c r="D7" s="48">
        <v>57.0</v>
      </c>
      <c r="E7" s="18">
        <v>52.0</v>
      </c>
      <c r="F7" s="50">
        <f>VLOOKUP(A7,DataDictionary!$B$2:$G$31,5,FALSE())</f>
        <v>28</v>
      </c>
      <c r="H7" s="4"/>
    </row>
    <row r="8">
      <c r="A8" s="27" t="s">
        <v>28</v>
      </c>
      <c r="B8" s="22">
        <f>vlookup(A8,'P SEQL NMC L2'!$A$1:$B$27,2,False)</f>
        <v>87.22222222</v>
      </c>
      <c r="C8" s="18">
        <v>85.5555555555556</v>
      </c>
      <c r="D8" s="48">
        <v>85.5555555555556</v>
      </c>
      <c r="E8" s="18">
        <v>85.0</v>
      </c>
      <c r="F8" s="50">
        <f>VLOOKUP(A8,DataDictionary!$B$2:$G$31,5,FALSE())</f>
        <v>24</v>
      </c>
      <c r="H8" s="4"/>
    </row>
    <row r="9">
      <c r="A9" s="27" t="s">
        <v>34</v>
      </c>
      <c r="B9" s="22">
        <f>vlookup(A9,'P SEQL NMC L2'!$A$1:$B$27,2,False)</f>
        <v>26.27497763</v>
      </c>
      <c r="C9" s="18">
        <v>26.0960334029228</v>
      </c>
      <c r="D9" s="48">
        <v>26.0960334029228</v>
      </c>
      <c r="E9" s="18">
        <v>26.0960334029228</v>
      </c>
      <c r="F9" s="50">
        <f>VLOOKUP(A9,DataDictionary!$B$2:$G$31,5,FALSE())</f>
        <v>11</v>
      </c>
      <c r="H9" s="4"/>
    </row>
    <row r="10">
      <c r="A10" s="27" t="s">
        <v>36</v>
      </c>
      <c r="B10" s="22">
        <f>vlookup(A10,'P SEQL NMC L2'!$A$1:$B$27,2,False)</f>
        <v>14.86486486</v>
      </c>
      <c r="C10" s="18">
        <v>18.9189189189189</v>
      </c>
      <c r="D10" s="48">
        <v>18.9189189189189</v>
      </c>
      <c r="E10" s="18">
        <v>21.6216216216216</v>
      </c>
      <c r="F10" s="50">
        <f>VLOOKUP(A10,DataDictionary!$B$2:$G$31,5,FALSE())</f>
        <v>10</v>
      </c>
      <c r="H10" s="4"/>
    </row>
    <row r="11">
      <c r="A11" s="27" t="s">
        <v>39</v>
      </c>
      <c r="B11" s="22">
        <f>vlookup(A11,'P SEQL NMC L2'!$A$1:$B$27,2,False)</f>
        <v>99.33333333</v>
      </c>
      <c r="C11" s="18">
        <v>99.3333333333333</v>
      </c>
      <c r="D11" s="48">
        <v>99.3333333333333</v>
      </c>
      <c r="E11" s="18">
        <v>99.3333333333333</v>
      </c>
      <c r="F11" s="50">
        <f>VLOOKUP(A11,DataDictionary!$B$2:$G$31,5,FALSE())</f>
        <v>9</v>
      </c>
      <c r="H11" s="4"/>
    </row>
    <row r="12">
      <c r="A12" s="27" t="s">
        <v>41</v>
      </c>
      <c r="B12" s="22">
        <f>vlookup(A12,'P SEQL NMC L2'!$A$1:$B$27,2,False)</f>
        <v>50.55555556</v>
      </c>
      <c r="C12" s="18">
        <v>48.3333333333333</v>
      </c>
      <c r="D12" s="48">
        <v>48.3333333333333</v>
      </c>
      <c r="E12" s="18">
        <v>48.3333333333333</v>
      </c>
      <c r="F12" s="50">
        <f>VLOOKUP(A12,DataDictionary!$B$2:$G$31,5,FALSE())</f>
        <v>7</v>
      </c>
      <c r="H12" s="4"/>
    </row>
    <row r="13">
      <c r="A13" s="27" t="s">
        <v>43</v>
      </c>
      <c r="B13" s="22">
        <f>vlookup(A13,'P SEQL NMC L2'!$A$1:$B$27,2,False)</f>
        <v>68.25938567</v>
      </c>
      <c r="C13" s="18">
        <v>66.8941979522184</v>
      </c>
      <c r="D13" s="48">
        <v>66.8941979522184</v>
      </c>
      <c r="E13" s="18">
        <v>65.8703071672355</v>
      </c>
      <c r="F13" s="50">
        <f>VLOOKUP(A13,DataDictionary!$B$2:$G$31,5,FALSE())</f>
        <v>6</v>
      </c>
      <c r="H13" s="4"/>
    </row>
    <row r="14">
      <c r="A14" s="27" t="s">
        <v>45</v>
      </c>
      <c r="B14" s="22">
        <f>vlookup(A14,'P SEQL NMC L2'!$A$1:$B$27,2,False)</f>
        <v>95</v>
      </c>
      <c r="C14" s="18">
        <v>100.0</v>
      </c>
      <c r="D14" s="48">
        <v>100.0</v>
      </c>
      <c r="E14" s="18">
        <v>100.0</v>
      </c>
      <c r="F14" s="50">
        <f>VLOOKUP(A14,DataDictionary!$B$2:$G$31,5,FALSE())</f>
        <v>6</v>
      </c>
      <c r="H14" s="4"/>
    </row>
    <row r="15">
      <c r="A15" s="27" t="s">
        <v>47</v>
      </c>
      <c r="B15" s="22">
        <f>vlookup(A15,'P SEQL NMC L2'!$A$1:$B$27,2,False)</f>
        <v>98.61111111</v>
      </c>
      <c r="C15" s="18">
        <v>98.6111111111111</v>
      </c>
      <c r="D15" s="48">
        <v>98.6111111111111</v>
      </c>
      <c r="E15" s="18">
        <v>98.6111111111111</v>
      </c>
      <c r="F15" s="50">
        <f>VLOOKUP(A15,DataDictionary!$B$2:$G$31,5,FALSE())</f>
        <v>6</v>
      </c>
      <c r="H15" s="4"/>
    </row>
    <row r="16">
      <c r="A16" s="27" t="s">
        <v>49</v>
      </c>
      <c r="B16" s="22">
        <f>vlookup(A16,'P SEQL NMC L2'!$A$1:$B$27,2,False)</f>
        <v>73.28244275</v>
      </c>
      <c r="C16" s="18">
        <v>70.2290076335878</v>
      </c>
      <c r="D16" s="48">
        <v>70.2290076335878</v>
      </c>
      <c r="E16" s="18">
        <v>70.9923664122137</v>
      </c>
      <c r="F16" s="50">
        <f>VLOOKUP(A16,DataDictionary!$B$2:$G$31,5,FALSE())</f>
        <v>6</v>
      </c>
      <c r="H16" s="4"/>
    </row>
    <row r="17">
      <c r="A17" s="27" t="s">
        <v>51</v>
      </c>
      <c r="B17" s="22">
        <f>vlookup(A17,'P SEQL NMC L2'!$A$1:$B$27,2,False)</f>
        <v>58.79967559</v>
      </c>
      <c r="C17" s="18">
        <v>58.7996755879968</v>
      </c>
      <c r="D17" s="48">
        <v>58.7996755879968</v>
      </c>
      <c r="E17" s="18">
        <v>58.7996755879968</v>
      </c>
      <c r="F17" s="50">
        <f>VLOOKUP(A17,DataDictionary!$B$2:$G$31,5,FALSE())</f>
        <v>6</v>
      </c>
      <c r="H17" s="4"/>
    </row>
    <row r="18">
      <c r="A18" s="27" t="s">
        <v>52</v>
      </c>
      <c r="B18" s="22">
        <f>vlookup(A18,'P SEQL NMC L2'!$A$1:$B$27,2,False)</f>
        <v>86.84210526</v>
      </c>
      <c r="C18" s="18">
        <v>81.5789473684211</v>
      </c>
      <c r="D18" s="48">
        <v>81.5789473684211</v>
      </c>
      <c r="E18" s="18">
        <v>82.2368421052632</v>
      </c>
      <c r="F18" s="50">
        <f>VLOOKUP(A18,DataDictionary!$B$2:$G$31,5,FALSE())</f>
        <v>6</v>
      </c>
      <c r="H18" s="4"/>
    </row>
    <row r="19">
      <c r="A19" s="27" t="s">
        <v>55</v>
      </c>
      <c r="B19" s="22">
        <f>vlookup(A19,'P SEQL NMC L2'!$A$1:$B$27,2,False)</f>
        <v>33.33333333</v>
      </c>
      <c r="C19" s="18">
        <v>33.3333333333333</v>
      </c>
      <c r="D19" s="48">
        <v>33.3333333333333</v>
      </c>
      <c r="E19" s="18">
        <v>40.0</v>
      </c>
      <c r="F19" s="50">
        <f>VLOOKUP(A19,DataDictionary!$B$2:$G$31,5,FALSE())</f>
        <v>4</v>
      </c>
      <c r="H19" s="4"/>
    </row>
    <row r="20">
      <c r="A20" s="27" t="s">
        <v>57</v>
      </c>
      <c r="B20" s="22">
        <f>vlookup(A20,'P SEQL NMC L2'!$A$1:$B$27,2,False)</f>
        <v>87.77777778</v>
      </c>
      <c r="C20" s="18">
        <v>87.7777777777778</v>
      </c>
      <c r="D20" s="48">
        <v>87.7777777777778</v>
      </c>
      <c r="E20" s="18">
        <v>87.7777777777778</v>
      </c>
      <c r="F20" s="50">
        <f>VLOOKUP(A20,DataDictionary!$B$2:$G$31,5,FALSE())</f>
        <v>4</v>
      </c>
      <c r="H20" s="4"/>
    </row>
    <row r="21">
      <c r="A21" s="27" t="s">
        <v>59</v>
      </c>
      <c r="B21" s="22">
        <f>vlookup(A21,'P SEQL NMC L2'!$A$1:$B$27,2,False)</f>
        <v>47.41176471</v>
      </c>
      <c r="C21" s="18">
        <v>47.4117647058824</v>
      </c>
      <c r="D21" s="48">
        <v>47.4117647058824</v>
      </c>
      <c r="E21" s="18">
        <v>47.4117647058824</v>
      </c>
      <c r="F21" s="50">
        <f>VLOOKUP(A21,DataDictionary!$B$2:$G$31,5,FALSE())</f>
        <v>3</v>
      </c>
      <c r="H21" s="4"/>
    </row>
    <row r="22">
      <c r="A22" s="27" t="s">
        <v>61</v>
      </c>
      <c r="B22" s="22">
        <f>vlookup(A22,'P SEQL NMC L2'!$A$1:$B$27,2,False)</f>
        <v>87.1875</v>
      </c>
      <c r="C22" s="18">
        <v>87.1875</v>
      </c>
      <c r="D22" s="48">
        <v>87.1875</v>
      </c>
      <c r="E22" s="18">
        <v>87.1875</v>
      </c>
      <c r="F22" s="50">
        <f>VLOOKUP(A22,DataDictionary!$B$2:$G$31,5,FALSE())</f>
        <v>3</v>
      </c>
      <c r="H22" s="4"/>
    </row>
    <row r="23">
      <c r="A23" s="27" t="s">
        <v>65</v>
      </c>
      <c r="B23" s="22">
        <f>vlookup(A23,'P SEQL NMC L2'!$A$1:$B$27,2,False)</f>
        <v>99.27536232</v>
      </c>
      <c r="C23" s="18">
        <v>98.5507246376812</v>
      </c>
      <c r="D23" s="48">
        <v>98.5507246376812</v>
      </c>
      <c r="E23" s="18">
        <v>97.8260869565217</v>
      </c>
      <c r="F23" s="50">
        <f>VLOOKUP(A23,DataDictionary!$B$2:$G$31,5,FALSE())</f>
        <v>3</v>
      </c>
      <c r="H23" s="4"/>
    </row>
    <row r="24">
      <c r="A24" s="27" t="s">
        <v>67</v>
      </c>
      <c r="B24" s="22">
        <f>vlookup(A24,'P SEQL NMC L2'!$A$1:$B$27,2,False)</f>
        <v>55.51330798</v>
      </c>
      <c r="C24" s="18">
        <v>55.5133079847909</v>
      </c>
      <c r="D24" s="48">
        <v>55.5133079847909</v>
      </c>
      <c r="E24" s="18">
        <v>55.5133079847909</v>
      </c>
      <c r="F24" s="50">
        <f>VLOOKUP(A24,DataDictionary!$B$2:$G$31,5,FALSE())</f>
        <v>3</v>
      </c>
      <c r="H24" s="4"/>
    </row>
    <row r="25">
      <c r="A25" s="27" t="s">
        <v>69</v>
      </c>
      <c r="B25" s="22">
        <f>vlookup(A25,'P SEQL NMC L2'!$A$1:$B$27,2,False)</f>
        <v>26.66666667</v>
      </c>
      <c r="C25" s="18">
        <v>40.0</v>
      </c>
      <c r="D25" s="48">
        <v>40.0</v>
      </c>
      <c r="E25" s="18">
        <v>40.0</v>
      </c>
      <c r="F25" s="50">
        <f>VLOOKUP(A25,DataDictionary!$B$2:$G$31,5,FALSE())</f>
        <v>2</v>
      </c>
      <c r="H25" s="4"/>
    </row>
    <row r="26">
      <c r="A26" s="27" t="s">
        <v>71</v>
      </c>
      <c r="B26" s="22">
        <f>vlookup(A26,'P SEQL NMC L2'!$A$1:$B$27,2,False)</f>
        <v>92.2813036</v>
      </c>
      <c r="C26" s="18">
        <v>92.2813036020583</v>
      </c>
      <c r="D26" s="48">
        <v>92.2813036020583</v>
      </c>
      <c r="E26" s="18">
        <v>92.2813036020583</v>
      </c>
      <c r="F26" s="50">
        <f>VLOOKUP(A26,DataDictionary!$B$2:$G$31,5,FALSE())</f>
        <v>2</v>
      </c>
      <c r="H26" s="4"/>
    </row>
    <row r="27">
      <c r="A27" s="27" t="s">
        <v>73</v>
      </c>
      <c r="B27" s="22">
        <f>vlookup(A27,'P SEQL NMC L2'!$A$1:$B$27,2,False)</f>
        <v>87.22222222</v>
      </c>
      <c r="C27" s="18">
        <v>87.2222222222222</v>
      </c>
      <c r="D27" s="48">
        <v>87.2222222222222</v>
      </c>
      <c r="E27" s="18">
        <v>87.2222222222222</v>
      </c>
      <c r="F27" s="50">
        <f>VLOOKUP(A27,DataDictionary!$B$2:$G$31,5,FALSE())</f>
        <v>2</v>
      </c>
      <c r="H27" s="4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hidden="1" min="6" max="9" width="14.43"/>
    <col hidden="1" min="12" max="12" width="14.43"/>
    <col hidden="1" min="18" max="21" width="14.43"/>
  </cols>
  <sheetData>
    <row r="1">
      <c r="A1" s="13"/>
      <c r="B1" s="13" t="s">
        <v>158</v>
      </c>
      <c r="C1" s="43" t="s">
        <v>182</v>
      </c>
      <c r="D1" s="42" t="s">
        <v>183</v>
      </c>
      <c r="E1" s="42" t="s">
        <v>184</v>
      </c>
      <c r="F1" s="42" t="s">
        <v>291</v>
      </c>
      <c r="G1" s="42" t="s">
        <v>185</v>
      </c>
      <c r="H1" s="42" t="s">
        <v>186</v>
      </c>
      <c r="I1" s="42" t="s">
        <v>292</v>
      </c>
      <c r="J1" s="42" t="s">
        <v>187</v>
      </c>
      <c r="K1" s="42" t="s">
        <v>188</v>
      </c>
      <c r="L1" s="42" t="s">
        <v>189</v>
      </c>
      <c r="M1" s="42" t="s">
        <v>190</v>
      </c>
      <c r="O1" s="43" t="s">
        <v>182</v>
      </c>
      <c r="P1" s="42" t="s">
        <v>183</v>
      </c>
      <c r="Q1" s="42" t="s">
        <v>184</v>
      </c>
      <c r="R1" s="42" t="s">
        <v>291</v>
      </c>
      <c r="S1" s="42" t="s">
        <v>185</v>
      </c>
      <c r="T1" s="42" t="s">
        <v>186</v>
      </c>
      <c r="U1" s="42" t="s">
        <v>292</v>
      </c>
      <c r="V1" s="42" t="s">
        <v>187</v>
      </c>
      <c r="W1" s="42" t="s">
        <v>188</v>
      </c>
    </row>
    <row r="2">
      <c r="A2" s="27" t="str">
        <f>VLOOKUP(B2,DataDictionary!$A$2:$B$31,1,True)</f>
        <v>Audio Spectra Classification</v>
      </c>
      <c r="B2" s="27" t="s">
        <v>11</v>
      </c>
      <c r="C2" s="105">
        <f>VLOOKUP(B2,'P MEAMEDMAD MC Rocket UCR'!$A$1:$B$27,2, False)</f>
        <v>46</v>
      </c>
      <c r="D2" s="18">
        <v>60.0</v>
      </c>
      <c r="E2" s="18">
        <v>60.0</v>
      </c>
      <c r="F2" s="22"/>
      <c r="G2" s="22"/>
      <c r="H2" s="22"/>
      <c r="I2" s="22"/>
      <c r="J2" s="18">
        <v>60.0</v>
      </c>
      <c r="K2" s="18">
        <v>52.0</v>
      </c>
      <c r="L2" s="22"/>
      <c r="M2" s="50">
        <f>VLOOKUP(B2,DataDictionary!$B$2:$G$31,5,FALSE())</f>
        <v>1345</v>
      </c>
      <c r="N2" s="22"/>
      <c r="O2" s="94">
        <f>VLOOKUP(B2,'P MEAMEDMAD MC Rocket UCR'!$A$1:$N$30,14, False)</f>
        <v>0.1275370717</v>
      </c>
      <c r="P2" s="18">
        <v>0.149598586559296</v>
      </c>
      <c r="Q2" s="18">
        <v>0.150434295336405</v>
      </c>
      <c r="R2" s="22"/>
      <c r="S2" s="22"/>
      <c r="T2" s="22"/>
      <c r="U2" s="22"/>
      <c r="V2" s="18">
        <v>0.141957700252533</v>
      </c>
      <c r="W2" s="18">
        <v>0.148297496636709</v>
      </c>
    </row>
    <row r="3">
      <c r="A3" s="27" t="str">
        <f>VLOOKUP(B3,DataDictionary!$A$2:$B$31,1,True)</f>
        <v>Other</v>
      </c>
      <c r="B3" s="27" t="s">
        <v>14</v>
      </c>
      <c r="C3" s="105">
        <f>VLOOKUP(B3,'P MEAMEDMAD MC Rocket UCR'!$A$1:$B$27,2, False)</f>
        <v>84.39306358</v>
      </c>
      <c r="D3" s="18">
        <v>80.3468208092486</v>
      </c>
      <c r="E3" s="18">
        <v>80.3468208092486</v>
      </c>
      <c r="F3" s="22"/>
      <c r="G3" s="22"/>
      <c r="H3" s="22"/>
      <c r="I3" s="22"/>
      <c r="J3" s="18">
        <v>80.9248554913295</v>
      </c>
      <c r="K3" s="18">
        <v>80.9248554913295</v>
      </c>
      <c r="L3" s="22"/>
      <c r="M3" s="50">
        <f>VLOOKUP(B3,DataDictionary!$B$2:$G$31,5,FALSE())</f>
        <v>963</v>
      </c>
      <c r="N3" s="22"/>
      <c r="O3" s="94">
        <f>VLOOKUP(B3,'P MEAMEDMAD MC Rocket UCR'!$A$1:$N$30,14, False)</f>
        <v>0.3290424705</v>
      </c>
      <c r="P3" s="18">
        <v>0.307820149262746</v>
      </c>
      <c r="Q3" s="18">
        <v>0.316377445062002</v>
      </c>
      <c r="R3" s="22"/>
      <c r="S3" s="22"/>
      <c r="T3" s="22"/>
      <c r="U3" s="22"/>
      <c r="V3" s="18">
        <v>0.295031770070394</v>
      </c>
      <c r="W3" s="18">
        <v>0.297238083680471</v>
      </c>
    </row>
    <row r="4">
      <c r="A4" s="27" t="str">
        <f>VLOOKUP(B4,DataDictionary!$A$2:$B$31,1,True)</f>
        <v>EEG/MEG Classification</v>
      </c>
      <c r="B4" s="27" t="s">
        <v>19</v>
      </c>
      <c r="C4" s="105">
        <f>VLOOKUP(B4,'P MEAMEDMAD MC Rocket UCR'!$A$1:$B$27,2, False)</f>
        <v>62.74120318</v>
      </c>
      <c r="D4" s="18">
        <v>63.3087400681044</v>
      </c>
      <c r="E4" s="18">
        <v>62.6560726447219</v>
      </c>
      <c r="F4" s="22"/>
      <c r="G4" s="22"/>
      <c r="H4" s="22"/>
      <c r="I4" s="22"/>
      <c r="J4" s="18">
        <v>63.7060158910329</v>
      </c>
      <c r="K4" s="18">
        <v>63.2236095346198</v>
      </c>
      <c r="L4" s="22"/>
      <c r="M4" s="50">
        <f>VLOOKUP(B4,DataDictionary!$B$2:$G$31,5,FALSE())</f>
        <v>144</v>
      </c>
      <c r="N4" s="22"/>
      <c r="O4" s="94">
        <f>VLOOKUP(B4,'P MEAMEDMAD MC Rocket UCR'!$A$1:$N$30,14, False)</f>
        <v>2.882555425</v>
      </c>
      <c r="P4" s="18">
        <v>2.77404838005702</v>
      </c>
      <c r="Q4" s="18">
        <v>2.73547730445862</v>
      </c>
      <c r="R4" s="22"/>
      <c r="S4" s="22"/>
      <c r="T4" s="22"/>
      <c r="U4" s="22"/>
      <c r="V4" s="18">
        <v>2.90040316581726</v>
      </c>
      <c r="W4" s="18">
        <v>2.63801434834798</v>
      </c>
    </row>
    <row r="5">
      <c r="A5" s="27" t="str">
        <f>VLOOKUP(B5,DataDictionary!$A$2:$B$31,1,True)</f>
        <v>Motion Classification</v>
      </c>
      <c r="B5" s="27" t="s">
        <v>21</v>
      </c>
      <c r="C5" s="105">
        <f>VLOOKUP(B5,'P MEAMEDMAD MC Rocket UCR'!$A$1:$B$27,2, False)</f>
        <v>57</v>
      </c>
      <c r="D5" s="18">
        <v>49.0</v>
      </c>
      <c r="E5" s="18">
        <v>49.0</v>
      </c>
      <c r="F5" s="22"/>
      <c r="G5" s="22"/>
      <c r="H5" s="22"/>
      <c r="I5" s="22"/>
      <c r="J5" s="18">
        <v>49.0</v>
      </c>
      <c r="K5" s="18">
        <v>49.0</v>
      </c>
      <c r="L5" s="22"/>
      <c r="M5" s="50">
        <f>VLOOKUP(B5,DataDictionary!$B$2:$G$31,5,FALSE())</f>
        <v>64</v>
      </c>
      <c r="N5" s="22"/>
      <c r="O5" s="94">
        <f>VLOOKUP(B5,'P MEAMEDMAD MC Rocket UCR'!$A$1:$N$30,14, False)</f>
        <v>5.898325062</v>
      </c>
      <c r="P5" s="18">
        <v>5.88596907059352</v>
      </c>
      <c r="Q5" s="18">
        <v>6.05146348079046</v>
      </c>
      <c r="R5" s="22"/>
      <c r="S5" s="22"/>
      <c r="T5" s="22"/>
      <c r="U5" s="22"/>
      <c r="V5" s="18">
        <v>5.73720838228862</v>
      </c>
      <c r="W5" s="18">
        <v>5.64622135162354</v>
      </c>
    </row>
    <row r="6">
      <c r="A6" s="27" t="str">
        <f>VLOOKUP(B6,DataDictionary!$A$2:$B$31,1,True)</f>
        <v>EEG/MEG Classification</v>
      </c>
      <c r="B6" s="27" t="s">
        <v>23</v>
      </c>
      <c r="C6" s="105">
        <f>VLOOKUP(B6,'P MEAMEDMAD MC Rocket UCR'!$A$1:$B$27,2, False)</f>
        <v>74.14634146</v>
      </c>
      <c r="D6" s="18">
        <v>72.6829268292683</v>
      </c>
      <c r="E6" s="18">
        <v>75.1219512195122</v>
      </c>
      <c r="F6" s="22"/>
      <c r="G6" s="22"/>
      <c r="H6" s="22"/>
      <c r="I6" s="22"/>
      <c r="J6" s="18">
        <v>74.1463414634146</v>
      </c>
      <c r="K6" s="18">
        <v>71.219512195122</v>
      </c>
      <c r="L6" s="22"/>
      <c r="M6" s="50">
        <f>VLOOKUP(B6,DataDictionary!$B$2:$G$31,5,FALSE())</f>
        <v>61</v>
      </c>
      <c r="N6" s="22"/>
      <c r="O6" s="94">
        <f>VLOOKUP(B6,'P MEAMEDMAD MC Rocket UCR'!$A$1:$N$30,14, False)</f>
        <v>0.5665091872</v>
      </c>
      <c r="P6" s="18">
        <v>0.522096490859985</v>
      </c>
      <c r="Q6" s="18">
        <v>0.517698931694031</v>
      </c>
      <c r="R6" s="22"/>
      <c r="S6" s="22"/>
      <c r="T6" s="22"/>
      <c r="U6" s="22"/>
      <c r="V6" s="18">
        <v>0.510638312498728</v>
      </c>
      <c r="W6" s="18">
        <v>0.518753226598104</v>
      </c>
    </row>
    <row r="7">
      <c r="A7" s="27" t="str">
        <f>VLOOKUP(B7,DataDictionary!$A$2:$B$31,1,True)</f>
        <v>EEG/MEG Classification</v>
      </c>
      <c r="B7" s="27" t="s">
        <v>25</v>
      </c>
      <c r="C7" s="105">
        <f>VLOOKUP(B7,'P MEAMEDMAD MC Rocket UCR'!$A$1:$B$27,2, False)</f>
        <v>53</v>
      </c>
      <c r="D7" s="18">
        <v>57.0</v>
      </c>
      <c r="E7" s="18">
        <v>59.0</v>
      </c>
      <c r="F7" s="22"/>
      <c r="G7" s="22"/>
      <c r="H7" s="22"/>
      <c r="I7" s="22"/>
      <c r="J7" s="18">
        <v>56.0</v>
      </c>
      <c r="K7" s="18">
        <v>57.0</v>
      </c>
      <c r="L7" s="22"/>
      <c r="M7" s="50">
        <f>VLOOKUP(B7,DataDictionary!$B$2:$G$31,5,FALSE())</f>
        <v>28</v>
      </c>
      <c r="N7" s="22"/>
      <c r="O7" s="94">
        <f>VLOOKUP(B7,'P MEAMEDMAD MC Rocket UCR'!$A$1:$N$30,14, False)</f>
        <v>0.1102083643</v>
      </c>
      <c r="P7" s="18">
        <v>0.059334560235341</v>
      </c>
      <c r="Q7" s="18">
        <v>0.059717297554016</v>
      </c>
      <c r="R7" s="22"/>
      <c r="S7" s="22"/>
      <c r="T7" s="22"/>
      <c r="U7" s="22"/>
      <c r="V7" s="18">
        <v>0.092657617727916</v>
      </c>
      <c r="W7" s="18">
        <v>0.092182898521423</v>
      </c>
    </row>
    <row r="8">
      <c r="A8" s="27" t="str">
        <f>VLOOKUP(B8,DataDictionary!$A$2:$B$31,1,True)</f>
        <v>Motion Classification</v>
      </c>
      <c r="B8" s="27" t="s">
        <v>28</v>
      </c>
      <c r="C8" s="105">
        <f>VLOOKUP(B8,'P MEAMEDMAD MC Rocket UCR'!$A$1:$B$27,2, False)</f>
        <v>87.22222222</v>
      </c>
      <c r="D8" s="18">
        <v>88.3333333333333</v>
      </c>
      <c r="E8" s="18">
        <v>85.5555555555556</v>
      </c>
      <c r="F8" s="22"/>
      <c r="G8" s="22"/>
      <c r="H8" s="22"/>
      <c r="I8" s="22"/>
      <c r="J8" s="18">
        <v>88.3333333333333</v>
      </c>
      <c r="K8" s="18">
        <v>86.6666666666667</v>
      </c>
      <c r="L8" s="22"/>
      <c r="M8" s="50">
        <f>VLOOKUP(B8,DataDictionary!$B$2:$G$31,5,FALSE())</f>
        <v>24</v>
      </c>
      <c r="N8" s="22"/>
      <c r="O8" s="94">
        <f>VLOOKUP(B8,'P MEAMEDMAD MC Rocket UCR'!$A$1:$N$30,14, False)</f>
        <v>0.0645148317</v>
      </c>
      <c r="P8" s="18">
        <v>0.062612779935201</v>
      </c>
      <c r="Q8" s="18">
        <v>0.062611742814382</v>
      </c>
      <c r="R8" s="22"/>
      <c r="S8" s="22"/>
      <c r="T8" s="22"/>
      <c r="U8" s="22"/>
      <c r="V8" s="18">
        <v>0.064537795384725</v>
      </c>
      <c r="W8" s="18">
        <v>0.062057940165202</v>
      </c>
    </row>
    <row r="9">
      <c r="A9" s="27" t="str">
        <f>VLOOKUP(B9,DataDictionary!$A$2:$B$31,1,True)</f>
        <v>Other</v>
      </c>
      <c r="B9" s="27" t="s">
        <v>34</v>
      </c>
      <c r="C9" s="105">
        <f>VLOOKUP(B9,'P MEAMEDMAD MC Rocket UCR'!$A$1:$B$27,2, False)</f>
        <v>27.61705935</v>
      </c>
      <c r="D9" s="18">
        <v>27.4679391589621</v>
      </c>
      <c r="E9" s="18">
        <v>27.4381151207874</v>
      </c>
      <c r="F9" s="22"/>
      <c r="G9" s="22"/>
      <c r="H9" s="22"/>
      <c r="I9" s="22"/>
      <c r="J9" s="18">
        <v>27.4679391589621</v>
      </c>
      <c r="K9" s="18">
        <v>27.4381151207874</v>
      </c>
      <c r="L9" s="22"/>
      <c r="M9" s="50">
        <f>VLOOKUP(B9,DataDictionary!$B$2:$G$31,5,FALSE())</f>
        <v>11</v>
      </c>
      <c r="N9" s="22"/>
      <c r="O9" s="94">
        <f>VLOOKUP(B9,'P MEAMEDMAD MC Rocket UCR'!$A$1:$N$30,14, False)</f>
        <v>4.94074827</v>
      </c>
      <c r="P9" s="18">
        <v>2.57377683718999</v>
      </c>
      <c r="Q9" s="18">
        <v>2.4636771162351</v>
      </c>
      <c r="R9" s="22"/>
      <c r="S9" s="22"/>
      <c r="T9" s="22"/>
      <c r="U9" s="22"/>
      <c r="V9" s="18">
        <v>2.36652437448502</v>
      </c>
      <c r="W9" s="18">
        <v>2.41719714800517</v>
      </c>
    </row>
    <row r="10">
      <c r="A10" s="27" t="str">
        <f>VLOOKUP(B10,DataDictionary!$A$2:$B$31,1,True)</f>
        <v>EEG/MEG Classification</v>
      </c>
      <c r="B10" s="27" t="s">
        <v>36</v>
      </c>
      <c r="C10" s="105">
        <f>VLOOKUP(B10,'P MEAMEDMAD MC Rocket UCR'!$A$1:$B$27,2, False)</f>
        <v>54.05405405</v>
      </c>
      <c r="D10" s="18">
        <v>50.0</v>
      </c>
      <c r="E10" s="18">
        <v>44.5945945945946</v>
      </c>
      <c r="F10" s="22"/>
      <c r="G10" s="22"/>
      <c r="H10" s="22"/>
      <c r="I10" s="22"/>
      <c r="J10" s="18">
        <v>54.0540540540541</v>
      </c>
      <c r="K10" s="18">
        <v>35.1351351351351</v>
      </c>
      <c r="L10" s="22"/>
      <c r="M10" s="50">
        <f>VLOOKUP(B10,DataDictionary!$B$2:$G$31,5,FALSE())</f>
        <v>10</v>
      </c>
      <c r="N10" s="22"/>
      <c r="O10" s="94">
        <f>VLOOKUP(B10,'P MEAMEDMAD MC Rocket UCR'!$A$1:$N$30,14, False)</f>
        <v>0.4251528541</v>
      </c>
      <c r="P10" s="18">
        <v>0.401823019981384</v>
      </c>
      <c r="Q10" s="18">
        <v>0.343451682726542</v>
      </c>
      <c r="R10" s="22"/>
      <c r="S10" s="22"/>
      <c r="T10" s="22"/>
      <c r="U10" s="22"/>
      <c r="V10" s="18">
        <v>0.412793143590291</v>
      </c>
      <c r="W10" s="18">
        <v>0.143787002563477</v>
      </c>
    </row>
    <row r="11">
      <c r="A11" s="27" t="str">
        <f>VLOOKUP(B11,DataDictionary!$A$2:$B$31,1,True)</f>
        <v>#N/A</v>
      </c>
      <c r="B11" s="27" t="s">
        <v>39</v>
      </c>
      <c r="C11" s="105">
        <f>VLOOKUP(B11,'P MEAMEDMAD MC Rocket UCR'!$A$1:$B$27,2, False)</f>
        <v>99.33333333</v>
      </c>
      <c r="D11" s="18">
        <v>99.3333333333333</v>
      </c>
      <c r="E11" s="18">
        <v>98.6666666666667</v>
      </c>
      <c r="F11" s="22"/>
      <c r="G11" s="22"/>
      <c r="H11" s="22"/>
      <c r="I11" s="22"/>
      <c r="J11" s="18">
        <v>99.3333333333333</v>
      </c>
      <c r="K11" s="18">
        <v>98.6666666666667</v>
      </c>
      <c r="L11" s="22"/>
      <c r="M11" s="50">
        <f>VLOOKUP(B11,DataDictionary!$B$2:$G$31,5,FALSE())</f>
        <v>9</v>
      </c>
      <c r="N11" s="22"/>
      <c r="O11" s="94">
        <f>VLOOKUP(B11,'P MEAMEDMAD MC Rocket UCR'!$A$1:$N$30,14, False)</f>
        <v>0.256746312</v>
      </c>
      <c r="P11" s="18">
        <v>0.251890643437703</v>
      </c>
      <c r="Q11" s="18">
        <v>0.184791922569275</v>
      </c>
      <c r="R11" s="22"/>
      <c r="S11" s="22"/>
      <c r="T11" s="22"/>
      <c r="U11" s="22"/>
      <c r="V11" s="18">
        <v>0.2473654905955</v>
      </c>
      <c r="W11" s="18">
        <v>0.178991858164469</v>
      </c>
    </row>
    <row r="12">
      <c r="A12" s="27" t="str">
        <f>VLOOKUP(B12,DataDictionary!$A$2:$B$31,1,True)</f>
        <v>Other</v>
      </c>
      <c r="B12" s="27" t="s">
        <v>41</v>
      </c>
      <c r="C12" s="105">
        <f>VLOOKUP(B12,'P MEAMEDMAD MC Rocket UCR'!$A$1:$B$27,2, False)</f>
        <v>53.88888889</v>
      </c>
      <c r="D12" s="18">
        <v>54.4444444444444</v>
      </c>
      <c r="E12" s="18">
        <v>54.4444444444444</v>
      </c>
      <c r="F12" s="22"/>
      <c r="G12" s="22"/>
      <c r="H12" s="22"/>
      <c r="I12" s="22"/>
      <c r="J12" s="18">
        <v>56.1111111111111</v>
      </c>
      <c r="K12" s="18">
        <v>54.4444444444444</v>
      </c>
      <c r="L12" s="22"/>
      <c r="M12" s="50">
        <f>VLOOKUP(B12,DataDictionary!$B$2:$G$31,5,FALSE())</f>
        <v>7</v>
      </c>
      <c r="N12" s="22"/>
      <c r="O12" s="94">
        <f>VLOOKUP(B12,'P MEAMEDMAD MC Rocket UCR'!$A$1:$N$30,14, False)</f>
        <v>1.408006771</v>
      </c>
      <c r="P12" s="18">
        <v>1.13036019802094</v>
      </c>
      <c r="Q12" s="18">
        <v>0.755232115586599</v>
      </c>
      <c r="R12" s="22"/>
      <c r="S12" s="22"/>
      <c r="T12" s="22"/>
      <c r="U12" s="22"/>
      <c r="V12" s="18">
        <v>0.744635196526845</v>
      </c>
      <c r="W12" s="18">
        <v>0.758469740549723</v>
      </c>
    </row>
    <row r="13">
      <c r="A13" s="27" t="str">
        <f>VLOOKUP(B13,DataDictionary!$A$2:$B$31,1,True)</f>
        <v>Audio Spectra Classification</v>
      </c>
      <c r="B13" s="27" t="s">
        <v>45</v>
      </c>
      <c r="C13" s="105">
        <f>VLOOKUP(B13,'P MEAMEDMAD MC Rocket UCR'!$A$1:$B$27,2, False)</f>
        <v>100</v>
      </c>
      <c r="D13" s="18">
        <v>100.0</v>
      </c>
      <c r="E13" s="18">
        <v>100.0</v>
      </c>
      <c r="F13" s="22"/>
      <c r="G13" s="22"/>
      <c r="H13" s="22"/>
      <c r="I13" s="22"/>
      <c r="J13" s="18">
        <v>100.0</v>
      </c>
      <c r="K13" s="18">
        <v>100.0</v>
      </c>
      <c r="L13" s="22"/>
      <c r="M13" s="50">
        <f>VLOOKUP(B13,DataDictionary!$B$2:$G$31,5,FALSE())</f>
        <v>6</v>
      </c>
      <c r="N13" s="22"/>
      <c r="O13" s="94">
        <f>VLOOKUP(B13,'P MEAMEDMAD MC Rocket UCR'!$A$1:$N$30,14, False)</f>
        <v>0.0236871918</v>
      </c>
      <c r="P13" s="18">
        <v>0.015382818380992</v>
      </c>
      <c r="Q13" s="18">
        <v>0.020991357167562</v>
      </c>
      <c r="R13" s="22"/>
      <c r="S13" s="22"/>
      <c r="T13" s="22"/>
      <c r="U13" s="22"/>
      <c r="V13" s="18">
        <v>0.018639743328095</v>
      </c>
      <c r="W13" s="18">
        <v>0.017014316717784</v>
      </c>
    </row>
    <row r="14">
      <c r="A14" s="27" t="str">
        <f>VLOOKUP(B14,DataDictionary!$A$2:$B$31,1,True)</f>
        <v>Audio Spectra Classification</v>
      </c>
      <c r="B14" s="27" t="s">
        <v>47</v>
      </c>
      <c r="C14" s="105">
        <f>VLOOKUP(B14,'P MEAMEDMAD MC Rocket UCR'!$A$1:$B$27,2, False)</f>
        <v>100</v>
      </c>
      <c r="D14" s="18">
        <v>100.0</v>
      </c>
      <c r="E14" s="18">
        <v>87.5</v>
      </c>
      <c r="F14" s="22"/>
      <c r="G14" s="22"/>
      <c r="H14" s="22"/>
      <c r="I14" s="22"/>
      <c r="J14" s="18">
        <v>100.0</v>
      </c>
      <c r="K14" s="18">
        <v>87.5</v>
      </c>
      <c r="L14" s="22"/>
      <c r="M14" s="50">
        <f>VLOOKUP(B14,DataDictionary!$B$2:$G$31,5,FALSE())</f>
        <v>6</v>
      </c>
      <c r="N14" s="22"/>
      <c r="O14" s="94">
        <f>VLOOKUP(B14,'P MEAMEDMAD MC Rocket UCR'!$A$1:$N$30,14, False)</f>
        <v>0.7448676308</v>
      </c>
      <c r="P14" s="18">
        <v>0.713370752334595</v>
      </c>
      <c r="Q14" s="18">
        <v>0.298892084757487</v>
      </c>
      <c r="R14" s="22"/>
      <c r="S14" s="22"/>
      <c r="T14" s="22"/>
      <c r="U14" s="22"/>
      <c r="V14" s="18">
        <v>0.713694516817729</v>
      </c>
      <c r="W14" s="18">
        <v>0.306874350706736</v>
      </c>
    </row>
    <row r="15">
      <c r="A15" s="27" t="str">
        <f>VLOOKUP(B15,DataDictionary!$A$2:$B$31,1,True)</f>
        <v>Human Activity Recogntion</v>
      </c>
      <c r="B15" s="27" t="s">
        <v>51</v>
      </c>
      <c r="C15" s="105">
        <f>VLOOKUP(B15,'P MEAMEDMAD MC Rocket UCR'!$A$1:$B$27,2, False)</f>
        <v>54.62287105</v>
      </c>
      <c r="D15" s="18">
        <v>54.6228710462287</v>
      </c>
      <c r="E15" s="18">
        <v>38.5239253852392</v>
      </c>
      <c r="F15" s="22"/>
      <c r="G15" s="22"/>
      <c r="H15" s="22"/>
      <c r="I15" s="22"/>
      <c r="J15" s="18">
        <v>54.6228710462287</v>
      </c>
      <c r="K15" s="18">
        <v>44.2011354420113</v>
      </c>
      <c r="L15" s="22"/>
      <c r="M15" s="50">
        <f>VLOOKUP(B15,DataDictionary!$B$2:$G$31,5,FALSE())</f>
        <v>6</v>
      </c>
      <c r="N15" s="22"/>
      <c r="O15" s="94">
        <f>VLOOKUP(B15,'P MEAMEDMAD MC Rocket UCR'!$A$1:$N$30,14, False)</f>
        <v>0.5398034136</v>
      </c>
      <c r="P15" s="18">
        <v>0.530937433242798</v>
      </c>
      <c r="Q15" s="18">
        <v>0.348972856998444</v>
      </c>
      <c r="R15" s="22"/>
      <c r="S15" s="22"/>
      <c r="T15" s="22"/>
      <c r="U15" s="22"/>
      <c r="V15" s="18">
        <v>0.524509906768799</v>
      </c>
      <c r="W15" s="18">
        <v>0.40476727883021</v>
      </c>
    </row>
    <row r="16">
      <c r="A16" s="27" t="str">
        <f>VLOOKUP(B16,DataDictionary!$A$2:$B$31,1,True)</f>
        <v>EEG/MEG Classification</v>
      </c>
      <c r="B16" s="27" t="s">
        <v>49</v>
      </c>
      <c r="C16" s="105">
        <f>VLOOKUP(B16,'P MEAMEDMAD MC Rocket UCR'!$A$1:$B$27,2, False)</f>
        <v>89.3129771</v>
      </c>
      <c r="D16" s="18">
        <v>84.7328244274809</v>
      </c>
      <c r="E16" s="18">
        <v>81.6793893129771</v>
      </c>
      <c r="F16" s="22"/>
      <c r="G16" s="22"/>
      <c r="H16" s="22"/>
      <c r="I16" s="22"/>
      <c r="J16" s="18">
        <v>89.3129770992367</v>
      </c>
      <c r="K16" s="18">
        <v>80.9160305343512</v>
      </c>
      <c r="L16" s="22"/>
      <c r="M16" s="50">
        <f>VLOOKUP(B16,DataDictionary!$B$2:$G$31,5,FALSE())</f>
        <v>6</v>
      </c>
      <c r="N16" s="22"/>
      <c r="O16" s="94">
        <f>VLOOKUP(B16,'P MEAMEDMAD MC Rocket UCR'!$A$1:$N$30,14, False)</f>
        <v>13.73247715</v>
      </c>
      <c r="P16" s="18">
        <v>9.69171229600907</v>
      </c>
      <c r="Q16" s="18">
        <v>8.08294159968694</v>
      </c>
      <c r="R16" s="22"/>
      <c r="S16" s="22"/>
      <c r="T16" s="22"/>
      <c r="U16" s="22"/>
      <c r="V16" s="18">
        <v>11.6550670146942</v>
      </c>
      <c r="W16" s="18">
        <v>5.15390696922938</v>
      </c>
    </row>
    <row r="17">
      <c r="A17" s="27" t="str">
        <f>VLOOKUP(B17,DataDictionary!$A$2:$B$31,1,True)</f>
        <v>Other</v>
      </c>
      <c r="B17" s="27" t="s">
        <v>52</v>
      </c>
      <c r="C17" s="105">
        <f>VLOOKUP(B17,'P MEAMEDMAD MC Rocket UCR'!$A$1:$B$27,2, False)</f>
        <v>90.78947368</v>
      </c>
      <c r="D17" s="18">
        <v>88.8157894736842</v>
      </c>
      <c r="E17" s="18">
        <v>88.1578947368421</v>
      </c>
      <c r="F17" s="22"/>
      <c r="G17" s="22"/>
      <c r="H17" s="22"/>
      <c r="I17" s="22"/>
      <c r="J17" s="18">
        <v>88.1578947368421</v>
      </c>
      <c r="K17" s="18">
        <v>88.1578947368421</v>
      </c>
      <c r="L17" s="22"/>
      <c r="M17" s="50">
        <f>VLOOKUP(B17,DataDictionary!$B$2:$G$31,5,FALSE())</f>
        <v>6</v>
      </c>
      <c r="N17" s="22"/>
      <c r="O17" s="94">
        <f>VLOOKUP(B17,'P MEAMEDMAD MC Rocket UCR'!$A$1:$N$30,14, False)</f>
        <v>0.02858024836</v>
      </c>
      <c r="P17" s="18">
        <v>0.02130077679952</v>
      </c>
      <c r="Q17" s="18">
        <v>0.019714391231537</v>
      </c>
      <c r="R17" s="22"/>
      <c r="S17" s="22"/>
      <c r="T17" s="22"/>
      <c r="U17" s="22"/>
      <c r="V17" s="18">
        <v>0.018704056739807</v>
      </c>
      <c r="W17" s="18">
        <v>0.021502284208934</v>
      </c>
    </row>
    <row r="18">
      <c r="A18" s="27" t="str">
        <f>VLOOKUP(B18,DataDictionary!$A$2:$B$31,1,True)</f>
        <v>Other</v>
      </c>
      <c r="B18" s="27" t="s">
        <v>43</v>
      </c>
      <c r="C18" s="105">
        <f>VLOOKUP(B18,'P MEAMEDMAD MC Rocket UCR'!$A$1:$B$27,2, False)</f>
        <v>84.64163823</v>
      </c>
      <c r="D18" s="18">
        <v>84.9829351535836</v>
      </c>
      <c r="E18" s="18">
        <v>84.9829351535836</v>
      </c>
      <c r="F18" s="22"/>
      <c r="G18" s="22"/>
      <c r="H18" s="22"/>
      <c r="I18" s="22"/>
      <c r="J18" s="18">
        <v>84.9829351535836</v>
      </c>
      <c r="K18" s="18">
        <v>84.9829351535836</v>
      </c>
      <c r="L18" s="22"/>
      <c r="M18" s="50">
        <f>VLOOKUP(B18,DataDictionary!$B$2:$G$31,5,FALSE())</f>
        <v>6</v>
      </c>
      <c r="N18" s="22"/>
      <c r="O18" s="94">
        <f>VLOOKUP(B18,'P MEAMEDMAD MC Rocket UCR'!$A$1:$N$30,14, False)</f>
        <v>1.370607539</v>
      </c>
      <c r="P18" s="18">
        <v>0.972469957669576</v>
      </c>
      <c r="Q18" s="18">
        <v>1.12868520816167</v>
      </c>
      <c r="R18" s="22"/>
      <c r="S18" s="22"/>
      <c r="T18" s="22"/>
      <c r="U18" s="22"/>
      <c r="V18" s="18">
        <v>0.923017108440399</v>
      </c>
      <c r="W18" s="18">
        <v>0.950160487492879</v>
      </c>
    </row>
    <row r="19">
      <c r="A19" s="27" t="str">
        <f>VLOOKUP(B19,DataDictionary!$A$2:$B$31,1,True)</f>
        <v>EEG/MEG Classification</v>
      </c>
      <c r="B19" s="27" t="s">
        <v>57</v>
      </c>
      <c r="C19" s="105">
        <f>VLOOKUP(B19,'P MEAMEDMAD MC Rocket UCR'!$A$1:$B$27,2, False)</f>
        <v>98.14814815</v>
      </c>
      <c r="D19" s="18">
        <v>98.1481481481482</v>
      </c>
      <c r="E19" s="18">
        <v>79.6296296296296</v>
      </c>
      <c r="F19" s="22"/>
      <c r="G19" s="22"/>
      <c r="H19" s="22"/>
      <c r="I19" s="22"/>
      <c r="J19" s="18">
        <v>92.2222222222222</v>
      </c>
      <c r="K19" s="18">
        <v>77.0370370370371</v>
      </c>
      <c r="L19" s="22"/>
      <c r="M19" s="50">
        <f>VLOOKUP(B19,DataDictionary!$B$2:$G$31,5,FALSE())</f>
        <v>4</v>
      </c>
      <c r="N19" s="22"/>
      <c r="O19" s="94">
        <f>VLOOKUP(B19,'P MEAMEDMAD MC Rocket UCR'!$A$1:$N$30,14, False)</f>
        <v>0.01064346631</v>
      </c>
      <c r="P19" s="18">
        <v>0.010706007480621</v>
      </c>
      <c r="Q19" s="18">
        <v>0.01031045516332</v>
      </c>
      <c r="R19" s="22"/>
      <c r="S19" s="22"/>
      <c r="T19" s="22"/>
      <c r="U19" s="22"/>
      <c r="V19" s="18">
        <v>0.012647600968679</v>
      </c>
      <c r="W19" s="18">
        <v>0.010085193316142</v>
      </c>
    </row>
    <row r="20">
      <c r="A20" s="27" t="str">
        <f>VLOOKUP(B20,DataDictionary!$A$2:$B$31,1,True)</f>
        <v>Other</v>
      </c>
      <c r="B20" s="27" t="s">
        <v>55</v>
      </c>
      <c r="C20" s="105">
        <f>VLOOKUP(B20,'P MEAMEDMAD MC Rocket UCR'!$A$1:$B$27,2, False)</f>
        <v>53.33333333</v>
      </c>
      <c r="D20" s="18">
        <v>46.6666666666667</v>
      </c>
      <c r="E20" s="18">
        <v>53.3333333333333</v>
      </c>
      <c r="F20" s="22"/>
      <c r="G20" s="22"/>
      <c r="H20" s="22"/>
      <c r="I20" s="22"/>
      <c r="J20" s="18">
        <v>40.0</v>
      </c>
      <c r="K20" s="18">
        <v>40.0</v>
      </c>
      <c r="L20" s="22"/>
      <c r="M20" s="50">
        <f>VLOOKUP(B20,DataDictionary!$B$2:$G$31,5,FALSE())</f>
        <v>4</v>
      </c>
      <c r="N20" s="22"/>
      <c r="O20" s="94">
        <f>VLOOKUP(B20,'P MEAMEDMAD MC Rocket UCR'!$A$1:$N$30,14, False)</f>
        <v>0.14883792</v>
      </c>
      <c r="P20" s="18">
        <v>0.118337321281433</v>
      </c>
      <c r="Q20" s="18">
        <v>0.107586920261383</v>
      </c>
      <c r="R20" s="22"/>
      <c r="S20" s="22"/>
      <c r="T20" s="22"/>
      <c r="U20" s="22"/>
      <c r="V20" s="18">
        <v>0.105213101704915</v>
      </c>
      <c r="W20" s="18">
        <v>0.105321236451467</v>
      </c>
    </row>
    <row r="21">
      <c r="A21" s="27" t="str">
        <f>VLOOKUP(B21,DataDictionary!$A$2:$B$31,1,True)</f>
        <v>EEG/MEG Classification</v>
      </c>
      <c r="B21" s="27" t="s">
        <v>65</v>
      </c>
      <c r="C21" s="105">
        <f>VLOOKUP(B21,'P MEAMEDMAD MC Rocket UCR'!$A$1:$B$27,2, False)</f>
        <v>98.55072464</v>
      </c>
      <c r="D21" s="18">
        <v>98.5507246376812</v>
      </c>
      <c r="E21" s="18">
        <v>95.6521739130435</v>
      </c>
      <c r="F21" s="22"/>
      <c r="G21" s="22"/>
      <c r="H21" s="22"/>
      <c r="I21" s="22"/>
      <c r="J21" s="18">
        <v>98.5507246376812</v>
      </c>
      <c r="K21" s="18">
        <v>86.9565217391304</v>
      </c>
      <c r="L21" s="22"/>
      <c r="M21" s="50">
        <f>VLOOKUP(B21,DataDictionary!$B$2:$G$31,5,FALSE())</f>
        <v>3</v>
      </c>
      <c r="N21" s="22"/>
      <c r="O21" s="94">
        <f>VLOOKUP(B21,'P MEAMEDMAD MC Rocket UCR'!$A$1:$N$30,14, False)</f>
        <v>0.117720441</v>
      </c>
      <c r="P21" s="18">
        <v>0.113277582327525</v>
      </c>
      <c r="Q21" s="18">
        <v>0.065603212515513</v>
      </c>
      <c r="R21" s="22"/>
      <c r="S21" s="22"/>
      <c r="T21" s="22"/>
      <c r="U21" s="22"/>
      <c r="V21" s="18">
        <v>0.115178008874257</v>
      </c>
      <c r="W21" s="18">
        <v>0.066507128874461</v>
      </c>
    </row>
    <row r="22">
      <c r="A22" s="27" t="str">
        <f>VLOOKUP(B22,DataDictionary!$A$2:$B$31,1,True)</f>
        <v>EEG/MEG Classification</v>
      </c>
      <c r="B22" s="27" t="s">
        <v>67</v>
      </c>
      <c r="C22" s="105">
        <f>VLOOKUP(B22,'P MEAMEDMAD MC Rocket UCR'!$A$1:$B$27,2, False)</f>
        <v>43.3460076</v>
      </c>
      <c r="D22" s="18">
        <v>48.2889733840304</v>
      </c>
      <c r="E22" s="18">
        <v>49.8098859315589</v>
      </c>
      <c r="F22" s="22"/>
      <c r="G22" s="22"/>
      <c r="H22" s="22"/>
      <c r="I22" s="22"/>
      <c r="J22" s="18">
        <v>49.8098859315589</v>
      </c>
      <c r="K22" s="18">
        <v>49.8098859315589</v>
      </c>
      <c r="L22" s="22"/>
      <c r="M22" s="50">
        <f>VLOOKUP(B22,DataDictionary!$B$2:$G$31,5,FALSE())</f>
        <v>3</v>
      </c>
      <c r="N22" s="22"/>
      <c r="O22" s="94">
        <f>VLOOKUP(B22,'P MEAMEDMAD MC Rocket UCR'!$A$1:$N$30,14, False)</f>
        <v>1.961325856</v>
      </c>
      <c r="P22" s="18">
        <v>1.63195585807165</v>
      </c>
      <c r="Q22" s="18">
        <v>1.10897776683172</v>
      </c>
      <c r="R22" s="22"/>
      <c r="S22" s="22"/>
      <c r="T22" s="22"/>
      <c r="U22" s="22"/>
      <c r="V22" s="18">
        <v>1.01881379286448</v>
      </c>
      <c r="W22" s="18">
        <v>1.00377893050512</v>
      </c>
    </row>
    <row r="23">
      <c r="A23" s="27" t="str">
        <f>VLOOKUP(B23,DataDictionary!$A$2:$B$31,1,True)</f>
        <v>EEG/MEG Classification</v>
      </c>
      <c r="B23" s="27" t="s">
        <v>59</v>
      </c>
      <c r="C23" s="105">
        <f>VLOOKUP(B23,'P MEAMEDMAD MC Rocket UCR'!$A$1:$B$27,2, False)</f>
        <v>59.52941176</v>
      </c>
      <c r="D23" s="18">
        <v>59.5294117647059</v>
      </c>
      <c r="E23" s="18">
        <v>40.4705882352941</v>
      </c>
      <c r="F23" s="22"/>
      <c r="G23" s="22"/>
      <c r="H23" s="22"/>
      <c r="I23" s="22"/>
      <c r="J23" s="18">
        <v>59.5294117647059</v>
      </c>
      <c r="K23" s="18">
        <v>42.2352941176471</v>
      </c>
      <c r="L23" s="22"/>
      <c r="M23" s="50">
        <f>VLOOKUP(B23,DataDictionary!$B$2:$G$31,5,FALSE())</f>
        <v>3</v>
      </c>
      <c r="N23" s="22"/>
      <c r="O23" s="94">
        <f>VLOOKUP(B23,'P MEAMEDMAD MC Rocket UCR'!$A$1:$N$30,14, False)</f>
        <v>0.09742244482</v>
      </c>
      <c r="P23" s="18">
        <v>0.093469587961833</v>
      </c>
      <c r="Q23" s="18">
        <v>0.054107332229614</v>
      </c>
      <c r="R23" s="22"/>
      <c r="S23" s="22"/>
      <c r="T23" s="22"/>
      <c r="U23" s="22"/>
      <c r="V23" s="18">
        <v>0.090669540564219</v>
      </c>
      <c r="W23" s="18">
        <v>0.055451500415802</v>
      </c>
    </row>
    <row r="24">
      <c r="A24" s="27" t="str">
        <f>VLOOKUP(B24,DataDictionary!$A$2:$B$31,1,True)</f>
        <v>Other</v>
      </c>
      <c r="B24" s="27" t="s">
        <v>61</v>
      </c>
      <c r="C24" s="105">
        <f>VLOOKUP(B24,'P MEAMEDMAD MC Rocket UCR'!$A$1:$B$27,2, False)</f>
        <v>94.0625</v>
      </c>
      <c r="D24" s="18">
        <v>94.0625</v>
      </c>
      <c r="E24" s="18">
        <v>71.875</v>
      </c>
      <c r="F24" s="22"/>
      <c r="G24" s="22"/>
      <c r="H24" s="22"/>
      <c r="I24" s="22"/>
      <c r="J24" s="18">
        <v>94.0625</v>
      </c>
      <c r="K24" s="18">
        <v>71.875</v>
      </c>
      <c r="L24" s="22"/>
      <c r="M24" s="50">
        <f>VLOOKUP(B24,DataDictionary!$B$2:$G$31,5,FALSE())</f>
        <v>3</v>
      </c>
      <c r="N24" s="22"/>
      <c r="O24" s="94">
        <f>VLOOKUP(B24,'P MEAMEDMAD MC Rocket UCR'!$A$1:$N$30,14, False)</f>
        <v>0.1602115194</v>
      </c>
      <c r="P24" s="18">
        <v>0.146173206965129</v>
      </c>
      <c r="Q24" s="18">
        <v>0.107374775409698</v>
      </c>
      <c r="R24" s="22"/>
      <c r="S24" s="22"/>
      <c r="T24" s="22"/>
      <c r="U24" s="22"/>
      <c r="V24" s="18">
        <v>0.144546075661977</v>
      </c>
      <c r="W24" s="18">
        <v>0.084726643562317</v>
      </c>
    </row>
    <row r="25">
      <c r="A25" s="27" t="str">
        <f>VLOOKUP(B25,DataDictionary!$A$2:$B$31,1,True)</f>
        <v>Human Activity Recogntion</v>
      </c>
      <c r="B25" s="27" t="s">
        <v>73</v>
      </c>
      <c r="C25" s="105">
        <f>VLOOKUP(B25,'P MEAMEDMAD MC Rocket UCR'!$A$1:$B$27,2, False)</f>
        <v>90.55555556</v>
      </c>
      <c r="D25" s="18">
        <v>90.5555555555556</v>
      </c>
      <c r="E25" s="18">
        <v>66.1111111111111</v>
      </c>
      <c r="F25" s="22"/>
      <c r="G25" s="22"/>
      <c r="H25" s="22"/>
      <c r="I25" s="22"/>
      <c r="J25" s="18">
        <v>90.5555555555556</v>
      </c>
      <c r="K25" s="18">
        <v>66.1111111111111</v>
      </c>
      <c r="L25" s="22"/>
      <c r="M25" s="50">
        <f>VLOOKUP(B25,DataDictionary!$B$2:$G$31,5,FALSE())</f>
        <v>2</v>
      </c>
      <c r="N25" s="22"/>
      <c r="O25" s="94">
        <f>VLOOKUP(B25,'P MEAMEDMAD MC Rocket UCR'!$A$1:$N$30,14, False)</f>
        <v>0.03134209712</v>
      </c>
      <c r="P25" s="18">
        <v>0.033983532587687</v>
      </c>
      <c r="Q25" s="18">
        <v>0.024405431747437</v>
      </c>
      <c r="R25" s="22"/>
      <c r="S25" s="22"/>
      <c r="T25" s="22"/>
      <c r="U25" s="22"/>
      <c r="V25" s="18">
        <v>0.032181406021118</v>
      </c>
      <c r="W25" s="18">
        <v>0.025678173700969</v>
      </c>
    </row>
    <row r="26">
      <c r="A26" s="27" t="str">
        <f>VLOOKUP(B26,DataDictionary!$A$2:$B$31,1,True)</f>
        <v>Other</v>
      </c>
      <c r="B26" s="27" t="s">
        <v>71</v>
      </c>
      <c r="C26" s="105">
        <f>VLOOKUP(B26,'P MEAMEDMAD MC Rocket UCR'!$A$1:$B$27,2, False)</f>
        <v>98.19897084</v>
      </c>
      <c r="D26" s="18">
        <v>98.1989708404803</v>
      </c>
      <c r="E26" s="18">
        <v>87.6214979988565</v>
      </c>
      <c r="F26" s="22"/>
      <c r="G26" s="22"/>
      <c r="H26" s="22"/>
      <c r="I26" s="22"/>
      <c r="J26" s="18">
        <v>98.1989708404803</v>
      </c>
      <c r="K26" s="18">
        <v>88.822184105203</v>
      </c>
      <c r="L26" s="22"/>
      <c r="M26" s="50">
        <f>VLOOKUP(B26,DataDictionary!$B$2:$G$31,5,FALSE())</f>
        <v>2</v>
      </c>
      <c r="N26" s="22"/>
      <c r="O26" s="94">
        <f>VLOOKUP(B26,'P MEAMEDMAD MC Rocket UCR'!$A$1:$N$30,14, False)</f>
        <v>0.9147916953</v>
      </c>
      <c r="P26" s="18">
        <v>0.823091351985931</v>
      </c>
      <c r="Q26" s="18">
        <v>0.763249111175537</v>
      </c>
      <c r="R26" s="22"/>
      <c r="S26" s="22"/>
      <c r="T26" s="22"/>
      <c r="U26" s="22"/>
      <c r="V26" s="18">
        <v>0.848658955097199</v>
      </c>
      <c r="W26" s="18">
        <v>0.840874226888021</v>
      </c>
    </row>
    <row r="27">
      <c r="A27" s="27" t="str">
        <f>VLOOKUP(B27,DataDictionary!$A$2:$B$31,1,True)</f>
        <v>#N/A</v>
      </c>
      <c r="B27" s="27" t="s">
        <v>69</v>
      </c>
      <c r="C27" s="105">
        <f>VLOOKUP(B27,'P MEAMEDMAD MC Rocket UCR'!$A$1:$B$27,2, False)</f>
        <v>6.666666667</v>
      </c>
      <c r="D27" s="18">
        <v>20.0</v>
      </c>
      <c r="E27" s="18">
        <v>20.0</v>
      </c>
      <c r="F27" s="22"/>
      <c r="G27" s="22"/>
      <c r="H27" s="22"/>
      <c r="I27" s="22"/>
      <c r="J27" s="18">
        <v>6.66666666666667</v>
      </c>
      <c r="K27" s="18">
        <v>20.0</v>
      </c>
      <c r="L27" s="22"/>
      <c r="M27" s="50">
        <f>VLOOKUP(B27,DataDictionary!$B$2:$G$31,5,FALSE())</f>
        <v>2</v>
      </c>
      <c r="N27" s="22"/>
      <c r="O27" s="94">
        <f>VLOOKUP(B27,'P MEAMEDMAD MC Rocket UCR'!$A$1:$N$30,14, False)</f>
        <v>0.03484659592</v>
      </c>
      <c r="P27" s="18">
        <v>0.023292016983032</v>
      </c>
      <c r="Q27" s="18">
        <v>0.028071876366933</v>
      </c>
      <c r="R27" s="22"/>
      <c r="S27" s="22"/>
      <c r="T27" s="22"/>
      <c r="U27" s="22"/>
      <c r="V27" s="18">
        <v>0.03904275894165</v>
      </c>
      <c r="W27" s="18">
        <v>0.027676713466644</v>
      </c>
    </row>
    <row r="28">
      <c r="A28" s="106"/>
      <c r="B28" s="106"/>
      <c r="C28" s="107">
        <f t="shared" ref="C28:K28" si="1">AVERAGE(C2:C27)</f>
        <v>71.58286326</v>
      </c>
      <c r="D28" s="107">
        <f t="shared" si="1"/>
        <v>71.88741958</v>
      </c>
      <c r="E28" s="107">
        <f t="shared" si="1"/>
        <v>67.00659945</v>
      </c>
      <c r="F28" s="107" t="str">
        <f t="shared" si="1"/>
        <v>#DIV/0!</v>
      </c>
      <c r="G28" s="107" t="str">
        <f t="shared" si="1"/>
        <v>#DIV/0!</v>
      </c>
      <c r="H28" s="107" t="str">
        <f t="shared" si="1"/>
        <v>#DIV/0!</v>
      </c>
      <c r="I28" s="107" t="str">
        <f t="shared" si="1"/>
        <v>#DIV/0!</v>
      </c>
      <c r="J28" s="107">
        <f t="shared" si="1"/>
        <v>71.3749846</v>
      </c>
      <c r="K28" s="107">
        <f t="shared" si="1"/>
        <v>65.55092443</v>
      </c>
      <c r="L28" s="106"/>
      <c r="M28" s="106"/>
      <c r="N28" s="106"/>
      <c r="O28" s="107">
        <f t="shared" ref="O28:W28" si="2">SUM(O2:O27)</f>
        <v>36.92651183</v>
      </c>
      <c r="P28" s="107">
        <f t="shared" si="2"/>
        <v>29.05879122</v>
      </c>
      <c r="Q28" s="107">
        <f t="shared" si="2"/>
        <v>25.81081771</v>
      </c>
      <c r="R28" s="107">
        <f t="shared" si="2"/>
        <v>0</v>
      </c>
      <c r="S28" s="107">
        <f t="shared" si="2"/>
        <v>0</v>
      </c>
      <c r="T28" s="107">
        <f t="shared" si="2"/>
        <v>0</v>
      </c>
      <c r="U28" s="107">
        <f t="shared" si="2"/>
        <v>0</v>
      </c>
      <c r="V28" s="107">
        <f t="shared" si="2"/>
        <v>29.77433654</v>
      </c>
      <c r="W28" s="107">
        <f t="shared" si="2"/>
        <v>21.97553653</v>
      </c>
      <c r="X28" s="106"/>
      <c r="Y28" s="106"/>
      <c r="Z28" s="106"/>
      <c r="AA28" s="106"/>
    </row>
    <row r="29">
      <c r="D29" s="40">
        <f t="shared" ref="D29:K29" si="3">D28-$C$28</f>
        <v>0.3045563229</v>
      </c>
      <c r="E29" s="40">
        <f t="shared" si="3"/>
        <v>-4.576263803</v>
      </c>
      <c r="F29" s="38" t="str">
        <f t="shared" si="3"/>
        <v>#DIV/0!</v>
      </c>
      <c r="G29" s="38" t="str">
        <f t="shared" si="3"/>
        <v>#DIV/0!</v>
      </c>
      <c r="H29" s="38" t="str">
        <f t="shared" si="3"/>
        <v>#DIV/0!</v>
      </c>
      <c r="I29" s="38" t="str">
        <f t="shared" si="3"/>
        <v>#DIV/0!</v>
      </c>
      <c r="J29" s="40">
        <f t="shared" si="3"/>
        <v>-0.2078786611</v>
      </c>
      <c r="K29" s="40">
        <f t="shared" si="3"/>
        <v>-6.031938828</v>
      </c>
      <c r="O29" s="38">
        <f>(O28-$O$28)/$O$28</f>
        <v>0</v>
      </c>
      <c r="P29" s="38">
        <f t="shared" ref="P29:W29" si="4">100*(P28-$O$28)/$O$28</f>
        <v>-21.30642789</v>
      </c>
      <c r="Q29" s="38">
        <f t="shared" si="4"/>
        <v>-30.10220453</v>
      </c>
      <c r="R29" s="38">
        <f t="shared" si="4"/>
        <v>-100</v>
      </c>
      <c r="S29" s="38">
        <f t="shared" si="4"/>
        <v>-100</v>
      </c>
      <c r="T29" s="38">
        <f t="shared" si="4"/>
        <v>-100</v>
      </c>
      <c r="U29" s="38">
        <f t="shared" si="4"/>
        <v>-100</v>
      </c>
      <c r="V29" s="38">
        <f t="shared" si="4"/>
        <v>-19.36867291</v>
      </c>
      <c r="W29" s="38">
        <f t="shared" si="4"/>
        <v>-40.48845819</v>
      </c>
    </row>
  </sheetData>
  <conditionalFormatting sqref="O2:O27">
    <cfRule type="expression" dxfId="1" priority="1">
      <formula>O2=MAX($C2:$L2)</formula>
    </cfRule>
  </conditionalFormatting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.86"/>
    <col hidden="1" min="5" max="7" width="14.43"/>
    <col customWidth="1" hidden="1" min="8" max="8" width="8.0"/>
    <col hidden="1" min="11" max="11" width="14.43"/>
    <col hidden="1" min="17" max="20" width="14.43"/>
  </cols>
  <sheetData>
    <row r="1">
      <c r="A1" s="13" t="s">
        <v>158</v>
      </c>
      <c r="B1" s="43" t="s">
        <v>182</v>
      </c>
      <c r="C1" s="42" t="s">
        <v>183</v>
      </c>
      <c r="D1" s="42" t="s">
        <v>184</v>
      </c>
      <c r="E1" s="42" t="s">
        <v>291</v>
      </c>
      <c r="F1" s="42" t="s">
        <v>185</v>
      </c>
      <c r="G1" s="42" t="s">
        <v>186</v>
      </c>
      <c r="H1" s="42" t="s">
        <v>292</v>
      </c>
      <c r="I1" s="42" t="s">
        <v>187</v>
      </c>
      <c r="J1" s="42" t="s">
        <v>188</v>
      </c>
      <c r="K1" s="42" t="s">
        <v>189</v>
      </c>
      <c r="L1" s="42" t="s">
        <v>190</v>
      </c>
      <c r="M1" s="20"/>
      <c r="N1" s="43" t="s">
        <v>182</v>
      </c>
      <c r="O1" s="42" t="s">
        <v>183</v>
      </c>
      <c r="P1" s="42" t="s">
        <v>184</v>
      </c>
      <c r="Q1" s="42" t="s">
        <v>291</v>
      </c>
      <c r="R1" s="42" t="s">
        <v>185</v>
      </c>
      <c r="S1" s="42" t="s">
        <v>186</v>
      </c>
      <c r="T1" s="42" t="s">
        <v>292</v>
      </c>
      <c r="U1" s="42" t="s">
        <v>187</v>
      </c>
      <c r="V1" s="42" t="s">
        <v>188</v>
      </c>
      <c r="W1" s="20"/>
      <c r="X1" s="20"/>
      <c r="Y1" s="20"/>
      <c r="Z1" s="20"/>
    </row>
    <row r="2">
      <c r="A2" s="27" t="s">
        <v>11</v>
      </c>
      <c r="B2" s="18">
        <v>34.0</v>
      </c>
      <c r="C2" s="18">
        <v>30.0</v>
      </c>
      <c r="D2" s="18">
        <v>32.0</v>
      </c>
      <c r="E2" s="22"/>
      <c r="F2" s="22"/>
      <c r="G2" s="22"/>
      <c r="H2" s="22"/>
      <c r="I2" s="18">
        <v>32.0</v>
      </c>
      <c r="J2" s="18">
        <v>32.0</v>
      </c>
      <c r="K2" s="22"/>
      <c r="L2" s="50">
        <f>VLOOKUP(A2,DataDictionary!$B$2:$G$31,5,FALSE())</f>
        <v>1345</v>
      </c>
      <c r="M2" s="22"/>
      <c r="N2" s="18">
        <v>249.726894164085</v>
      </c>
      <c r="O2" s="18">
        <v>122.144818913937</v>
      </c>
      <c r="P2" s="18">
        <v>92.4814762870471</v>
      </c>
      <c r="Q2" s="22"/>
      <c r="R2" s="22"/>
      <c r="S2" s="22"/>
      <c r="T2" s="22"/>
      <c r="U2" s="18">
        <v>101.1707051754</v>
      </c>
      <c r="V2" s="18">
        <v>91.7033088525136</v>
      </c>
      <c r="W2" s="20"/>
      <c r="X2" s="20"/>
      <c r="Y2" s="20"/>
      <c r="Z2" s="20"/>
    </row>
    <row r="3">
      <c r="A3" s="27" t="s">
        <v>14</v>
      </c>
      <c r="B3" s="18">
        <v>95.9537572254335</v>
      </c>
      <c r="C3" s="18">
        <v>87.8612716763006</v>
      </c>
      <c r="D3" s="18">
        <v>89.5953757225433</v>
      </c>
      <c r="E3" s="22"/>
      <c r="F3" s="22"/>
      <c r="G3" s="22"/>
      <c r="H3" s="22"/>
      <c r="I3" s="18">
        <v>92.485549132948</v>
      </c>
      <c r="J3" s="18">
        <v>89.5953757225433</v>
      </c>
      <c r="K3" s="22"/>
      <c r="L3" s="50">
        <f>VLOOKUP(A3,DataDictionary!$B$2:$G$31,5,FALSE())</f>
        <v>963</v>
      </c>
      <c r="M3" s="22"/>
      <c r="N3" s="18">
        <v>688.130009905497</v>
      </c>
      <c r="O3" s="18">
        <v>107.634527504444</v>
      </c>
      <c r="P3" s="18">
        <v>76.5303611795108</v>
      </c>
      <c r="Q3" s="22"/>
      <c r="R3" s="22"/>
      <c r="S3" s="22"/>
      <c r="T3" s="22"/>
      <c r="U3" s="18">
        <v>137.919837494691</v>
      </c>
      <c r="V3" s="18">
        <v>52.5086044311523</v>
      </c>
      <c r="W3" s="20"/>
      <c r="X3" s="20"/>
      <c r="Y3" s="20"/>
      <c r="Z3" s="20"/>
    </row>
    <row r="4">
      <c r="A4" s="27" t="s">
        <v>19</v>
      </c>
      <c r="B4" s="18">
        <v>55.9023836549376</v>
      </c>
      <c r="C4" s="18">
        <v>53.4052213393871</v>
      </c>
      <c r="D4" s="18">
        <v>53.2349602724177</v>
      </c>
      <c r="E4" s="22"/>
      <c r="F4" s="22"/>
      <c r="G4" s="22"/>
      <c r="H4" s="22"/>
      <c r="I4" s="18">
        <v>54.5119182746879</v>
      </c>
      <c r="J4" s="18">
        <v>54.5119182746879</v>
      </c>
      <c r="K4" s="22"/>
      <c r="L4" s="50">
        <f>VLOOKUP(A4,DataDictionary!$B$2:$G$31,5,FALSE())</f>
        <v>144</v>
      </c>
      <c r="M4" s="22"/>
      <c r="N4" s="18">
        <v>3979.68386907577</v>
      </c>
      <c r="O4" s="18">
        <v>601.945595443249</v>
      </c>
      <c r="P4" s="18">
        <v>433.563723341624</v>
      </c>
      <c r="Q4" s="22"/>
      <c r="R4" s="22"/>
      <c r="S4" s="22"/>
      <c r="T4" s="22"/>
      <c r="U4" s="18">
        <v>497.334234154224</v>
      </c>
      <c r="V4" s="18">
        <v>499.498685578505</v>
      </c>
      <c r="W4" s="20"/>
      <c r="X4" s="20"/>
      <c r="Y4" s="20"/>
      <c r="Z4" s="20"/>
    </row>
    <row r="5">
      <c r="A5" s="27" t="s">
        <v>21</v>
      </c>
      <c r="B5" s="18">
        <v>51.0</v>
      </c>
      <c r="C5" s="18">
        <v>58.0</v>
      </c>
      <c r="D5" s="18">
        <v>58.0</v>
      </c>
      <c r="E5" s="22"/>
      <c r="F5" s="22"/>
      <c r="G5" s="22"/>
      <c r="H5" s="22"/>
      <c r="I5" s="18">
        <v>58.0</v>
      </c>
      <c r="J5" s="18">
        <v>58.0</v>
      </c>
      <c r="K5" s="22"/>
      <c r="L5" s="50">
        <f>VLOOKUP(A5,DataDictionary!$B$2:$G$31,5,FALSE())</f>
        <v>64</v>
      </c>
      <c r="M5" s="22"/>
      <c r="N5" s="18">
        <v>730.596895043055</v>
      </c>
      <c r="O5" s="18">
        <v>245.330071274439</v>
      </c>
      <c r="P5" s="18">
        <v>232.46076097091</v>
      </c>
      <c r="Q5" s="22"/>
      <c r="R5" s="22"/>
      <c r="S5" s="22"/>
      <c r="T5" s="22"/>
      <c r="U5" s="18">
        <v>249.09733423392</v>
      </c>
      <c r="V5" s="18">
        <v>253.460816113154</v>
      </c>
      <c r="W5" s="20"/>
      <c r="X5" s="20"/>
      <c r="Y5" s="20"/>
      <c r="Z5" s="20"/>
    </row>
    <row r="6">
      <c r="A6" s="27" t="s">
        <v>23</v>
      </c>
      <c r="B6" s="18">
        <v>73.1707317073171</v>
      </c>
      <c r="C6" s="18">
        <v>75.1219512195122</v>
      </c>
      <c r="D6" s="18">
        <v>75.1219512195122</v>
      </c>
      <c r="E6" s="22"/>
      <c r="F6" s="22"/>
      <c r="G6" s="22"/>
      <c r="H6" s="22"/>
      <c r="I6" s="18">
        <v>75.1219512195122</v>
      </c>
      <c r="J6" s="18">
        <v>75.1219512195122</v>
      </c>
      <c r="K6" s="22"/>
      <c r="L6" s="50">
        <f>VLOOKUP(A6,DataDictionary!$B$2:$G$31,5,FALSE())</f>
        <v>61</v>
      </c>
      <c r="M6" s="22"/>
      <c r="N6" s="18">
        <v>37.1346484621366</v>
      </c>
      <c r="O6" s="18">
        <v>15.0555168827375</v>
      </c>
      <c r="P6" s="18">
        <v>14.9202654043833</v>
      </c>
      <c r="Q6" s="22"/>
      <c r="R6" s="22"/>
      <c r="S6" s="22"/>
      <c r="T6" s="22"/>
      <c r="U6" s="18">
        <v>15.5582607746124</v>
      </c>
      <c r="V6" s="18">
        <v>16.0907673120499</v>
      </c>
      <c r="W6" s="20"/>
      <c r="X6" s="20"/>
      <c r="Y6" s="20"/>
      <c r="Z6" s="20"/>
    </row>
    <row r="7">
      <c r="A7" s="27" t="s">
        <v>25</v>
      </c>
      <c r="B7" s="18">
        <v>56.0</v>
      </c>
      <c r="C7" s="18">
        <v>54.0</v>
      </c>
      <c r="D7" s="18">
        <v>54.0</v>
      </c>
      <c r="E7" s="22"/>
      <c r="F7" s="22"/>
      <c r="G7" s="22"/>
      <c r="H7" s="22"/>
      <c r="I7" s="18">
        <v>53.0</v>
      </c>
      <c r="J7" s="18">
        <v>53.0</v>
      </c>
      <c r="K7" s="22"/>
      <c r="L7" s="50">
        <f>VLOOKUP(A7,DataDictionary!$B$2:$G$31,5,FALSE())</f>
        <v>28</v>
      </c>
      <c r="M7" s="22"/>
      <c r="N7" s="18">
        <v>3.99747270345688</v>
      </c>
      <c r="O7" s="18">
        <v>1.5898116350174</v>
      </c>
      <c r="P7" s="18">
        <v>1.63925743500392</v>
      </c>
      <c r="Q7" s="22"/>
      <c r="R7" s="22"/>
      <c r="S7" s="22"/>
      <c r="T7" s="22"/>
      <c r="U7" s="18">
        <v>5.29917494058609</v>
      </c>
      <c r="V7" s="18">
        <v>5.85885353088379</v>
      </c>
      <c r="W7" s="20"/>
      <c r="X7" s="20"/>
      <c r="Y7" s="20"/>
      <c r="Z7" s="20"/>
    </row>
    <row r="8">
      <c r="A8" s="27" t="s">
        <v>28</v>
      </c>
      <c r="B8" s="18">
        <v>87.2222222222222</v>
      </c>
      <c r="C8" s="18">
        <v>86.1111111111111</v>
      </c>
      <c r="D8" s="18">
        <v>81.6666666666667</v>
      </c>
      <c r="E8" s="22"/>
      <c r="F8" s="22"/>
      <c r="G8" s="22"/>
      <c r="H8" s="22"/>
      <c r="I8" s="18">
        <v>86.1111111111111</v>
      </c>
      <c r="J8" s="18">
        <v>81.6666666666667</v>
      </c>
      <c r="K8" s="22"/>
      <c r="L8" s="50">
        <f>VLOOKUP(A8,DataDictionary!$B$2:$G$31,5,FALSE())</f>
        <v>24</v>
      </c>
      <c r="M8" s="22"/>
      <c r="N8" s="18">
        <v>2.58377995491028</v>
      </c>
      <c r="O8" s="18">
        <v>7.0116757551829</v>
      </c>
      <c r="P8" s="18">
        <v>4.97401429017385</v>
      </c>
      <c r="Q8" s="22"/>
      <c r="R8" s="22"/>
      <c r="S8" s="22"/>
      <c r="T8" s="22"/>
      <c r="U8" s="18">
        <v>6.55467139085134</v>
      </c>
      <c r="V8" s="18">
        <v>5.13946220080058</v>
      </c>
      <c r="W8" s="20"/>
      <c r="X8" s="20"/>
      <c r="Y8" s="20"/>
      <c r="Z8" s="20"/>
    </row>
    <row r="9">
      <c r="A9" s="27" t="s">
        <v>34</v>
      </c>
      <c r="B9" s="18">
        <v>26.2749776319714</v>
      </c>
      <c r="C9" s="18">
        <v>26.0960334029228</v>
      </c>
      <c r="D9" s="18">
        <v>26.0960334029228</v>
      </c>
      <c r="E9" s="22"/>
      <c r="F9" s="22"/>
      <c r="G9" s="22"/>
      <c r="H9" s="22"/>
      <c r="I9" s="18">
        <v>26.0960334029228</v>
      </c>
      <c r="J9" s="18">
        <v>26.0960334029228</v>
      </c>
      <c r="K9" s="22"/>
      <c r="L9" s="50">
        <f>VLOOKUP(A9,DataDictionary!$B$2:$G$31,5,FALSE())</f>
        <v>11</v>
      </c>
      <c r="M9" s="22"/>
      <c r="N9" s="18">
        <v>990.715788002809</v>
      </c>
      <c r="O9" s="18">
        <v>362.530204101404</v>
      </c>
      <c r="P9" s="18">
        <v>346.533642911911</v>
      </c>
      <c r="Q9" s="22"/>
      <c r="R9" s="22"/>
      <c r="S9" s="22"/>
      <c r="T9" s="22"/>
      <c r="U9" s="18">
        <v>359.909180490176</v>
      </c>
      <c r="V9" s="18">
        <v>347.98866143624</v>
      </c>
      <c r="W9" s="20"/>
      <c r="X9" s="20"/>
      <c r="Y9" s="20"/>
      <c r="Z9" s="20"/>
    </row>
    <row r="10">
      <c r="A10" s="27" t="s">
        <v>36</v>
      </c>
      <c r="B10" s="18">
        <v>14.8648648648649</v>
      </c>
      <c r="C10" s="18">
        <v>18.9189189189189</v>
      </c>
      <c r="D10" s="18">
        <v>14.8648648648649</v>
      </c>
      <c r="E10" s="22"/>
      <c r="F10" s="22"/>
      <c r="G10" s="22"/>
      <c r="H10" s="22"/>
      <c r="I10" s="18">
        <v>14.8648648648649</v>
      </c>
      <c r="J10" s="18">
        <v>21.6216216216216</v>
      </c>
      <c r="K10" s="22"/>
      <c r="L10" s="50">
        <f>VLOOKUP(A10,DataDictionary!$B$2:$G$31,5,FALSE())</f>
        <v>10</v>
      </c>
      <c r="M10" s="22"/>
      <c r="N10" s="18">
        <v>13.1750453591347</v>
      </c>
      <c r="O10" s="18">
        <v>27.3757618904114</v>
      </c>
      <c r="P10" s="18">
        <v>21.6905665755272</v>
      </c>
      <c r="Q10" s="22"/>
      <c r="R10" s="22"/>
      <c r="S10" s="22"/>
      <c r="T10" s="22"/>
      <c r="U10" s="18">
        <v>28.2252016107241</v>
      </c>
      <c r="V10" s="18">
        <v>6.83331817388535</v>
      </c>
      <c r="W10" s="20"/>
      <c r="X10" s="20"/>
      <c r="Y10" s="20"/>
      <c r="Z10" s="20"/>
    </row>
    <row r="11">
      <c r="A11" s="27" t="s">
        <v>39</v>
      </c>
      <c r="B11" s="18">
        <v>99.3333333333333</v>
      </c>
      <c r="C11" s="18">
        <v>99.3333333333333</v>
      </c>
      <c r="D11" s="18">
        <v>99.0</v>
      </c>
      <c r="E11" s="22"/>
      <c r="F11" s="22"/>
      <c r="G11" s="22"/>
      <c r="H11" s="22"/>
      <c r="I11" s="18">
        <v>99.3333333333333</v>
      </c>
      <c r="J11" s="18">
        <v>99.0</v>
      </c>
      <c r="K11" s="22"/>
      <c r="L11" s="50">
        <f>VLOOKUP(A11,DataDictionary!$B$2:$G$31,5,FALSE())</f>
        <v>9</v>
      </c>
      <c r="M11" s="22"/>
      <c r="N11" s="18">
        <v>9.30297342141469</v>
      </c>
      <c r="O11" s="18">
        <v>23.0568869670232</v>
      </c>
      <c r="P11" s="18">
        <v>11.6515818198522</v>
      </c>
      <c r="Q11" s="22"/>
      <c r="R11" s="22"/>
      <c r="S11" s="22"/>
      <c r="T11" s="22"/>
      <c r="U11" s="18">
        <v>22.5280459006627</v>
      </c>
      <c r="V11" s="18">
        <v>11.9394689242045</v>
      </c>
      <c r="W11" s="20"/>
      <c r="X11" s="20"/>
      <c r="Y11" s="20"/>
      <c r="Z11" s="20"/>
    </row>
    <row r="12">
      <c r="A12" s="27" t="s">
        <v>41</v>
      </c>
      <c r="B12" s="18">
        <v>50.5555555555556</v>
      </c>
      <c r="C12" s="18">
        <v>48.3333333333333</v>
      </c>
      <c r="D12" s="18">
        <v>44.4444444444444</v>
      </c>
      <c r="E12" s="22"/>
      <c r="F12" s="22"/>
      <c r="G12" s="22"/>
      <c r="H12" s="22"/>
      <c r="I12" s="18">
        <v>44.4444444444444</v>
      </c>
      <c r="J12" s="18">
        <v>44.4444444444444</v>
      </c>
      <c r="K12" s="22"/>
      <c r="L12" s="50">
        <f>VLOOKUP(A12,DataDictionary!$B$2:$G$31,5,FALSE())</f>
        <v>7</v>
      </c>
      <c r="M12" s="22"/>
      <c r="N12" s="18">
        <v>16.7830629269282</v>
      </c>
      <c r="O12" s="18">
        <v>25.5890209436417</v>
      </c>
      <c r="P12" s="18">
        <v>12.5998968879382</v>
      </c>
      <c r="Q12" s="22"/>
      <c r="R12" s="22"/>
      <c r="S12" s="22"/>
      <c r="T12" s="22"/>
      <c r="U12" s="18">
        <v>12.1258225282033</v>
      </c>
      <c r="V12" s="18">
        <v>12.7663245717684</v>
      </c>
      <c r="W12" s="20"/>
      <c r="X12" s="20"/>
      <c r="Y12" s="20"/>
      <c r="Z12" s="20"/>
    </row>
    <row r="13">
      <c r="A13" s="27" t="s">
        <v>45</v>
      </c>
      <c r="B13" s="18">
        <v>95.0</v>
      </c>
      <c r="C13" s="18">
        <v>100.0</v>
      </c>
      <c r="D13" s="18">
        <v>100.0</v>
      </c>
      <c r="E13" s="22"/>
      <c r="F13" s="22"/>
      <c r="G13" s="22"/>
      <c r="H13" s="22"/>
      <c r="I13" s="18">
        <v>100.0</v>
      </c>
      <c r="J13" s="18">
        <v>100.0</v>
      </c>
      <c r="K13" s="22"/>
      <c r="L13" s="50">
        <f>VLOOKUP(A13,DataDictionary!$B$2:$G$31,5,FALSE())</f>
        <v>6</v>
      </c>
      <c r="M13" s="22"/>
      <c r="N13" s="18">
        <v>0.179785017172496</v>
      </c>
      <c r="O13" s="18">
        <v>0.097815831502279</v>
      </c>
      <c r="P13" s="18">
        <v>0.087808918952942</v>
      </c>
      <c r="Q13" s="22"/>
      <c r="R13" s="22"/>
      <c r="S13" s="22"/>
      <c r="T13" s="22"/>
      <c r="U13" s="18">
        <v>0.094811169306437</v>
      </c>
      <c r="V13" s="18">
        <v>0.09698703289032</v>
      </c>
      <c r="W13" s="20"/>
      <c r="X13" s="20"/>
      <c r="Y13" s="20"/>
      <c r="Z13" s="20"/>
    </row>
    <row r="14">
      <c r="A14" s="27" t="s">
        <v>47</v>
      </c>
      <c r="B14" s="18">
        <v>98.6111111111111</v>
      </c>
      <c r="C14" s="18">
        <v>98.6111111111111</v>
      </c>
      <c r="D14" s="18">
        <v>86.1111111111111</v>
      </c>
      <c r="E14" s="22"/>
      <c r="F14" s="22"/>
      <c r="G14" s="22"/>
      <c r="H14" s="22"/>
      <c r="I14" s="18">
        <v>98.6111111111111</v>
      </c>
      <c r="J14" s="18">
        <v>86.1111111111111</v>
      </c>
      <c r="K14" s="22"/>
      <c r="L14" s="50">
        <f>VLOOKUP(A14,DataDictionary!$B$2:$G$31,5,FALSE())</f>
        <v>6</v>
      </c>
      <c r="M14" s="22"/>
      <c r="N14" s="18">
        <v>16.6134061217308</v>
      </c>
      <c r="O14" s="18">
        <v>33.3228238224983</v>
      </c>
      <c r="P14" s="18">
        <v>9.13514487346013</v>
      </c>
      <c r="Q14" s="22"/>
      <c r="R14" s="22"/>
      <c r="S14" s="22"/>
      <c r="T14" s="22"/>
      <c r="U14" s="18">
        <v>32.2869135777156</v>
      </c>
      <c r="V14" s="18">
        <v>9.34107721249262</v>
      </c>
      <c r="W14" s="20"/>
      <c r="X14" s="20"/>
      <c r="Y14" s="20"/>
      <c r="Z14" s="20"/>
    </row>
    <row r="15">
      <c r="A15" s="27" t="s">
        <v>49</v>
      </c>
      <c r="B15" s="18">
        <v>73.2824427480916</v>
      </c>
      <c r="C15" s="18">
        <v>70.2290076335878</v>
      </c>
      <c r="D15" s="18">
        <v>67.9389312977099</v>
      </c>
      <c r="E15" s="22"/>
      <c r="F15" s="22"/>
      <c r="G15" s="22"/>
      <c r="H15" s="22"/>
      <c r="I15" s="18">
        <v>73.2824427480916</v>
      </c>
      <c r="J15" s="18">
        <v>65.6488549618321</v>
      </c>
      <c r="K15" s="22"/>
      <c r="L15" s="50">
        <f>VLOOKUP(A15,DataDictionary!$B$2:$G$31,5,FALSE())</f>
        <v>6</v>
      </c>
      <c r="M15" s="22"/>
      <c r="N15" s="18">
        <v>511.940903476874</v>
      </c>
      <c r="O15" s="18">
        <v>393.521101371447</v>
      </c>
      <c r="P15" s="18">
        <v>208.010033122698</v>
      </c>
      <c r="Q15" s="22"/>
      <c r="R15" s="22"/>
      <c r="S15" s="22"/>
      <c r="T15" s="22"/>
      <c r="U15" s="18">
        <v>544.360394410292</v>
      </c>
      <c r="V15" s="18">
        <v>99.7485699653626</v>
      </c>
      <c r="W15" s="20"/>
      <c r="X15" s="20"/>
      <c r="Y15" s="20"/>
      <c r="Z15" s="20"/>
    </row>
    <row r="16">
      <c r="A16" s="27" t="s">
        <v>51</v>
      </c>
      <c r="B16" s="18">
        <v>58.7996755879968</v>
      </c>
      <c r="C16" s="18">
        <v>58.7996755879968</v>
      </c>
      <c r="D16" s="18">
        <v>43.7145174371452</v>
      </c>
      <c r="E16" s="22"/>
      <c r="F16" s="22"/>
      <c r="G16" s="22"/>
      <c r="H16" s="22"/>
      <c r="I16" s="18">
        <v>58.7996755879968</v>
      </c>
      <c r="J16" s="18">
        <v>50.9732360097324</v>
      </c>
      <c r="K16" s="22"/>
      <c r="L16" s="50">
        <f>VLOOKUP(A16,DataDictionary!$B$2:$G$31,5,FALSE())</f>
        <v>6</v>
      </c>
      <c r="M16" s="22"/>
      <c r="N16" s="18">
        <v>15.3904338558515</v>
      </c>
      <c r="O16" s="18">
        <v>31.960752081871</v>
      </c>
      <c r="P16" s="18">
        <v>15.5622048258781</v>
      </c>
      <c r="Q16" s="22"/>
      <c r="R16" s="22"/>
      <c r="S16" s="22"/>
      <c r="T16" s="22"/>
      <c r="U16" s="18">
        <v>30.3701087713242</v>
      </c>
      <c r="V16" s="18">
        <v>19.9675014217695</v>
      </c>
      <c r="W16" s="20"/>
      <c r="X16" s="20"/>
      <c r="Y16" s="20"/>
      <c r="Z16" s="20"/>
    </row>
    <row r="17">
      <c r="A17" s="27" t="s">
        <v>52</v>
      </c>
      <c r="B17" s="18">
        <v>86.8421052631579</v>
      </c>
      <c r="C17" s="18">
        <v>78.2894736842105</v>
      </c>
      <c r="D17" s="18">
        <v>72.3684210526316</v>
      </c>
      <c r="E17" s="22"/>
      <c r="F17" s="22"/>
      <c r="G17" s="22"/>
      <c r="H17" s="22"/>
      <c r="I17" s="18">
        <v>72.3684210526316</v>
      </c>
      <c r="J17" s="18">
        <v>72.3684210526316</v>
      </c>
      <c r="K17" s="22"/>
      <c r="L17" s="50">
        <f>VLOOKUP(A17,DataDictionary!$B$2:$G$31,5,FALSE())</f>
        <v>6</v>
      </c>
      <c r="M17" s="22"/>
      <c r="N17" s="18">
        <v>0.108451596895854</v>
      </c>
      <c r="O17" s="18">
        <v>0.245609744389852</v>
      </c>
      <c r="P17" s="18">
        <v>0.14555260737737</v>
      </c>
      <c r="Q17" s="22"/>
      <c r="R17" s="22"/>
      <c r="S17" s="22"/>
      <c r="T17" s="22"/>
      <c r="U17" s="18">
        <v>0.184054179986318</v>
      </c>
      <c r="V17" s="18">
        <v>0.158020261923472</v>
      </c>
      <c r="W17" s="20"/>
      <c r="X17" s="20"/>
      <c r="Y17" s="20"/>
      <c r="Z17" s="20"/>
    </row>
    <row r="18">
      <c r="A18" s="27" t="s">
        <v>43</v>
      </c>
      <c r="B18" s="18">
        <v>68.259385665529</v>
      </c>
      <c r="C18" s="18">
        <v>66.8941979522184</v>
      </c>
      <c r="D18" s="18">
        <v>66.8941979522184</v>
      </c>
      <c r="E18" s="22"/>
      <c r="F18" s="22"/>
      <c r="G18" s="22"/>
      <c r="H18" s="22"/>
      <c r="I18" s="18">
        <v>66.8941979522184</v>
      </c>
      <c r="J18" s="18">
        <v>66.8941979522184</v>
      </c>
      <c r="K18" s="22"/>
      <c r="L18" s="50">
        <f>VLOOKUP(A18,DataDictionary!$B$2:$G$31,5,FALSE())</f>
        <v>6</v>
      </c>
      <c r="M18" s="22"/>
      <c r="N18" s="18">
        <v>14.4664414922396</v>
      </c>
      <c r="O18" s="18">
        <v>19.7742104570071</v>
      </c>
      <c r="P18" s="18">
        <v>18.8873205780983</v>
      </c>
      <c r="Q18" s="22"/>
      <c r="R18" s="22"/>
      <c r="S18" s="22"/>
      <c r="T18" s="22"/>
      <c r="U18" s="18">
        <v>18.3116259773572</v>
      </c>
      <c r="V18" s="18">
        <v>19.5060393214226</v>
      </c>
      <c r="W18" s="20"/>
      <c r="X18" s="20"/>
      <c r="Y18" s="20"/>
      <c r="Z18" s="20"/>
    </row>
    <row r="19">
      <c r="A19" s="27" t="s">
        <v>57</v>
      </c>
      <c r="B19" s="18">
        <v>87.7777777777778</v>
      </c>
      <c r="C19" s="18">
        <v>87.7777777777778</v>
      </c>
      <c r="D19" s="18">
        <v>74.0740740740741</v>
      </c>
      <c r="E19" s="22"/>
      <c r="F19" s="22"/>
      <c r="G19" s="22"/>
      <c r="H19" s="22"/>
      <c r="I19" s="18">
        <v>81.8518518518519</v>
      </c>
      <c r="J19" s="18">
        <v>67.4074074074074</v>
      </c>
      <c r="K19" s="22"/>
      <c r="L19" s="50">
        <f>VLOOKUP(A19,DataDictionary!$B$2:$G$31,5,FALSE())</f>
        <v>4</v>
      </c>
      <c r="M19" s="22"/>
      <c r="N19" s="18">
        <v>0.086286489168803</v>
      </c>
      <c r="O19" s="18">
        <v>0.496325123310089</v>
      </c>
      <c r="P19" s="18">
        <v>0.049001642068227</v>
      </c>
      <c r="Q19" s="22"/>
      <c r="R19" s="22"/>
      <c r="S19" s="22"/>
      <c r="T19" s="22"/>
      <c r="U19" s="18">
        <v>0.307212849458059</v>
      </c>
      <c r="V19" s="18">
        <v>0.049085450172424</v>
      </c>
      <c r="W19" s="20"/>
      <c r="X19" s="20"/>
      <c r="Y19" s="20"/>
      <c r="Z19" s="20"/>
    </row>
    <row r="20">
      <c r="A20" s="27" t="s">
        <v>55</v>
      </c>
      <c r="B20" s="18">
        <v>33.3333333333333</v>
      </c>
      <c r="C20" s="18">
        <v>33.3333333333333</v>
      </c>
      <c r="D20" s="18">
        <v>40.0</v>
      </c>
      <c r="E20" s="22"/>
      <c r="F20" s="22"/>
      <c r="G20" s="22"/>
      <c r="H20" s="22"/>
      <c r="I20" s="18">
        <v>40.0</v>
      </c>
      <c r="J20" s="18">
        <v>40.0</v>
      </c>
      <c r="K20" s="22"/>
      <c r="L20" s="50">
        <f>VLOOKUP(A20,DataDictionary!$B$2:$G$31,5,FALSE())</f>
        <v>4</v>
      </c>
      <c r="M20" s="22"/>
      <c r="N20" s="18">
        <v>1.54463905493418</v>
      </c>
      <c r="O20" s="18">
        <v>5.77976973454158</v>
      </c>
      <c r="P20" s="18">
        <v>1.63906933466593</v>
      </c>
      <c r="Q20" s="22"/>
      <c r="R20" s="22"/>
      <c r="S20" s="22"/>
      <c r="T20" s="22"/>
      <c r="U20" s="18">
        <v>3.97624717156092</v>
      </c>
      <c r="V20" s="18">
        <v>4.5558585524559</v>
      </c>
      <c r="W20" s="20"/>
      <c r="X20" s="20"/>
      <c r="Y20" s="20"/>
      <c r="Z20" s="20"/>
    </row>
    <row r="21">
      <c r="A21" s="27" t="s">
        <v>65</v>
      </c>
      <c r="B21" s="18">
        <v>99.2753623188406</v>
      </c>
      <c r="C21" s="18">
        <v>99.2753623188406</v>
      </c>
      <c r="D21" s="18">
        <v>97.1014492753623</v>
      </c>
      <c r="E21" s="22"/>
      <c r="F21" s="22"/>
      <c r="G21" s="22"/>
      <c r="H21" s="22"/>
      <c r="I21" s="18">
        <v>99.2753623188406</v>
      </c>
      <c r="J21" s="18">
        <v>90.5797101449275</v>
      </c>
      <c r="K21" s="22"/>
      <c r="L21" s="50">
        <f>VLOOKUP(A21,DataDictionary!$B$2:$G$31,5,FALSE())</f>
        <v>3</v>
      </c>
      <c r="M21" s="22"/>
      <c r="N21" s="18">
        <v>0.724513149261475</v>
      </c>
      <c r="O21" s="18">
        <v>3.77892550230026</v>
      </c>
      <c r="P21" s="18">
        <v>0.856651878356934</v>
      </c>
      <c r="Q21" s="22"/>
      <c r="R21" s="22"/>
      <c r="S21" s="22"/>
      <c r="T21" s="22"/>
      <c r="U21" s="18">
        <v>3.45576544602712</v>
      </c>
      <c r="V21" s="18">
        <v>0.914116676648458</v>
      </c>
      <c r="W21" s="20"/>
      <c r="X21" s="20"/>
      <c r="Y21" s="20"/>
      <c r="Z21" s="20"/>
    </row>
    <row r="22">
      <c r="A22" s="27" t="s">
        <v>67</v>
      </c>
      <c r="B22" s="18">
        <v>55.5133079847909</v>
      </c>
      <c r="C22" s="18">
        <v>56.2737642585551</v>
      </c>
      <c r="D22" s="18">
        <v>54.7528517110266</v>
      </c>
      <c r="E22" s="22"/>
      <c r="F22" s="22"/>
      <c r="G22" s="22"/>
      <c r="H22" s="22"/>
      <c r="I22" s="18">
        <v>54.7528517110266</v>
      </c>
      <c r="J22" s="18">
        <v>54.7528517110266</v>
      </c>
      <c r="K22" s="22"/>
      <c r="L22" s="50">
        <f>VLOOKUP(A22,DataDictionary!$B$2:$G$31,5,FALSE())</f>
        <v>3</v>
      </c>
      <c r="M22" s="22"/>
      <c r="N22" s="18">
        <v>25.8944493293762</v>
      </c>
      <c r="O22" s="18">
        <v>35.3755392313003</v>
      </c>
      <c r="P22" s="18">
        <v>22.1922932426135</v>
      </c>
      <c r="Q22" s="22"/>
      <c r="R22" s="22"/>
      <c r="S22" s="22"/>
      <c r="T22" s="22"/>
      <c r="U22" s="18">
        <v>21.4681404193242</v>
      </c>
      <c r="V22" s="18">
        <v>22.1633845726649</v>
      </c>
      <c r="W22" s="20"/>
      <c r="X22" s="20"/>
      <c r="Y22" s="20"/>
      <c r="Z22" s="20"/>
    </row>
    <row r="23">
      <c r="A23" s="27" t="s">
        <v>59</v>
      </c>
      <c r="B23" s="18">
        <v>47.4117647058824</v>
      </c>
      <c r="C23" s="18">
        <v>47.4117647058824</v>
      </c>
      <c r="D23" s="18">
        <v>35.0588235294118</v>
      </c>
      <c r="E23" s="22"/>
      <c r="F23" s="22"/>
      <c r="G23" s="22"/>
      <c r="H23" s="22"/>
      <c r="I23" s="18">
        <v>47.4117647058824</v>
      </c>
      <c r="J23" s="18">
        <v>39.2941176470588</v>
      </c>
      <c r="K23" s="22"/>
      <c r="L23" s="50">
        <f>VLOOKUP(A23,DataDictionary!$B$2:$G$31,5,FALSE())</f>
        <v>3</v>
      </c>
      <c r="M23" s="22"/>
      <c r="N23" s="18">
        <v>1.8452862739563</v>
      </c>
      <c r="O23" s="18">
        <v>7.41892852385839</v>
      </c>
      <c r="P23" s="18">
        <v>3.4035121122996</v>
      </c>
      <c r="Q23" s="22"/>
      <c r="R23" s="22"/>
      <c r="S23" s="22"/>
      <c r="T23" s="22"/>
      <c r="U23" s="18">
        <v>7.05300217072169</v>
      </c>
      <c r="V23" s="18">
        <v>3.33484523296356</v>
      </c>
      <c r="W23" s="20"/>
      <c r="X23" s="20"/>
      <c r="Y23" s="20"/>
      <c r="Z23" s="20"/>
    </row>
    <row r="24">
      <c r="A24" s="27" t="s">
        <v>61</v>
      </c>
      <c r="B24" s="18">
        <v>87.1875</v>
      </c>
      <c r="C24" s="18">
        <v>87.1875</v>
      </c>
      <c r="D24" s="18">
        <v>61.5625</v>
      </c>
      <c r="E24" s="22"/>
      <c r="F24" s="22"/>
      <c r="G24" s="22"/>
      <c r="H24" s="22"/>
      <c r="I24" s="18">
        <v>87.1875</v>
      </c>
      <c r="J24" s="18">
        <v>61.5625</v>
      </c>
      <c r="K24" s="22"/>
      <c r="L24" s="50">
        <f>VLOOKUP(A24,DataDictionary!$B$2:$G$31,5,FALSE())</f>
        <v>3</v>
      </c>
      <c r="M24" s="22"/>
      <c r="N24" s="18">
        <v>2.15719691117605</v>
      </c>
      <c r="O24" s="18">
        <v>8.06438909371694</v>
      </c>
      <c r="P24" s="18">
        <v>4.20876037677129</v>
      </c>
      <c r="Q24" s="22"/>
      <c r="R24" s="22"/>
      <c r="S24" s="22"/>
      <c r="T24" s="22"/>
      <c r="U24" s="18">
        <v>7.69363191127777</v>
      </c>
      <c r="V24" s="18">
        <v>4.16112604141235</v>
      </c>
      <c r="W24" s="20"/>
      <c r="X24" s="20"/>
      <c r="Y24" s="20"/>
      <c r="Z24" s="20"/>
    </row>
    <row r="25">
      <c r="A25" s="27" t="s">
        <v>69</v>
      </c>
      <c r="B25" s="18">
        <v>26.6666666666667</v>
      </c>
      <c r="C25" s="18">
        <v>40.0</v>
      </c>
      <c r="D25" s="18">
        <v>40.0</v>
      </c>
      <c r="E25" s="22"/>
      <c r="F25" s="22"/>
      <c r="G25" s="22"/>
      <c r="H25" s="22"/>
      <c r="I25" s="18">
        <v>26.6666666666667</v>
      </c>
      <c r="J25" s="18">
        <v>40.0</v>
      </c>
      <c r="K25" s="22"/>
      <c r="L25" s="50">
        <f>VLOOKUP(A25,DataDictionary!$B$2:$G$31,5,FALSE())</f>
        <v>2</v>
      </c>
      <c r="M25" s="22"/>
      <c r="N25" s="18">
        <v>0.240575834115346</v>
      </c>
      <c r="O25" s="18">
        <v>0.475631554921468</v>
      </c>
      <c r="P25" s="18">
        <v>0.420048824946086</v>
      </c>
      <c r="Q25" s="22"/>
      <c r="R25" s="22"/>
      <c r="S25" s="22"/>
      <c r="T25" s="22"/>
      <c r="U25" s="18">
        <v>0.936808613936106</v>
      </c>
      <c r="V25" s="18">
        <v>0.410067729155223</v>
      </c>
      <c r="W25" s="20"/>
      <c r="X25" s="20"/>
      <c r="Y25" s="20"/>
      <c r="Z25" s="20"/>
    </row>
    <row r="26">
      <c r="A26" s="27" t="s">
        <v>73</v>
      </c>
      <c r="B26" s="18">
        <v>87.2222222222222</v>
      </c>
      <c r="C26" s="18">
        <v>87.2222222222222</v>
      </c>
      <c r="D26" s="18">
        <v>62.7777777777778</v>
      </c>
      <c r="E26" s="22"/>
      <c r="F26" s="22"/>
      <c r="G26" s="22"/>
      <c r="H26" s="22"/>
      <c r="I26" s="18">
        <v>87.2222222222222</v>
      </c>
      <c r="J26" s="18">
        <v>62.7777777777778</v>
      </c>
      <c r="K26" s="22"/>
      <c r="L26" s="50">
        <f>VLOOKUP(A26,DataDictionary!$B$2:$G$31,5,FALSE())</f>
        <v>2</v>
      </c>
      <c r="M26" s="22"/>
      <c r="N26" s="18">
        <v>0.203749938805898</v>
      </c>
      <c r="O26" s="18">
        <v>0.919192369778951</v>
      </c>
      <c r="P26" s="18">
        <v>0.492224983374278</v>
      </c>
      <c r="Q26" s="22"/>
      <c r="R26" s="22"/>
      <c r="S26" s="22"/>
      <c r="T26" s="22"/>
      <c r="U26" s="18">
        <v>0.843564101060231</v>
      </c>
      <c r="V26" s="18">
        <v>0.526613787810008</v>
      </c>
      <c r="W26" s="20"/>
      <c r="X26" s="20"/>
      <c r="Y26" s="20"/>
      <c r="Z26" s="20"/>
    </row>
    <row r="27">
      <c r="A27" s="27" t="s">
        <v>71</v>
      </c>
      <c r="B27" s="18">
        <v>92.2813036020583</v>
      </c>
      <c r="C27" s="18">
        <v>92.2813036020583</v>
      </c>
      <c r="D27" s="18">
        <v>65.4088050314465</v>
      </c>
      <c r="E27" s="22"/>
      <c r="F27" s="22"/>
      <c r="G27" s="22"/>
      <c r="H27" s="22"/>
      <c r="I27" s="18">
        <v>92.2813036020583</v>
      </c>
      <c r="J27" s="18">
        <v>74.5854774156661</v>
      </c>
      <c r="K27" s="22"/>
      <c r="L27" s="50">
        <f>VLOOKUP(A27,DataDictionary!$B$2:$G$31,5,FALSE())</f>
        <v>2</v>
      </c>
      <c r="M27" s="22"/>
      <c r="N27" s="18">
        <v>0.821177673339844</v>
      </c>
      <c r="O27" s="18">
        <v>4.38565963109334</v>
      </c>
      <c r="P27" s="18">
        <v>5.57958972851435</v>
      </c>
      <c r="Q27" s="22"/>
      <c r="R27" s="22"/>
      <c r="S27" s="22"/>
      <c r="T27" s="22"/>
      <c r="U27" s="18">
        <v>3.67600994110107</v>
      </c>
      <c r="V27" s="18">
        <v>3.12916749318441</v>
      </c>
      <c r="W27" s="20"/>
      <c r="X27" s="20"/>
      <c r="Y27" s="20"/>
      <c r="Z27" s="20"/>
    </row>
    <row r="28">
      <c r="A28" s="22"/>
      <c r="B28" s="22">
        <f t="shared" ref="B28:J28" si="1">AVERAGE(B2:B27)</f>
        <v>66.99006866</v>
      </c>
      <c r="C28" s="22">
        <f t="shared" si="1"/>
        <v>66.95260264</v>
      </c>
      <c r="D28" s="22">
        <f t="shared" si="1"/>
        <v>61.37645219</v>
      </c>
      <c r="E28" s="22" t="str">
        <f t="shared" si="1"/>
        <v>#DIV/0!</v>
      </c>
      <c r="F28" s="22" t="str">
        <f t="shared" si="1"/>
        <v>#DIV/0!</v>
      </c>
      <c r="G28" s="22" t="str">
        <f t="shared" si="1"/>
        <v>#DIV/0!</v>
      </c>
      <c r="H28" s="22" t="str">
        <f t="shared" si="1"/>
        <v>#DIV/0!</v>
      </c>
      <c r="I28" s="22">
        <f t="shared" si="1"/>
        <v>66.25286836</v>
      </c>
      <c r="J28" s="22">
        <f t="shared" si="1"/>
        <v>61.84667979</v>
      </c>
      <c r="K28" s="22"/>
      <c r="L28" s="22"/>
      <c r="M28" s="22"/>
      <c r="N28" s="22">
        <f t="shared" ref="N28:V28" si="2">SUM(N2:N27)</f>
        <v>7314.047735</v>
      </c>
      <c r="O28" s="22">
        <f t="shared" si="2"/>
        <v>2084.880565</v>
      </c>
      <c r="P28" s="22">
        <f t="shared" si="2"/>
        <v>1539.714764</v>
      </c>
      <c r="Q28" s="22">
        <f t="shared" si="2"/>
        <v>0</v>
      </c>
      <c r="R28" s="22">
        <f t="shared" si="2"/>
        <v>0</v>
      </c>
      <c r="S28" s="22">
        <f t="shared" si="2"/>
        <v>0</v>
      </c>
      <c r="T28" s="22">
        <f t="shared" si="2"/>
        <v>0</v>
      </c>
      <c r="U28" s="22">
        <f t="shared" si="2"/>
        <v>2110.740759</v>
      </c>
      <c r="V28" s="22">
        <f t="shared" si="2"/>
        <v>1491.850732</v>
      </c>
      <c r="W28" s="20"/>
      <c r="X28" s="20"/>
      <c r="Y28" s="20"/>
      <c r="Z28" s="20"/>
    </row>
    <row r="29">
      <c r="A29" s="22"/>
      <c r="B29" s="22"/>
      <c r="C29" s="22">
        <f t="shared" ref="C29:J29" si="3">C28-$B$28</f>
        <v>-0.0374660254</v>
      </c>
      <c r="D29" s="22">
        <f t="shared" si="3"/>
        <v>-5.613616475</v>
      </c>
      <c r="E29" s="22" t="str">
        <f t="shared" si="3"/>
        <v>#DIV/0!</v>
      </c>
      <c r="F29" s="22" t="str">
        <f t="shared" si="3"/>
        <v>#DIV/0!</v>
      </c>
      <c r="G29" s="22" t="str">
        <f t="shared" si="3"/>
        <v>#DIV/0!</v>
      </c>
      <c r="H29" s="22" t="str">
        <f t="shared" si="3"/>
        <v>#DIV/0!</v>
      </c>
      <c r="I29" s="22">
        <f t="shared" si="3"/>
        <v>-0.7372003026</v>
      </c>
      <c r="J29" s="22">
        <f t="shared" si="3"/>
        <v>-5.143388871</v>
      </c>
      <c r="K29" s="22"/>
      <c r="L29" s="22"/>
      <c r="M29" s="22"/>
      <c r="N29" s="22">
        <f>(N28-$N$28)/$N$28</f>
        <v>0</v>
      </c>
      <c r="O29" s="22">
        <f t="shared" ref="O29:V29" si="4">100*(O28-$N$28)/$N$28</f>
        <v>-71.49484607</v>
      </c>
      <c r="P29" s="22">
        <f t="shared" si="4"/>
        <v>-78.94852727</v>
      </c>
      <c r="Q29" s="22">
        <f t="shared" si="4"/>
        <v>-100</v>
      </c>
      <c r="R29" s="22">
        <f t="shared" si="4"/>
        <v>-100</v>
      </c>
      <c r="S29" s="22">
        <f t="shared" si="4"/>
        <v>-100</v>
      </c>
      <c r="T29" s="22">
        <f t="shared" si="4"/>
        <v>-100</v>
      </c>
      <c r="U29" s="22">
        <f t="shared" si="4"/>
        <v>-71.14127723</v>
      </c>
      <c r="V29" s="22">
        <f t="shared" si="4"/>
        <v>-79.60293963</v>
      </c>
      <c r="W29" s="20"/>
      <c r="X29" s="20"/>
      <c r="Y29" s="20"/>
      <c r="Z29" s="2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hidden="1" min="5" max="8" width="14.43"/>
    <col hidden="1" min="11" max="11" width="14.43"/>
    <col hidden="1" min="17" max="20" width="14.43"/>
  </cols>
  <sheetData>
    <row r="1">
      <c r="A1" s="42" t="s">
        <v>158</v>
      </c>
      <c r="B1" s="43" t="s">
        <v>182</v>
      </c>
      <c r="C1" s="42" t="s">
        <v>183</v>
      </c>
      <c r="D1" s="42" t="s">
        <v>184</v>
      </c>
      <c r="E1" s="42" t="s">
        <v>291</v>
      </c>
      <c r="F1" s="42" t="s">
        <v>185</v>
      </c>
      <c r="G1" s="42" t="s">
        <v>186</v>
      </c>
      <c r="H1" s="42" t="s">
        <v>292</v>
      </c>
      <c r="I1" s="42" t="s">
        <v>187</v>
      </c>
      <c r="J1" s="42" t="s">
        <v>188</v>
      </c>
      <c r="K1" s="42" t="s">
        <v>189</v>
      </c>
      <c r="L1" s="42" t="s">
        <v>190</v>
      </c>
      <c r="N1" s="43" t="s">
        <v>182</v>
      </c>
      <c r="O1" s="42" t="s">
        <v>183</v>
      </c>
      <c r="P1" s="42" t="s">
        <v>184</v>
      </c>
      <c r="Q1" s="42" t="s">
        <v>291</v>
      </c>
      <c r="R1" s="42" t="s">
        <v>185</v>
      </c>
      <c r="S1" s="42" t="s">
        <v>186</v>
      </c>
      <c r="T1" s="42" t="s">
        <v>292</v>
      </c>
      <c r="U1" s="42" t="s">
        <v>187</v>
      </c>
      <c r="V1" s="42" t="s">
        <v>188</v>
      </c>
    </row>
    <row r="2">
      <c r="A2" s="27" t="s">
        <v>11</v>
      </c>
      <c r="B2" s="18">
        <v>44.0</v>
      </c>
      <c r="C2" s="49">
        <v>40.0</v>
      </c>
      <c r="D2" s="18">
        <v>52.0</v>
      </c>
      <c r="E2" s="22"/>
      <c r="F2" s="22"/>
      <c r="G2" s="22"/>
      <c r="H2" s="22"/>
      <c r="I2" s="18">
        <v>48.0</v>
      </c>
      <c r="J2" s="49">
        <v>52.0</v>
      </c>
      <c r="K2" s="22"/>
      <c r="L2" s="50">
        <f>VLOOKUP(A2,DataDictionary!$B$2:$G$31,5,FALSE())</f>
        <v>1345</v>
      </c>
      <c r="M2" s="22"/>
      <c r="N2" s="18">
        <v>302.518921017647</v>
      </c>
      <c r="O2" s="49">
        <v>132.220036</v>
      </c>
      <c r="P2" s="18">
        <v>110.893064514796</v>
      </c>
      <c r="Q2" s="22"/>
      <c r="R2" s="22"/>
      <c r="S2" s="22"/>
      <c r="T2" s="22"/>
      <c r="U2" s="18">
        <v>115.398824894428</v>
      </c>
      <c r="V2" s="49">
        <v>77.0</v>
      </c>
    </row>
    <row r="3">
      <c r="A3" s="27" t="s">
        <v>14</v>
      </c>
      <c r="B3" s="18">
        <v>98.2658959537572</v>
      </c>
      <c r="C3" s="18">
        <v>90.1734104046243</v>
      </c>
      <c r="D3" s="18">
        <v>93.0635838150289</v>
      </c>
      <c r="E3" s="22"/>
      <c r="F3" s="22"/>
      <c r="G3" s="22"/>
      <c r="H3" s="22"/>
      <c r="I3" s="18">
        <v>92.485549132948</v>
      </c>
      <c r="J3" s="18">
        <v>94.7976878612717</v>
      </c>
      <c r="K3" s="22"/>
      <c r="L3" s="50">
        <f>VLOOKUP(A3,DataDictionary!$B$2:$G$31,5,FALSE())</f>
        <v>963</v>
      </c>
      <c r="M3" s="22"/>
      <c r="N3" s="18">
        <v>621.382437304656</v>
      </c>
      <c r="O3" s="18">
        <v>102.095746294657</v>
      </c>
      <c r="P3" s="18">
        <v>74.8988698204358</v>
      </c>
      <c r="Q3" s="22"/>
      <c r="R3" s="22"/>
      <c r="S3" s="22"/>
      <c r="T3" s="22"/>
      <c r="U3" s="18">
        <v>131.616586561998</v>
      </c>
      <c r="V3" s="18">
        <v>49.9009858926137</v>
      </c>
    </row>
    <row r="4">
      <c r="A4" s="27" t="s">
        <v>19</v>
      </c>
      <c r="B4" s="18">
        <v>65.2099886492622</v>
      </c>
      <c r="C4" s="18">
        <v>61.1804767309875</v>
      </c>
      <c r="D4" s="18">
        <v>58.2292849035187</v>
      </c>
      <c r="E4" s="22"/>
      <c r="F4" s="22"/>
      <c r="G4" s="22"/>
      <c r="H4" s="22"/>
      <c r="I4" s="18">
        <v>60.8115777525539</v>
      </c>
      <c r="J4" s="18">
        <v>60.2440408626561</v>
      </c>
      <c r="K4" s="22"/>
      <c r="L4" s="50">
        <f>VLOOKUP(A4,DataDictionary!$B$2:$G$31,5,FALSE())</f>
        <v>144</v>
      </c>
      <c r="M4" s="22"/>
      <c r="N4" s="18">
        <v>987.306988588969</v>
      </c>
      <c r="O4" s="18">
        <v>126.909207653999</v>
      </c>
      <c r="P4" s="18">
        <v>84.4298605958621</v>
      </c>
      <c r="Q4" s="22"/>
      <c r="R4" s="22"/>
      <c r="S4" s="22"/>
      <c r="T4" s="22"/>
      <c r="U4" s="18">
        <v>97.9657305558523</v>
      </c>
      <c r="V4" s="18">
        <v>97.7821083466212</v>
      </c>
    </row>
    <row r="5">
      <c r="A5" s="27" t="s">
        <v>21</v>
      </c>
      <c r="B5" s="18">
        <v>55.0</v>
      </c>
      <c r="C5" s="18">
        <v>54.0</v>
      </c>
      <c r="D5" s="18">
        <v>55.0</v>
      </c>
      <c r="E5" s="22"/>
      <c r="F5" s="22"/>
      <c r="G5" s="22"/>
      <c r="H5" s="22"/>
      <c r="I5" s="18">
        <v>54.0</v>
      </c>
      <c r="J5" s="18">
        <v>55.0</v>
      </c>
      <c r="K5" s="22"/>
      <c r="L5" s="50">
        <f>VLOOKUP(A5,DataDictionary!$B$2:$G$31,5,FALSE())</f>
        <v>64</v>
      </c>
      <c r="M5" s="22"/>
      <c r="N5" s="18">
        <v>928.266617894173</v>
      </c>
      <c r="O5" s="18">
        <v>229.077584119638</v>
      </c>
      <c r="P5" s="18">
        <v>225.360632689794</v>
      </c>
      <c r="Q5" s="22"/>
      <c r="R5" s="22"/>
      <c r="S5" s="22"/>
      <c r="T5" s="22"/>
      <c r="U5" s="18">
        <v>224.098303850492</v>
      </c>
      <c r="V5" s="18">
        <v>227.180665493011</v>
      </c>
    </row>
    <row r="6">
      <c r="A6" s="27" t="s">
        <v>23</v>
      </c>
      <c r="B6" s="18">
        <v>73.1707317073171</v>
      </c>
      <c r="C6" s="18">
        <v>73.1707317073171</v>
      </c>
      <c r="D6" s="18">
        <v>75.609756097561</v>
      </c>
      <c r="E6" s="22"/>
      <c r="F6" s="22"/>
      <c r="G6" s="22"/>
      <c r="H6" s="22"/>
      <c r="I6" s="18">
        <v>75.1219512195122</v>
      </c>
      <c r="J6" s="18">
        <v>73.1707317073171</v>
      </c>
      <c r="K6" s="22"/>
      <c r="L6" s="50">
        <f>VLOOKUP(A6,DataDictionary!$B$2:$G$31,5,FALSE())</f>
        <v>61</v>
      </c>
      <c r="M6" s="22"/>
      <c r="N6" s="18">
        <v>95.5454333027204</v>
      </c>
      <c r="O6" s="18">
        <v>26.4833605885506</v>
      </c>
      <c r="P6" s="18">
        <v>25.756459347407</v>
      </c>
      <c r="Q6" s="22"/>
      <c r="R6" s="22"/>
      <c r="S6" s="22"/>
      <c r="T6" s="22"/>
      <c r="U6" s="18">
        <v>28.2842128634453</v>
      </c>
      <c r="V6" s="18">
        <v>27.621848432223</v>
      </c>
    </row>
    <row r="7">
      <c r="A7" s="27" t="s">
        <v>25</v>
      </c>
      <c r="B7" s="18">
        <v>54.0</v>
      </c>
      <c r="C7" s="18">
        <v>49.0</v>
      </c>
      <c r="D7" s="18">
        <v>48.0</v>
      </c>
      <c r="E7" s="22"/>
      <c r="F7" s="22"/>
      <c r="G7" s="22"/>
      <c r="H7" s="22"/>
      <c r="I7" s="18">
        <v>50.0</v>
      </c>
      <c r="J7" s="18">
        <v>55.0</v>
      </c>
      <c r="K7" s="22"/>
      <c r="L7" s="50">
        <f>VLOOKUP(A7,DataDictionary!$B$2:$G$31,5,FALSE())</f>
        <v>28</v>
      </c>
      <c r="M7" s="22"/>
      <c r="N7" s="18">
        <v>10.3793622215589</v>
      </c>
      <c r="O7" s="18">
        <v>1.93928429285685</v>
      </c>
      <c r="P7" s="18">
        <v>1.81636782884598</v>
      </c>
      <c r="Q7" s="22"/>
      <c r="R7" s="22"/>
      <c r="S7" s="22"/>
      <c r="T7" s="22"/>
      <c r="U7" s="18">
        <v>6.32330498695374</v>
      </c>
      <c r="V7" s="18">
        <v>5.580726091067</v>
      </c>
    </row>
    <row r="8">
      <c r="A8" s="27" t="s">
        <v>28</v>
      </c>
      <c r="B8" s="18">
        <v>91.6666666666667</v>
      </c>
      <c r="C8" s="18">
        <v>91.1111111111111</v>
      </c>
      <c r="D8" s="18">
        <v>84.4444444444444</v>
      </c>
      <c r="E8" s="22"/>
      <c r="F8" s="22"/>
      <c r="G8" s="22"/>
      <c r="H8" s="22"/>
      <c r="I8" s="18">
        <v>91.1111111111111</v>
      </c>
      <c r="J8" s="18">
        <v>83.8888888888889</v>
      </c>
      <c r="K8" s="22"/>
      <c r="L8" s="50">
        <f>VLOOKUP(A8,DataDictionary!$B$2:$G$31,5,FALSE())</f>
        <v>24</v>
      </c>
      <c r="M8" s="22"/>
      <c r="N8" s="18">
        <v>6.07164094845454</v>
      </c>
      <c r="O8" s="18">
        <v>8.8134264866511</v>
      </c>
      <c r="P8" s="18">
        <v>4.94003941615422</v>
      </c>
      <c r="Q8" s="22"/>
      <c r="R8" s="22"/>
      <c r="S8" s="22"/>
      <c r="T8" s="22"/>
      <c r="U8" s="18">
        <v>8.89540732701619</v>
      </c>
      <c r="V8" s="18">
        <v>5.28514410654704</v>
      </c>
    </row>
    <row r="9">
      <c r="A9" s="27" t="s">
        <v>34</v>
      </c>
      <c r="B9" s="18">
        <v>31.4643602743812</v>
      </c>
      <c r="C9" s="18">
        <v>28.8398449150015</v>
      </c>
      <c r="D9" s="18">
        <v>29.287205487623</v>
      </c>
      <c r="E9" s="22"/>
      <c r="F9" s="22"/>
      <c r="G9" s="22"/>
      <c r="H9" s="22"/>
      <c r="I9" s="18">
        <v>28.8398449150015</v>
      </c>
      <c r="J9" s="18">
        <v>29.287205487623</v>
      </c>
      <c r="K9" s="22"/>
      <c r="L9" s="50">
        <f>VLOOKUP(A9,DataDictionary!$B$2:$G$31,5,FALSE())</f>
        <v>11</v>
      </c>
      <c r="M9" s="22"/>
      <c r="N9" s="18">
        <v>309.606272530556</v>
      </c>
      <c r="O9" s="18">
        <v>56.431784594059</v>
      </c>
      <c r="P9" s="18">
        <v>55.7387113571167</v>
      </c>
      <c r="Q9" s="22"/>
      <c r="R9" s="22"/>
      <c r="S9" s="22"/>
      <c r="T9" s="22"/>
      <c r="U9" s="18">
        <v>56.8743060588837</v>
      </c>
      <c r="V9" s="18">
        <v>58.2798432032267</v>
      </c>
    </row>
    <row r="10">
      <c r="A10" s="27" t="s">
        <v>36</v>
      </c>
      <c r="B10" s="18">
        <v>28.3783783783784</v>
      </c>
      <c r="C10" s="18">
        <v>20.2702702702703</v>
      </c>
      <c r="D10" s="18">
        <v>25.6756756756757</v>
      </c>
      <c r="E10" s="22"/>
      <c r="F10" s="22"/>
      <c r="G10" s="22"/>
      <c r="H10" s="22"/>
      <c r="I10" s="18">
        <v>28.3783783783784</v>
      </c>
      <c r="J10" s="18">
        <v>28.3783783783784</v>
      </c>
      <c r="K10" s="22"/>
      <c r="L10" s="50">
        <f>VLOOKUP(A10,DataDictionary!$B$2:$G$31,5,FALSE())</f>
        <v>10</v>
      </c>
      <c r="M10" s="22"/>
      <c r="N10" s="18">
        <v>11.4026630401611</v>
      </c>
      <c r="O10" s="18">
        <v>18.7580974618594</v>
      </c>
      <c r="P10" s="18">
        <v>13.0833523710569</v>
      </c>
      <c r="Q10" s="22"/>
      <c r="R10" s="22"/>
      <c r="S10" s="22"/>
      <c r="T10" s="22"/>
      <c r="U10" s="18">
        <v>20.4635266462962</v>
      </c>
      <c r="V10" s="18">
        <v>2.7630158940951</v>
      </c>
    </row>
    <row r="11">
      <c r="A11" s="27" t="s">
        <v>39</v>
      </c>
      <c r="B11" s="18">
        <v>99.3333333333333</v>
      </c>
      <c r="C11" s="18">
        <v>99.3333333333333</v>
      </c>
      <c r="D11" s="18">
        <v>99.3333333333333</v>
      </c>
      <c r="E11" s="22"/>
      <c r="F11" s="22"/>
      <c r="G11" s="22"/>
      <c r="H11" s="22"/>
      <c r="I11" s="18">
        <v>99.3333333333333</v>
      </c>
      <c r="J11" s="18">
        <v>99.0</v>
      </c>
      <c r="K11" s="22"/>
      <c r="L11" s="50">
        <f>VLOOKUP(A11,DataDictionary!$B$2:$G$31,5,FALSE())</f>
        <v>9</v>
      </c>
      <c r="M11" s="22"/>
      <c r="N11" s="18">
        <v>8.67701278130213</v>
      </c>
      <c r="O11" s="18">
        <v>16.0657215913137</v>
      </c>
      <c r="P11" s="18">
        <v>7.46052718162537</v>
      </c>
      <c r="Q11" s="22"/>
      <c r="R11" s="22"/>
      <c r="S11" s="22"/>
      <c r="T11" s="22"/>
      <c r="U11" s="18">
        <v>16.2499963283539</v>
      </c>
      <c r="V11" s="18">
        <v>7.16182970603307</v>
      </c>
    </row>
    <row r="12">
      <c r="A12" s="27" t="s">
        <v>41</v>
      </c>
      <c r="B12" s="18">
        <v>47.7777777777778</v>
      </c>
      <c r="C12" s="18">
        <v>51.6666666666667</v>
      </c>
      <c r="D12" s="18">
        <v>54.4444444444444</v>
      </c>
      <c r="E12" s="22"/>
      <c r="F12" s="22"/>
      <c r="G12" s="22"/>
      <c r="H12" s="22"/>
      <c r="I12" s="18">
        <v>53.3333333333333</v>
      </c>
      <c r="J12" s="18">
        <v>54.4444444444444</v>
      </c>
      <c r="K12" s="22"/>
      <c r="L12" s="50">
        <f>VLOOKUP(A12,DataDictionary!$B$2:$G$31,5,FALSE())</f>
        <v>7</v>
      </c>
      <c r="M12" s="22"/>
      <c r="N12" s="18">
        <v>37.6296060005824</v>
      </c>
      <c r="O12" s="18">
        <v>39.1942981044451</v>
      </c>
      <c r="P12" s="18">
        <v>20.7908347288767</v>
      </c>
      <c r="Q12" s="22"/>
      <c r="R12" s="22"/>
      <c r="S12" s="22"/>
      <c r="T12" s="22"/>
      <c r="U12" s="18">
        <v>21.4456549207369</v>
      </c>
      <c r="V12" s="18">
        <v>20.4912519892057</v>
      </c>
    </row>
    <row r="13">
      <c r="A13" s="27" t="s">
        <v>45</v>
      </c>
      <c r="B13" s="18">
        <v>100.0</v>
      </c>
      <c r="C13" s="18">
        <v>100.0</v>
      </c>
      <c r="D13" s="18">
        <v>100.0</v>
      </c>
      <c r="E13" s="22"/>
      <c r="F13" s="22"/>
      <c r="G13" s="22"/>
      <c r="H13" s="22"/>
      <c r="I13" s="18">
        <v>100.0</v>
      </c>
      <c r="J13" s="18">
        <v>100.0</v>
      </c>
      <c r="K13" s="22"/>
      <c r="L13" s="50">
        <f>VLOOKUP(A13,DataDictionary!$B$2:$G$31,5,FALSE())</f>
        <v>6</v>
      </c>
      <c r="M13" s="22"/>
      <c r="N13" s="18">
        <v>0.539296944936117</v>
      </c>
      <c r="O13" s="18">
        <v>0.476993175347646</v>
      </c>
      <c r="P13" s="18">
        <v>0.451320552825928</v>
      </c>
      <c r="Q13" s="22"/>
      <c r="R13" s="22"/>
      <c r="S13" s="22"/>
      <c r="T13" s="22"/>
      <c r="U13" s="18">
        <v>0.4520787358284</v>
      </c>
      <c r="V13" s="18">
        <v>0.466508813699087</v>
      </c>
    </row>
    <row r="14">
      <c r="A14" s="27" t="s">
        <v>47</v>
      </c>
      <c r="B14" s="18">
        <v>100.0</v>
      </c>
      <c r="C14" s="18">
        <v>100.0</v>
      </c>
      <c r="D14" s="18">
        <v>88.8888888888889</v>
      </c>
      <c r="E14" s="22"/>
      <c r="F14" s="22"/>
      <c r="G14" s="22"/>
      <c r="H14" s="22"/>
      <c r="I14" s="18">
        <v>100.0</v>
      </c>
      <c r="J14" s="18">
        <v>88.8888888888889</v>
      </c>
      <c r="K14" s="22"/>
      <c r="L14" s="50">
        <f>VLOOKUP(A14,DataDictionary!$B$2:$G$31,5,FALSE())</f>
        <v>6</v>
      </c>
      <c r="M14" s="22"/>
      <c r="N14" s="18">
        <v>16.1501540899277</v>
      </c>
      <c r="O14" s="18">
        <v>26.6711456139882</v>
      </c>
      <c r="P14" s="18">
        <v>6.15193440914154</v>
      </c>
      <c r="Q14" s="22"/>
      <c r="R14" s="22"/>
      <c r="S14" s="22"/>
      <c r="T14" s="22"/>
      <c r="U14" s="18">
        <v>26.6566709041596</v>
      </c>
      <c r="V14" s="18">
        <v>6.08920594056447</v>
      </c>
    </row>
    <row r="15">
      <c r="A15" s="27" t="s">
        <v>49</v>
      </c>
      <c r="B15" s="18">
        <v>89.3129770992367</v>
      </c>
      <c r="C15" s="18">
        <v>87.0229007633588</v>
      </c>
      <c r="D15" s="18">
        <v>82.4427480916031</v>
      </c>
      <c r="E15" s="22"/>
      <c r="F15" s="22"/>
      <c r="G15" s="22"/>
      <c r="H15" s="22"/>
      <c r="I15" s="18">
        <v>91.6030534351145</v>
      </c>
      <c r="J15" s="18">
        <v>86.2595419847328</v>
      </c>
      <c r="K15" s="22"/>
      <c r="L15" s="50">
        <f>VLOOKUP(A15,DataDictionary!$B$2:$G$31,5,FALSE())</f>
        <v>6</v>
      </c>
      <c r="M15" s="22"/>
      <c r="N15" s="18">
        <v>344.382748484611</v>
      </c>
      <c r="O15" s="18">
        <v>152.815082192421</v>
      </c>
      <c r="P15" s="18">
        <v>125.946185112</v>
      </c>
      <c r="Q15" s="22"/>
      <c r="R15" s="22"/>
      <c r="S15" s="22"/>
      <c r="T15" s="22"/>
      <c r="U15" s="18">
        <v>346.527327752113</v>
      </c>
      <c r="V15" s="18">
        <v>82.013568564256</v>
      </c>
    </row>
    <row r="16">
      <c r="A16" s="27" t="s">
        <v>51</v>
      </c>
      <c r="B16" s="18">
        <v>61.2733171127332</v>
      </c>
      <c r="C16" s="18">
        <v>61.2733171127332</v>
      </c>
      <c r="D16" s="18">
        <v>48.661800486618</v>
      </c>
      <c r="E16" s="22"/>
      <c r="F16" s="22"/>
      <c r="G16" s="22"/>
      <c r="H16" s="22"/>
      <c r="I16" s="18">
        <v>61.2733171127332</v>
      </c>
      <c r="J16" s="18">
        <v>54.3390105433901</v>
      </c>
      <c r="K16" s="22"/>
      <c r="L16" s="50">
        <f>VLOOKUP(A16,DataDictionary!$B$2:$G$31,5,FALSE())</f>
        <v>6</v>
      </c>
      <c r="M16" s="22"/>
      <c r="N16" s="18">
        <v>11.5951932549477</v>
      </c>
      <c r="O16" s="18">
        <v>20.8651907642682</v>
      </c>
      <c r="P16" s="18">
        <v>8.07404079437256</v>
      </c>
      <c r="Q16" s="22"/>
      <c r="R16" s="22"/>
      <c r="S16" s="22"/>
      <c r="T16" s="22"/>
      <c r="U16" s="18">
        <v>20.6416529377302</v>
      </c>
      <c r="V16" s="18">
        <v>11.360343738397</v>
      </c>
    </row>
    <row r="17">
      <c r="A17" s="27" t="s">
        <v>52</v>
      </c>
      <c r="B17" s="18">
        <v>86.1842105263158</v>
      </c>
      <c r="C17" s="18">
        <v>84.2105263157895</v>
      </c>
      <c r="D17" s="18">
        <v>81.5789473684211</v>
      </c>
      <c r="E17" s="22"/>
      <c r="F17" s="22"/>
      <c r="G17" s="22"/>
      <c r="H17" s="22"/>
      <c r="I17" s="18">
        <v>81.5789473684211</v>
      </c>
      <c r="J17" s="18">
        <v>81.5789473684211</v>
      </c>
      <c r="K17" s="22"/>
      <c r="L17" s="50">
        <f>VLOOKUP(A17,DataDictionary!$B$2:$G$31,5,FALSE())</f>
        <v>6</v>
      </c>
      <c r="M17" s="22"/>
      <c r="N17" s="18">
        <v>0.544144888718923</v>
      </c>
      <c r="O17" s="18">
        <v>0.710819582144419</v>
      </c>
      <c r="P17" s="18">
        <v>0.484086807568868</v>
      </c>
      <c r="Q17" s="22"/>
      <c r="R17" s="22"/>
      <c r="S17" s="22"/>
      <c r="T17" s="22"/>
      <c r="U17" s="18">
        <v>0.475133363405863</v>
      </c>
      <c r="V17" s="18">
        <v>0.448445049921672</v>
      </c>
    </row>
    <row r="18">
      <c r="A18" s="27" t="s">
        <v>43</v>
      </c>
      <c r="B18" s="18">
        <v>78.4982935153584</v>
      </c>
      <c r="C18" s="18">
        <v>73.7201365187713</v>
      </c>
      <c r="D18" s="18">
        <v>73.7201365187713</v>
      </c>
      <c r="E18" s="22"/>
      <c r="F18" s="22"/>
      <c r="G18" s="22"/>
      <c r="H18" s="22"/>
      <c r="I18" s="18">
        <v>73.7201365187713</v>
      </c>
      <c r="J18" s="18">
        <v>73.7201365187713</v>
      </c>
      <c r="K18" s="22"/>
      <c r="L18" s="50">
        <f>VLOOKUP(A18,DataDictionary!$B$2:$G$31,5,FALSE())</f>
        <v>6</v>
      </c>
      <c r="M18" s="22"/>
      <c r="N18" s="18">
        <v>36.0508770426114</v>
      </c>
      <c r="O18" s="18">
        <v>30.1797262152036</v>
      </c>
      <c r="P18" s="18">
        <v>29.6541610876719</v>
      </c>
      <c r="Q18" s="22"/>
      <c r="R18" s="22"/>
      <c r="S18" s="22"/>
      <c r="T18" s="22"/>
      <c r="U18" s="18">
        <v>30.0294934391975</v>
      </c>
      <c r="V18" s="18">
        <v>29.5495439767837</v>
      </c>
    </row>
    <row r="19">
      <c r="A19" s="27" t="s">
        <v>57</v>
      </c>
      <c r="B19" s="18">
        <v>96.6666666666667</v>
      </c>
      <c r="C19" s="18">
        <v>96.6666666666667</v>
      </c>
      <c r="D19" s="18">
        <v>84.4444444444444</v>
      </c>
      <c r="E19" s="22"/>
      <c r="F19" s="22"/>
      <c r="G19" s="22"/>
      <c r="H19" s="22"/>
      <c r="I19" s="18">
        <v>92.2222222222222</v>
      </c>
      <c r="J19" s="18">
        <v>78.8888888888889</v>
      </c>
      <c r="K19" s="22"/>
      <c r="L19" s="50">
        <f>VLOOKUP(A19,DataDictionary!$B$2:$G$31,5,FALSE())</f>
        <v>4</v>
      </c>
      <c r="M19" s="22"/>
      <c r="N19" s="18">
        <v>0.896580652395884</v>
      </c>
      <c r="O19" s="18">
        <v>2.44572363297145</v>
      </c>
      <c r="P19" s="18">
        <v>0.548050399621328</v>
      </c>
      <c r="Q19" s="22"/>
      <c r="R19" s="22"/>
      <c r="S19" s="22"/>
      <c r="T19" s="22"/>
      <c r="U19" s="18">
        <v>1.74987357457479</v>
      </c>
      <c r="V19" s="18">
        <v>0.526243460178375</v>
      </c>
    </row>
    <row r="20">
      <c r="A20" s="27" t="s">
        <v>55</v>
      </c>
      <c r="B20" s="18">
        <v>46.6666666666667</v>
      </c>
      <c r="C20" s="18">
        <v>60.0</v>
      </c>
      <c r="D20" s="18">
        <v>33.3333333333333</v>
      </c>
      <c r="E20" s="22"/>
      <c r="F20" s="22"/>
      <c r="G20" s="22"/>
      <c r="H20" s="22"/>
      <c r="I20" s="18">
        <v>40.0</v>
      </c>
      <c r="J20" s="18">
        <v>46.6666666666667</v>
      </c>
      <c r="K20" s="22"/>
      <c r="L20" s="50">
        <f>VLOOKUP(A20,DataDictionary!$B$2:$G$31,5,FALSE())</f>
        <v>4</v>
      </c>
      <c r="M20" s="22"/>
      <c r="N20" s="18">
        <v>2.88425348599752</v>
      </c>
      <c r="O20" s="18">
        <v>5.03535372018814</v>
      </c>
      <c r="P20" s="18">
        <v>1.54015770753225</v>
      </c>
      <c r="Q20" s="22"/>
      <c r="R20" s="22"/>
      <c r="S20" s="22"/>
      <c r="T20" s="22"/>
      <c r="U20" s="18">
        <v>3.5653911948204</v>
      </c>
      <c r="V20" s="18">
        <v>3.1632275501887</v>
      </c>
    </row>
    <row r="21">
      <c r="A21" s="27" t="s">
        <v>65</v>
      </c>
      <c r="B21" s="18">
        <v>100.0</v>
      </c>
      <c r="C21" s="18">
        <v>100.0</v>
      </c>
      <c r="D21" s="18">
        <v>97.1014492753623</v>
      </c>
      <c r="E21" s="22"/>
      <c r="F21" s="22"/>
      <c r="G21" s="22"/>
      <c r="H21" s="22"/>
      <c r="I21" s="18">
        <v>100.0</v>
      </c>
      <c r="J21" s="18">
        <v>100.0</v>
      </c>
      <c r="K21" s="22"/>
      <c r="L21" s="50">
        <f>VLOOKUP(A21,DataDictionary!$B$2:$G$31,5,FALSE())</f>
        <v>3</v>
      </c>
      <c r="M21" s="22"/>
      <c r="N21" s="18">
        <v>1.94173759619395</v>
      </c>
      <c r="O21" s="18">
        <v>4.48973586161931</v>
      </c>
      <c r="P21" s="18">
        <v>1.42374190489451</v>
      </c>
      <c r="Q21" s="22"/>
      <c r="R21" s="22"/>
      <c r="S21" s="22"/>
      <c r="T21" s="22"/>
      <c r="U21" s="18">
        <v>4.6458259622256</v>
      </c>
      <c r="V21" s="18">
        <v>1.4355619986852</v>
      </c>
    </row>
    <row r="22">
      <c r="A22" s="27" t="s">
        <v>67</v>
      </c>
      <c r="B22" s="18">
        <v>36.5019011406844</v>
      </c>
      <c r="C22" s="18">
        <v>32.6996197718631</v>
      </c>
      <c r="D22" s="18">
        <v>44.4866920152091</v>
      </c>
      <c r="E22" s="22"/>
      <c r="F22" s="22"/>
      <c r="G22" s="22"/>
      <c r="H22" s="22"/>
      <c r="I22" s="18">
        <v>44.4866920152091</v>
      </c>
      <c r="J22" s="18">
        <v>44.4866920152091</v>
      </c>
      <c r="K22" s="22"/>
      <c r="L22" s="50">
        <f>VLOOKUP(A22,DataDictionary!$B$2:$G$31,5,FALSE())</f>
        <v>3</v>
      </c>
      <c r="M22" s="22"/>
      <c r="N22" s="18">
        <v>31.1886639118195</v>
      </c>
      <c r="O22" s="18">
        <v>32.7813654939334</v>
      </c>
      <c r="P22" s="18">
        <v>20.8966081341108</v>
      </c>
      <c r="Q22" s="22"/>
      <c r="R22" s="22"/>
      <c r="S22" s="22"/>
      <c r="T22" s="22"/>
      <c r="U22" s="18">
        <v>21.6994975010554</v>
      </c>
      <c r="V22" s="18">
        <v>20.9969296614329</v>
      </c>
    </row>
    <row r="23">
      <c r="A23" s="27" t="s">
        <v>59</v>
      </c>
      <c r="B23" s="18">
        <v>26.1176470588235</v>
      </c>
      <c r="C23" s="18">
        <v>26.1176470588235</v>
      </c>
      <c r="D23" s="18">
        <v>23.0588235294118</v>
      </c>
      <c r="E23" s="22"/>
      <c r="F23" s="22"/>
      <c r="G23" s="22"/>
      <c r="H23" s="22"/>
      <c r="I23" s="18">
        <v>26.1176470588235</v>
      </c>
      <c r="J23" s="18">
        <v>23.5294117647059</v>
      </c>
      <c r="K23" s="22"/>
      <c r="L23" s="50">
        <f>VLOOKUP(A23,DataDictionary!$B$2:$G$31,5,FALSE())</f>
        <v>3</v>
      </c>
      <c r="M23" s="22"/>
      <c r="N23" s="18">
        <v>4.4227675875028</v>
      </c>
      <c r="O23" s="18">
        <v>9.30382274786631</v>
      </c>
      <c r="P23" s="18">
        <v>3.08224661747615</v>
      </c>
      <c r="Q23" s="22"/>
      <c r="R23" s="22"/>
      <c r="S23" s="22"/>
      <c r="T23" s="22"/>
      <c r="U23" s="18">
        <v>9.31374763647715</v>
      </c>
      <c r="V23" s="18">
        <v>3.35891146262487</v>
      </c>
    </row>
    <row r="24">
      <c r="A24" s="27" t="s">
        <v>61</v>
      </c>
      <c r="B24" s="18">
        <v>90.625</v>
      </c>
      <c r="C24" s="18">
        <v>90.625</v>
      </c>
      <c r="D24" s="18">
        <v>65.625</v>
      </c>
      <c r="E24" s="22"/>
      <c r="F24" s="22"/>
      <c r="G24" s="22"/>
      <c r="H24" s="22"/>
      <c r="I24" s="18">
        <v>90.625</v>
      </c>
      <c r="J24" s="18">
        <v>65.625</v>
      </c>
      <c r="K24" s="22"/>
      <c r="L24" s="50">
        <f>VLOOKUP(A24,DataDictionary!$B$2:$G$31,5,FALSE())</f>
        <v>3</v>
      </c>
      <c r="M24" s="22"/>
      <c r="N24" s="18">
        <v>3.57054252624512</v>
      </c>
      <c r="O24" s="18">
        <v>7.70614411830902</v>
      </c>
      <c r="P24" s="18">
        <v>2.56547180811564</v>
      </c>
      <c r="Q24" s="22"/>
      <c r="R24" s="22"/>
      <c r="S24" s="22"/>
      <c r="T24" s="22"/>
      <c r="U24" s="18">
        <v>7.69833759864171</v>
      </c>
      <c r="V24" s="18">
        <v>2.75505925019582</v>
      </c>
    </row>
    <row r="25">
      <c r="A25" s="27" t="s">
        <v>69</v>
      </c>
      <c r="B25" s="18">
        <v>40.0</v>
      </c>
      <c r="C25" s="18">
        <v>13.3333333333333</v>
      </c>
      <c r="D25" s="18">
        <v>13.3333333333333</v>
      </c>
      <c r="E25" s="22"/>
      <c r="F25" s="22"/>
      <c r="G25" s="22"/>
      <c r="H25" s="22"/>
      <c r="I25" s="18">
        <v>40.0</v>
      </c>
      <c r="J25" s="18">
        <v>13.3333333333333</v>
      </c>
      <c r="K25" s="22"/>
      <c r="L25" s="50">
        <f>VLOOKUP(A25,DataDictionary!$B$2:$G$31,5,FALSE())</f>
        <v>2</v>
      </c>
      <c r="M25" s="22"/>
      <c r="N25" s="18">
        <v>0.437528840700785</v>
      </c>
      <c r="O25" s="18">
        <v>0.494599382082621</v>
      </c>
      <c r="P25" s="18">
        <v>0.525559532642364</v>
      </c>
      <c r="Q25" s="22"/>
      <c r="R25" s="22"/>
      <c r="S25" s="22"/>
      <c r="T25" s="22"/>
      <c r="U25" s="18">
        <v>1.13298503955205</v>
      </c>
      <c r="V25" s="18">
        <v>0.513316293557485</v>
      </c>
    </row>
    <row r="26">
      <c r="A26" s="27" t="s">
        <v>73</v>
      </c>
      <c r="B26" s="18">
        <v>93.3333333333333</v>
      </c>
      <c r="C26" s="18">
        <v>93.3333333333333</v>
      </c>
      <c r="D26" s="18">
        <v>75.0</v>
      </c>
      <c r="E26" s="22"/>
      <c r="F26" s="22"/>
      <c r="G26" s="22"/>
      <c r="H26" s="22"/>
      <c r="I26" s="18">
        <v>93.3333333333333</v>
      </c>
      <c r="J26" s="18">
        <v>75.0</v>
      </c>
      <c r="K26" s="22"/>
      <c r="L26" s="50">
        <f>VLOOKUP(A26,DataDictionary!$B$2:$G$31,5,FALSE())</f>
        <v>2</v>
      </c>
      <c r="M26" s="22"/>
      <c r="N26" s="18">
        <v>0.369087692101796</v>
      </c>
      <c r="O26" s="18">
        <v>1.14663960933685</v>
      </c>
      <c r="P26" s="18">
        <v>0.520402121543884</v>
      </c>
      <c r="Q26" s="22"/>
      <c r="R26" s="22"/>
      <c r="S26" s="22"/>
      <c r="T26" s="22"/>
      <c r="U26" s="18">
        <v>1.12354385852814</v>
      </c>
      <c r="V26" s="18">
        <v>0.481448483467102</v>
      </c>
    </row>
    <row r="27">
      <c r="A27" s="27" t="s">
        <v>71</v>
      </c>
      <c r="B27" s="18">
        <v>93.8536306460835</v>
      </c>
      <c r="C27" s="18">
        <v>93.8536306460835</v>
      </c>
      <c r="D27" s="18">
        <v>82.7615780445969</v>
      </c>
      <c r="E27" s="22"/>
      <c r="F27" s="22"/>
      <c r="G27" s="22"/>
      <c r="H27" s="22"/>
      <c r="I27" s="18">
        <v>93.8536306460835</v>
      </c>
      <c r="J27" s="18">
        <v>84.9056603773585</v>
      </c>
      <c r="K27" s="22"/>
      <c r="L27" s="50">
        <f>VLOOKUP(A27,DataDictionary!$B$2:$G$31,5,FALSE())</f>
        <v>2</v>
      </c>
      <c r="M27" s="22"/>
      <c r="N27" s="18">
        <v>0.705427916844686</v>
      </c>
      <c r="O27" s="18">
        <v>1.85346995989482</v>
      </c>
      <c r="P27" s="18">
        <v>0.870340991020203</v>
      </c>
      <c r="Q27" s="22"/>
      <c r="R27" s="22"/>
      <c r="S27" s="22"/>
      <c r="T27" s="22"/>
      <c r="U27" s="18">
        <v>1.88794790506363</v>
      </c>
      <c r="V27" s="18">
        <v>0.882355237007141</v>
      </c>
    </row>
    <row r="28">
      <c r="B28" s="41">
        <f t="shared" ref="B28:J28" si="1">AVERAGE(B2:B27)</f>
        <v>70.2807991</v>
      </c>
      <c r="C28" s="41">
        <f t="shared" si="1"/>
        <v>68.13853679</v>
      </c>
      <c r="D28" s="41">
        <f t="shared" si="1"/>
        <v>64.21249629</v>
      </c>
      <c r="E28" s="41" t="str">
        <f t="shared" si="1"/>
        <v>#DIV/0!</v>
      </c>
      <c r="F28" s="41" t="str">
        <f t="shared" si="1"/>
        <v>#DIV/0!</v>
      </c>
      <c r="G28" s="41" t="str">
        <f t="shared" si="1"/>
        <v>#DIV/0!</v>
      </c>
      <c r="H28" s="41" t="str">
        <f t="shared" si="1"/>
        <v>#DIV/0!</v>
      </c>
      <c r="I28" s="41">
        <f t="shared" si="1"/>
        <v>69.62419457</v>
      </c>
      <c r="J28" s="41">
        <f t="shared" si="1"/>
        <v>65.47821369</v>
      </c>
      <c r="L28" s="50" t="str">
        <f>VLOOKUP(A28,DataDictionary!$B$2:$G$31,5,FALSE())</f>
        <v>#N/A</v>
      </c>
      <c r="N28" s="41">
        <f t="shared" ref="N28:V28" si="2">SUM(N2:N27)</f>
        <v>3774.465961</v>
      </c>
      <c r="O28" s="41">
        <f t="shared" si="2"/>
        <v>1054.964359</v>
      </c>
      <c r="P28" s="41">
        <f t="shared" si="2"/>
        <v>827.9030278</v>
      </c>
      <c r="Q28" s="41">
        <f t="shared" si="2"/>
        <v>0</v>
      </c>
      <c r="R28" s="41">
        <f t="shared" si="2"/>
        <v>0</v>
      </c>
      <c r="S28" s="41">
        <f t="shared" si="2"/>
        <v>0</v>
      </c>
      <c r="T28" s="41">
        <f t="shared" si="2"/>
        <v>0</v>
      </c>
      <c r="U28" s="41">
        <f t="shared" si="2"/>
        <v>1205.215362</v>
      </c>
      <c r="V28" s="41">
        <f t="shared" si="2"/>
        <v>743.0880886</v>
      </c>
    </row>
    <row r="29">
      <c r="C29" s="40">
        <f t="shared" ref="C29:J29" si="3">C28-$B$28</f>
        <v>-2.142262302</v>
      </c>
      <c r="D29" s="40">
        <f t="shared" si="3"/>
        <v>-6.068302807</v>
      </c>
      <c r="E29" s="38" t="str">
        <f t="shared" si="3"/>
        <v>#DIV/0!</v>
      </c>
      <c r="F29" s="38" t="str">
        <f t="shared" si="3"/>
        <v>#DIV/0!</v>
      </c>
      <c r="G29" s="38" t="str">
        <f t="shared" si="3"/>
        <v>#DIV/0!</v>
      </c>
      <c r="H29" s="38" t="str">
        <f t="shared" si="3"/>
        <v>#DIV/0!</v>
      </c>
      <c r="I29" s="40">
        <f t="shared" si="3"/>
        <v>-0.6566045238</v>
      </c>
      <c r="J29" s="40">
        <f t="shared" si="3"/>
        <v>-4.802585405</v>
      </c>
      <c r="N29" s="38">
        <f>(N28-$N$28)/$N$28</f>
        <v>0</v>
      </c>
      <c r="O29" s="38">
        <f t="shared" ref="O29:V29" si="4">100*(O28-$N$28)/$N$28</f>
        <v>-72.04997024</v>
      </c>
      <c r="P29" s="38">
        <f t="shared" si="4"/>
        <v>-78.06569097</v>
      </c>
      <c r="Q29" s="38">
        <f t="shared" si="4"/>
        <v>-100</v>
      </c>
      <c r="R29" s="38">
        <f t="shared" si="4"/>
        <v>-100</v>
      </c>
      <c r="S29" s="38">
        <f t="shared" si="4"/>
        <v>-100</v>
      </c>
      <c r="T29" s="38">
        <f t="shared" si="4"/>
        <v>-100</v>
      </c>
      <c r="U29" s="38">
        <f t="shared" si="4"/>
        <v>-68.06924807</v>
      </c>
      <c r="V29" s="38">
        <f t="shared" si="4"/>
        <v>-80.31276222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23.29"/>
    <col customWidth="1" min="2" max="2" width="20.29"/>
  </cols>
  <sheetData>
    <row r="1">
      <c r="A1" s="42"/>
      <c r="B1" s="42" t="s">
        <v>158</v>
      </c>
      <c r="C1" s="43" t="s">
        <v>182</v>
      </c>
      <c r="D1" s="42" t="s">
        <v>183</v>
      </c>
      <c r="E1" s="42" t="s">
        <v>184</v>
      </c>
      <c r="F1" s="42" t="s">
        <v>185</v>
      </c>
      <c r="G1" s="42" t="s">
        <v>186</v>
      </c>
      <c r="H1" s="42" t="s">
        <v>187</v>
      </c>
      <c r="I1" s="42" t="s">
        <v>188</v>
      </c>
      <c r="J1" s="42" t="s">
        <v>190</v>
      </c>
      <c r="K1" s="42" t="s">
        <v>194</v>
      </c>
      <c r="L1" s="42" t="s">
        <v>298</v>
      </c>
      <c r="M1" s="42" t="s">
        <v>299</v>
      </c>
      <c r="N1" s="42" t="s">
        <v>253</v>
      </c>
      <c r="O1" s="43" t="s">
        <v>197</v>
      </c>
      <c r="P1" s="42" t="s">
        <v>198</v>
      </c>
      <c r="Q1" s="42" t="s">
        <v>199</v>
      </c>
      <c r="R1" s="42" t="s">
        <v>300</v>
      </c>
      <c r="S1" s="42" t="s">
        <v>200</v>
      </c>
      <c r="T1" s="42" t="s">
        <v>201</v>
      </c>
      <c r="U1" s="42" t="s">
        <v>301</v>
      </c>
      <c r="V1" s="42" t="s">
        <v>202</v>
      </c>
      <c r="W1" s="42" t="s">
        <v>203</v>
      </c>
      <c r="X1" s="42" t="s">
        <v>302</v>
      </c>
      <c r="Y1" s="42"/>
      <c r="Z1" s="42"/>
      <c r="AA1" s="42" t="s">
        <v>303</v>
      </c>
      <c r="AB1" s="42" t="s">
        <v>304</v>
      </c>
      <c r="AC1" s="42" t="s">
        <v>305</v>
      </c>
      <c r="AD1" s="42" t="s">
        <v>306</v>
      </c>
      <c r="AE1" s="42" t="s">
        <v>307</v>
      </c>
      <c r="AF1" s="42" t="s">
        <v>308</v>
      </c>
      <c r="AG1" s="42" t="s">
        <v>309</v>
      </c>
      <c r="AH1" s="42" t="s">
        <v>310</v>
      </c>
      <c r="AI1" s="42" t="s">
        <v>311</v>
      </c>
      <c r="AJ1" s="23"/>
      <c r="AK1" s="23"/>
      <c r="AL1" s="23"/>
      <c r="AM1" s="23"/>
    </row>
    <row r="2">
      <c r="A2" s="3" t="s">
        <v>10</v>
      </c>
      <c r="B2" s="27" t="s">
        <v>11</v>
      </c>
      <c r="C2" s="94">
        <f>VLOOKUP(B2,'P MEAMEDMAD MC Rocket UCR'!$A$1:$B$27,2, False)</f>
        <v>46</v>
      </c>
      <c r="D2" s="18">
        <v>56.0</v>
      </c>
      <c r="E2" s="18">
        <v>52.0</v>
      </c>
      <c r="F2" s="18">
        <v>60.0</v>
      </c>
      <c r="G2" s="18">
        <v>48.0</v>
      </c>
      <c r="H2" s="18">
        <v>54.0</v>
      </c>
      <c r="I2" s="18">
        <v>56.0</v>
      </c>
      <c r="J2" s="50">
        <f>VLOOKUP(B2,DataDictionary!$B$2:$G$31,5,FALSE())</f>
        <v>1345</v>
      </c>
      <c r="K2" s="108" t="str">
        <f t="shared" ref="K2:K27" si="1">INDEX($D$1:$G$1,0,MATCH(MAX(D2:G2), D2:G2,0))</f>
        <v>ECP_MAD</v>
      </c>
      <c r="L2" s="108">
        <f t="shared" ref="L2:L27" si="2">MAX(D2:I2)</f>
        <v>60</v>
      </c>
      <c r="M2" s="109">
        <f t="shared" ref="M2:M27" si="3">MAX(D2:I2)-C2</f>
        <v>14</v>
      </c>
      <c r="N2" s="110">
        <f t="shared" ref="N2:N27" si="4">100*(O2-VLOOKUP(B2, B2:X2,MATCH(CONCAT("T",K2),$B$1:$X$1,0),0))/O2</f>
        <v>-54.14069244</v>
      </c>
      <c r="O2" s="94">
        <f>VLOOKUP(B2,'P MEAMEDMAD MC Rocket UCR'!$A$1:$N$30,14, False)</f>
        <v>0.1275370717</v>
      </c>
      <c r="P2" s="18">
        <v>0.146500889460246</v>
      </c>
      <c r="Q2" s="18">
        <v>0.135583325227102</v>
      </c>
      <c r="R2" s="18">
        <v>0.147732957204183</v>
      </c>
      <c r="S2" s="18">
        <v>0.196586525440216</v>
      </c>
      <c r="T2" s="18">
        <v>0.184872361024221</v>
      </c>
      <c r="U2" s="18">
        <v>0.194399805863698</v>
      </c>
      <c r="V2" s="18">
        <v>0.136443988482157</v>
      </c>
      <c r="W2" s="18">
        <v>0.135725382963816</v>
      </c>
      <c r="X2" s="18">
        <v>0.136973357200623</v>
      </c>
      <c r="Y2" s="109"/>
      <c r="Z2" s="109"/>
      <c r="AA2" s="18">
        <v>0.397769516728624</v>
      </c>
      <c r="AB2" s="18">
        <v>0.069888475836431</v>
      </c>
      <c r="AC2" s="18">
        <v>0.252788104089219</v>
      </c>
      <c r="AD2" s="18">
        <v>0.398513011152416</v>
      </c>
      <c r="AE2" s="18">
        <v>0.069888475836431</v>
      </c>
      <c r="AF2" s="18">
        <v>0.254275092936803</v>
      </c>
      <c r="AG2" s="18">
        <v>0.287732342007435</v>
      </c>
      <c r="AH2" s="18">
        <v>0.274349442379182</v>
      </c>
      <c r="AI2" s="18">
        <v>0.190334572490706</v>
      </c>
    </row>
    <row r="3">
      <c r="A3" s="3" t="s">
        <v>10</v>
      </c>
      <c r="B3" s="27" t="s">
        <v>14</v>
      </c>
      <c r="C3" s="94">
        <f>VLOOKUP(B3,'P MEAMEDMAD MC Rocket UCR'!$A$1:$B$27,2, False)</f>
        <v>84.39306358</v>
      </c>
      <c r="D3" s="18">
        <v>84.393063583815</v>
      </c>
      <c r="E3" s="18">
        <v>83.2369942196532</v>
      </c>
      <c r="F3" s="18">
        <v>84.971098265896</v>
      </c>
      <c r="G3" s="18">
        <v>79.7687861271676</v>
      </c>
      <c r="H3" s="18">
        <v>83.2369942196532</v>
      </c>
      <c r="I3" s="18">
        <v>80.9248554913295</v>
      </c>
      <c r="J3" s="50">
        <f>VLOOKUP(B3,DataDictionary!$B$2:$G$31,5,FALSE())</f>
        <v>963</v>
      </c>
      <c r="K3" s="108" t="str">
        <f t="shared" si="1"/>
        <v>ECP_MAD</v>
      </c>
      <c r="L3" s="108">
        <f t="shared" si="2"/>
        <v>84.97109827</v>
      </c>
      <c r="M3" s="109">
        <f t="shared" si="3"/>
        <v>0.5780346821</v>
      </c>
      <c r="N3" s="110">
        <f t="shared" si="4"/>
        <v>-31.3684466</v>
      </c>
      <c r="O3" s="94">
        <f>VLOOKUP(B3,'P MEAMEDMAD MC Rocket UCR'!$A$1:$N$30,14, False)</f>
        <v>0.3290424705</v>
      </c>
      <c r="P3" s="18">
        <v>0.341101817289988</v>
      </c>
      <c r="Q3" s="18">
        <v>0.323055164019267</v>
      </c>
      <c r="R3" s="18">
        <v>0.336959417661031</v>
      </c>
      <c r="S3" s="18">
        <v>0.432257982095083</v>
      </c>
      <c r="T3" s="18">
        <v>0.406119275093079</v>
      </c>
      <c r="U3" s="18">
        <v>0.40999881029129</v>
      </c>
      <c r="V3" s="18">
        <v>0.327602962652842</v>
      </c>
      <c r="W3" s="18">
        <v>0.314353179931641</v>
      </c>
      <c r="X3" s="18">
        <v>0.326813824971517</v>
      </c>
      <c r="Y3" s="109"/>
      <c r="Z3" s="109"/>
      <c r="AA3" s="18">
        <v>0.308411214953271</v>
      </c>
      <c r="AB3" s="18">
        <v>0.087227414330218</v>
      </c>
      <c r="AC3" s="18">
        <v>0.177570093457944</v>
      </c>
      <c r="AD3" s="18">
        <v>0.291796469366563</v>
      </c>
      <c r="AE3" s="18">
        <v>0.053997923156802</v>
      </c>
      <c r="AF3" s="18">
        <v>0.180685358255452</v>
      </c>
      <c r="AG3" s="18">
        <v>0.330218068535825</v>
      </c>
      <c r="AH3" s="18">
        <v>0.129802699896158</v>
      </c>
      <c r="AI3" s="18">
        <v>0.293873312564901</v>
      </c>
    </row>
    <row r="4">
      <c r="A4" s="3" t="s">
        <v>10</v>
      </c>
      <c r="B4" s="27" t="s">
        <v>19</v>
      </c>
      <c r="C4" s="94">
        <f>VLOOKUP(B4,'P MEAMEDMAD MC Rocket UCR'!$A$1:$B$27,2, False)</f>
        <v>62.74120318</v>
      </c>
      <c r="D4" s="18">
        <v>62.8830874006811</v>
      </c>
      <c r="E4" s="18">
        <v>62.8263337116913</v>
      </c>
      <c r="F4" s="18">
        <v>62.6844494892168</v>
      </c>
      <c r="G4" s="18">
        <v>62.6560726447219</v>
      </c>
      <c r="H4" s="18">
        <v>63.7060158910329</v>
      </c>
      <c r="I4" s="18">
        <v>63.2236095346198</v>
      </c>
      <c r="J4" s="50">
        <f>VLOOKUP(B4,DataDictionary!$B$2:$G$31,5,FALSE())</f>
        <v>144</v>
      </c>
      <c r="K4" s="108" t="str">
        <f t="shared" si="1"/>
        <v>ECP_MED</v>
      </c>
      <c r="L4" s="108">
        <f t="shared" si="2"/>
        <v>63.70601589</v>
      </c>
      <c r="M4" s="109">
        <f t="shared" si="3"/>
        <v>0.9648127128</v>
      </c>
      <c r="N4" s="110">
        <f t="shared" si="4"/>
        <v>2.39345567</v>
      </c>
      <c r="O4" s="94">
        <f>VLOOKUP(B4,'P MEAMEDMAD MC Rocket UCR'!$A$1:$N$30,14, False)</f>
        <v>2.882555425</v>
      </c>
      <c r="P4" s="18">
        <v>2.81356273889542</v>
      </c>
      <c r="Q4" s="18">
        <v>2.87731329202652</v>
      </c>
      <c r="R4" s="18">
        <v>2.85430106719335</v>
      </c>
      <c r="S4" s="18">
        <v>2.94552135070165</v>
      </c>
      <c r="T4" s="18">
        <v>2.9494802236557</v>
      </c>
      <c r="U4" s="18">
        <v>2.99092902739843</v>
      </c>
      <c r="V4" s="18">
        <v>2.79826676845551</v>
      </c>
      <c r="W4" s="18">
        <v>2.8086824854215</v>
      </c>
      <c r="X4" s="18">
        <v>2.85917201042175</v>
      </c>
      <c r="Y4" s="109"/>
      <c r="Z4" s="109"/>
      <c r="AA4" s="18">
        <v>0.104166666666667</v>
      </c>
      <c r="AB4" s="18">
        <v>0.104166666666667</v>
      </c>
      <c r="AC4" s="18">
        <v>0.305555555555556</v>
      </c>
      <c r="AD4" s="18">
        <v>0.083333333333333</v>
      </c>
      <c r="AE4" s="18">
        <v>0.083333333333333</v>
      </c>
      <c r="AF4" s="18">
        <v>0.305555555555556</v>
      </c>
      <c r="AG4" s="18">
        <v>0.083333333333333</v>
      </c>
      <c r="AH4" s="18">
        <v>0.083333333333333</v>
      </c>
      <c r="AI4" s="18">
        <v>0.340277777777778</v>
      </c>
    </row>
    <row r="5">
      <c r="A5" s="3" t="s">
        <v>54</v>
      </c>
      <c r="B5" s="27" t="s">
        <v>21</v>
      </c>
      <c r="C5" s="94">
        <f>VLOOKUP(B5,'P MEAMEDMAD MC Rocket UCR'!$A$1:$B$27,2, False)</f>
        <v>57</v>
      </c>
      <c r="D5" s="18">
        <v>49.0</v>
      </c>
      <c r="E5" s="18">
        <v>49.0</v>
      </c>
      <c r="F5" s="18">
        <v>49.0</v>
      </c>
      <c r="G5" s="18">
        <v>49.0</v>
      </c>
      <c r="H5" s="18">
        <v>51.0</v>
      </c>
      <c r="I5" s="18">
        <v>50.0</v>
      </c>
      <c r="J5" s="50">
        <f>VLOOKUP(B5,DataDictionary!$B$2:$G$31,5,FALSE())</f>
        <v>64</v>
      </c>
      <c r="K5" s="108" t="str">
        <f t="shared" si="1"/>
        <v>ECP_MED</v>
      </c>
      <c r="L5" s="108">
        <f t="shared" si="2"/>
        <v>51</v>
      </c>
      <c r="M5" s="109">
        <f t="shared" si="3"/>
        <v>-6</v>
      </c>
      <c r="N5" s="110">
        <f t="shared" si="4"/>
        <v>-0.8434078158</v>
      </c>
      <c r="O5" s="94">
        <f>VLOOKUP(B5,'P MEAMEDMAD MC Rocket UCR'!$A$1:$N$30,14, False)</f>
        <v>5.898325062</v>
      </c>
      <c r="P5" s="18">
        <v>5.94807199637095</v>
      </c>
      <c r="Q5" s="18">
        <v>5.87928042411804</v>
      </c>
      <c r="R5" s="18">
        <v>5.89983793099721</v>
      </c>
      <c r="S5" s="18">
        <v>5.90764592091242</v>
      </c>
      <c r="T5" s="18">
        <v>5.90509389241537</v>
      </c>
      <c r="U5" s="18">
        <v>5.9222434480985</v>
      </c>
      <c r="V5" s="18">
        <v>5.85734854141871</v>
      </c>
      <c r="W5" s="18">
        <v>5.85801601409912</v>
      </c>
      <c r="X5" s="18">
        <v>5.97037029663722</v>
      </c>
      <c r="Y5" s="109"/>
      <c r="Z5" s="109"/>
      <c r="AA5" s="18">
        <v>0.25</v>
      </c>
      <c r="AB5" s="18">
        <v>0.25</v>
      </c>
      <c r="AC5" s="18">
        <v>0.171875</v>
      </c>
      <c r="AD5" s="18">
        <v>0.25</v>
      </c>
      <c r="AE5" s="18">
        <v>0.25</v>
      </c>
      <c r="AF5" s="18">
        <v>0.171875</v>
      </c>
      <c r="AG5" s="18">
        <v>0.234375</v>
      </c>
      <c r="AH5" s="18">
        <v>0.234375</v>
      </c>
      <c r="AI5" s="18">
        <v>0.171875</v>
      </c>
    </row>
    <row r="6">
      <c r="A6" s="3" t="s">
        <v>54</v>
      </c>
      <c r="B6" s="27" t="s">
        <v>23</v>
      </c>
      <c r="C6" s="94">
        <f>VLOOKUP(B6,'P MEAMEDMAD MC Rocket UCR'!$A$1:$B$27,2, False)</f>
        <v>74.14634146</v>
      </c>
      <c r="D6" s="18">
        <v>74.1463414634146</v>
      </c>
      <c r="E6" s="18">
        <v>71.7073170731707</v>
      </c>
      <c r="F6" s="18">
        <v>74.1463414634146</v>
      </c>
      <c r="G6" s="18">
        <v>71.7073170731707</v>
      </c>
      <c r="H6" s="18">
        <v>72.6829268292683</v>
      </c>
      <c r="I6" s="18">
        <v>73.1707317073171</v>
      </c>
      <c r="J6" s="50">
        <f>VLOOKUP(B6,DataDictionary!$B$2:$G$31,5,FALSE())</f>
        <v>61</v>
      </c>
      <c r="K6" s="108" t="str">
        <f t="shared" si="1"/>
        <v>ECP_MED</v>
      </c>
      <c r="L6" s="108">
        <f t="shared" si="2"/>
        <v>74.14634146</v>
      </c>
      <c r="M6" s="109">
        <f t="shared" si="3"/>
        <v>0</v>
      </c>
      <c r="N6" s="110">
        <f t="shared" si="4"/>
        <v>2.448380216</v>
      </c>
      <c r="O6" s="94">
        <f>VLOOKUP(B6,'P MEAMEDMAD MC Rocket UCR'!$A$1:$N$30,14, False)</f>
        <v>0.5665091872</v>
      </c>
      <c r="P6" s="18">
        <v>0.55263888835907</v>
      </c>
      <c r="Q6" s="18">
        <v>0.551601882775625</v>
      </c>
      <c r="R6" s="18">
        <v>0.399552933375041</v>
      </c>
      <c r="S6" s="18">
        <v>0.558406150341034</v>
      </c>
      <c r="T6" s="18">
        <v>0.557816278934479</v>
      </c>
      <c r="U6" s="18">
        <v>0.404164795080821</v>
      </c>
      <c r="V6" s="18">
        <v>0.576792697111766</v>
      </c>
      <c r="W6" s="18">
        <v>0.543279576301575</v>
      </c>
      <c r="X6" s="18">
        <v>0.398475388685862</v>
      </c>
      <c r="Y6" s="109"/>
      <c r="Z6" s="109"/>
      <c r="AA6" s="18">
        <v>0.163934426229508</v>
      </c>
      <c r="AB6" s="18">
        <v>0.163934426229508</v>
      </c>
      <c r="AC6" s="18">
        <v>0.065573770491803</v>
      </c>
      <c r="AD6" s="18">
        <v>0.163934426229508</v>
      </c>
      <c r="AE6" s="18">
        <v>0.163934426229508</v>
      </c>
      <c r="AF6" s="18">
        <v>0.065573770491803</v>
      </c>
      <c r="AG6" s="18">
        <v>0.147540983606557</v>
      </c>
      <c r="AH6" s="18">
        <v>0.147540983606557</v>
      </c>
      <c r="AI6" s="18">
        <v>0.065573770491803</v>
      </c>
    </row>
    <row r="7">
      <c r="A7" s="3" t="s">
        <v>18</v>
      </c>
      <c r="B7" s="27" t="s">
        <v>25</v>
      </c>
      <c r="C7" s="94">
        <f>VLOOKUP(B7,'P MEAMEDMAD MC Rocket UCR'!$A$1:$B$27,2, False)</f>
        <v>53</v>
      </c>
      <c r="D7" s="18">
        <v>56.0</v>
      </c>
      <c r="E7" s="18">
        <v>56.0</v>
      </c>
      <c r="F7" s="18">
        <v>56.0</v>
      </c>
      <c r="G7" s="18">
        <v>56.0</v>
      </c>
      <c r="H7" s="18">
        <v>56.0</v>
      </c>
      <c r="I7" s="18">
        <v>54.0</v>
      </c>
      <c r="J7" s="50">
        <f>VLOOKUP(B7,DataDictionary!$B$2:$G$31,5,FALSE())</f>
        <v>28</v>
      </c>
      <c r="K7" s="108" t="str">
        <f t="shared" si="1"/>
        <v>ECP_MED</v>
      </c>
      <c r="L7" s="108">
        <f t="shared" si="2"/>
        <v>56</v>
      </c>
      <c r="M7" s="109">
        <f t="shared" si="3"/>
        <v>3</v>
      </c>
      <c r="N7" s="110">
        <f t="shared" si="4"/>
        <v>10.22354805</v>
      </c>
      <c r="O7" s="94">
        <f>VLOOKUP(B7,'P MEAMEDMAD MC Rocket UCR'!$A$1:$N$30,14, False)</f>
        <v>0.1102083643</v>
      </c>
      <c r="P7" s="18">
        <v>0.098941159248352</v>
      </c>
      <c r="Q7" s="18">
        <v>0.098550756772359</v>
      </c>
      <c r="R7" s="18">
        <v>0.111033217112223</v>
      </c>
      <c r="S7" s="18">
        <v>0.100501716136932</v>
      </c>
      <c r="T7" s="18">
        <v>0.098924684524536</v>
      </c>
      <c r="U7" s="18">
        <v>0.111161192258199</v>
      </c>
      <c r="V7" s="18">
        <v>0.093173448244731</v>
      </c>
      <c r="W7" s="18">
        <v>0.093208038806915</v>
      </c>
      <c r="X7" s="18">
        <v>0.110176142056783</v>
      </c>
      <c r="Y7" s="109"/>
      <c r="Z7" s="109"/>
      <c r="AA7" s="18">
        <v>0.25</v>
      </c>
      <c r="AB7" s="18">
        <v>0.25</v>
      </c>
      <c r="AC7" s="18">
        <v>0.392857142857143</v>
      </c>
      <c r="AD7" s="18">
        <v>0.25</v>
      </c>
      <c r="AE7" s="18">
        <v>0.25</v>
      </c>
      <c r="AF7" s="18">
        <v>0.464285714285714</v>
      </c>
      <c r="AG7" s="18">
        <v>0.214285714285714</v>
      </c>
      <c r="AH7" s="18">
        <v>0.214285714285714</v>
      </c>
      <c r="AI7" s="18">
        <v>0.535714285714286</v>
      </c>
    </row>
    <row r="8">
      <c r="A8" s="3" t="s">
        <v>18</v>
      </c>
      <c r="B8" s="27" t="s">
        <v>28</v>
      </c>
      <c r="C8" s="94">
        <f>VLOOKUP(B8,'P MEAMEDMAD MC Rocket UCR'!$A$1:$B$27,2, False)</f>
        <v>87.22222222</v>
      </c>
      <c r="D8" s="18">
        <v>88.3333333333333</v>
      </c>
      <c r="E8" s="18">
        <v>87.7777777777778</v>
      </c>
      <c r="F8" s="18">
        <v>88.3333333333333</v>
      </c>
      <c r="G8" s="18">
        <v>88.3333333333333</v>
      </c>
      <c r="H8" s="18">
        <v>92.2222222222222</v>
      </c>
      <c r="I8" s="18">
        <v>87.7777777777778</v>
      </c>
      <c r="J8" s="50">
        <f>VLOOKUP(B8,DataDictionary!$B$2:$G$31,5,FALSE())</f>
        <v>24</v>
      </c>
      <c r="K8" s="108" t="str">
        <f t="shared" si="1"/>
        <v>ECP_MED</v>
      </c>
      <c r="L8" s="108">
        <f t="shared" si="2"/>
        <v>92.22222222</v>
      </c>
      <c r="M8" s="109">
        <f t="shared" si="3"/>
        <v>5</v>
      </c>
      <c r="N8" s="110">
        <f t="shared" si="4"/>
        <v>-6.239057671</v>
      </c>
      <c r="O8" s="94">
        <f>VLOOKUP(B8,'P MEAMEDMAD MC Rocket UCR'!$A$1:$N$30,14, False)</f>
        <v>0.0645148317</v>
      </c>
      <c r="P8" s="18">
        <v>0.068539949258169</v>
      </c>
      <c r="Q8" s="18">
        <v>0.065895775953929</v>
      </c>
      <c r="R8" s="18">
        <v>0.065761800607046</v>
      </c>
      <c r="S8" s="18">
        <v>0.069911742210388</v>
      </c>
      <c r="T8" s="18">
        <v>0.067729258537293</v>
      </c>
      <c r="U8" s="18">
        <v>0.066856575012207</v>
      </c>
      <c r="V8" s="18">
        <v>0.067112263043722</v>
      </c>
      <c r="W8" s="18">
        <v>0.065574240684509</v>
      </c>
      <c r="X8" s="18">
        <v>0.065463391939799</v>
      </c>
      <c r="Y8" s="109"/>
      <c r="Z8" s="109"/>
      <c r="AA8" s="18">
        <v>0.791666666666667</v>
      </c>
      <c r="AB8" s="18">
        <v>0.5</v>
      </c>
      <c r="AC8" s="18">
        <v>0.5</v>
      </c>
      <c r="AD8" s="18">
        <v>0.791666666666667</v>
      </c>
      <c r="AE8" s="18">
        <v>0.5</v>
      </c>
      <c r="AF8" s="18">
        <v>0.5</v>
      </c>
      <c r="AG8" s="18">
        <v>0.708333333333333</v>
      </c>
      <c r="AH8" s="18">
        <v>0.5</v>
      </c>
      <c r="AI8" s="18">
        <v>0.5</v>
      </c>
    </row>
    <row r="9">
      <c r="A9" s="3" t="s">
        <v>18</v>
      </c>
      <c r="B9" s="27" t="s">
        <v>34</v>
      </c>
      <c r="C9" s="94">
        <f>VLOOKUP(B9,'P MEAMEDMAD MC Rocket UCR'!$A$1:$B$27,2, False)</f>
        <v>27.61705935</v>
      </c>
      <c r="D9" s="18">
        <v>27.4679391589621</v>
      </c>
      <c r="E9" s="18">
        <v>27.4381151207874</v>
      </c>
      <c r="F9" s="18">
        <v>27.4679391589621</v>
      </c>
      <c r="G9" s="18">
        <v>27.4381151207874</v>
      </c>
      <c r="H9" s="18">
        <v>27.4679391589621</v>
      </c>
      <c r="I9" s="18">
        <v>27.4381151207874</v>
      </c>
      <c r="J9" s="50">
        <f>VLOOKUP(B9,DataDictionary!$B$2:$G$31,5,FALSE())</f>
        <v>11</v>
      </c>
      <c r="K9" s="108" t="str">
        <f t="shared" si="1"/>
        <v>ECP_MED</v>
      </c>
      <c r="L9" s="108">
        <f t="shared" si="2"/>
        <v>27.46793916</v>
      </c>
      <c r="M9" s="109">
        <f t="shared" si="3"/>
        <v>-0.1491201909</v>
      </c>
      <c r="N9" s="110">
        <f t="shared" si="4"/>
        <v>48.10000911</v>
      </c>
      <c r="O9" s="94">
        <f>VLOOKUP(B9,'P MEAMEDMAD MC Rocket UCR'!$A$1:$N$30,14, False)</f>
        <v>4.94074827</v>
      </c>
      <c r="P9" s="18">
        <v>2.5642479022344</v>
      </c>
      <c r="Q9" s="18">
        <v>2.55565678675969</v>
      </c>
      <c r="R9" s="18">
        <v>2.59168282747269</v>
      </c>
      <c r="S9" s="18">
        <v>2.57234454949697</v>
      </c>
      <c r="T9" s="18">
        <v>2.56857268412908</v>
      </c>
      <c r="U9" s="18">
        <v>2.56808678309123</v>
      </c>
      <c r="V9" s="18">
        <v>2.55820780595144</v>
      </c>
      <c r="W9" s="18">
        <v>2.5519709944725</v>
      </c>
      <c r="X9" s="18">
        <v>2.55857634147008</v>
      </c>
      <c r="Y9" s="109"/>
      <c r="Z9" s="109"/>
      <c r="AA9" s="18">
        <v>0.181818181818182</v>
      </c>
      <c r="AB9" s="18">
        <v>0.181818181818182</v>
      </c>
      <c r="AC9" s="18">
        <v>0.181818181818182</v>
      </c>
      <c r="AD9" s="18">
        <v>0.181818181818182</v>
      </c>
      <c r="AE9" s="18">
        <v>0.181818181818182</v>
      </c>
      <c r="AF9" s="18">
        <v>0.181818181818182</v>
      </c>
      <c r="AG9" s="18">
        <v>0.181818181818182</v>
      </c>
      <c r="AH9" s="18">
        <v>0.181818181818182</v>
      </c>
      <c r="AI9" s="18">
        <v>0.181818181818182</v>
      </c>
    </row>
    <row r="10">
      <c r="A10" s="3" t="s">
        <v>18</v>
      </c>
      <c r="B10" s="27" t="s">
        <v>36</v>
      </c>
      <c r="C10" s="94">
        <f>VLOOKUP(B10,'P MEAMEDMAD MC Rocket UCR'!$A$1:$B$27,2, False)</f>
        <v>54.05405405</v>
      </c>
      <c r="D10" s="18">
        <v>50.0</v>
      </c>
      <c r="E10" s="18">
        <v>48.6486486486487</v>
      </c>
      <c r="F10" s="18">
        <v>50.0</v>
      </c>
      <c r="G10" s="18">
        <v>48.6486486486487</v>
      </c>
      <c r="H10" s="18">
        <v>52.7027027027027</v>
      </c>
      <c r="I10" s="18">
        <v>54.0540540540541</v>
      </c>
      <c r="J10" s="50">
        <f>VLOOKUP(B10,DataDictionary!$B$2:$G$31,5,FALSE())</f>
        <v>10</v>
      </c>
      <c r="K10" s="108" t="str">
        <f t="shared" si="1"/>
        <v>ECP_MED</v>
      </c>
      <c r="L10" s="108">
        <f t="shared" si="2"/>
        <v>54.05405405</v>
      </c>
      <c r="M10" s="109">
        <f t="shared" si="3"/>
        <v>0</v>
      </c>
      <c r="N10" s="110">
        <f t="shared" si="4"/>
        <v>1.566192714</v>
      </c>
      <c r="O10" s="94">
        <f>VLOOKUP(B10,'P MEAMEDMAD MC Rocket UCR'!$A$1:$N$30,14, False)</f>
        <v>0.4251528541</v>
      </c>
      <c r="P10" s="18">
        <v>0.418494141101837</v>
      </c>
      <c r="Q10" s="18">
        <v>0.402162098884583</v>
      </c>
      <c r="R10" s="18">
        <v>0.271125479539235</v>
      </c>
      <c r="S10" s="18">
        <v>0.419639464219411</v>
      </c>
      <c r="T10" s="18">
        <v>0.403131035963694</v>
      </c>
      <c r="U10" s="18">
        <v>0.271448047955831</v>
      </c>
      <c r="V10" s="18">
        <v>0.402352631092071</v>
      </c>
      <c r="W10" s="18">
        <v>0.362667755285899</v>
      </c>
      <c r="X10" s="18">
        <v>0.385574932893117</v>
      </c>
      <c r="Y10" s="109"/>
      <c r="Z10" s="109"/>
      <c r="AA10" s="18">
        <v>0.9</v>
      </c>
      <c r="AB10" s="18">
        <v>0.8</v>
      </c>
      <c r="AC10" s="18">
        <v>0.3</v>
      </c>
      <c r="AD10" s="18">
        <v>0.9</v>
      </c>
      <c r="AE10" s="18">
        <v>0.8</v>
      </c>
      <c r="AF10" s="18">
        <v>0.3</v>
      </c>
      <c r="AG10" s="18">
        <v>0.8</v>
      </c>
      <c r="AH10" s="18">
        <v>0.6</v>
      </c>
      <c r="AI10" s="18">
        <v>0.7</v>
      </c>
    </row>
    <row r="11">
      <c r="A11" s="3" t="s">
        <v>18</v>
      </c>
      <c r="B11" s="27" t="s">
        <v>39</v>
      </c>
      <c r="C11" s="94">
        <f>VLOOKUP(B11,'P MEAMEDMAD MC Rocket UCR'!$A$1:$B$27,2, False)</f>
        <v>99.33333333</v>
      </c>
      <c r="D11" s="18">
        <v>99.3333333333333</v>
      </c>
      <c r="E11" s="18">
        <v>98.0</v>
      </c>
      <c r="F11" s="18">
        <v>99.3333333333333</v>
      </c>
      <c r="G11" s="18">
        <v>98.0</v>
      </c>
      <c r="H11" s="18">
        <v>99.3333333333333</v>
      </c>
      <c r="I11" s="18">
        <v>99.0</v>
      </c>
      <c r="J11" s="50">
        <f>VLOOKUP(B11,DataDictionary!$B$2:$G$31,5,FALSE())</f>
        <v>9</v>
      </c>
      <c r="K11" s="108" t="str">
        <f t="shared" si="1"/>
        <v>ECP_MED</v>
      </c>
      <c r="L11" s="108">
        <f t="shared" si="2"/>
        <v>99.33333333</v>
      </c>
      <c r="M11" s="109">
        <f t="shared" si="3"/>
        <v>0</v>
      </c>
      <c r="N11" s="110">
        <f t="shared" si="4"/>
        <v>-2.782972134</v>
      </c>
      <c r="O11" s="94">
        <f>VLOOKUP(B11,'P MEAMEDMAD MC Rocket UCR'!$A$1:$N$30,14, False)</f>
        <v>0.256746312</v>
      </c>
      <c r="P11" s="18">
        <v>0.263891490300496</v>
      </c>
      <c r="Q11" s="18">
        <v>0.143591097990672</v>
      </c>
      <c r="R11" s="18">
        <v>0.094917972882589</v>
      </c>
      <c r="S11" s="18">
        <v>0.265587381521861</v>
      </c>
      <c r="T11" s="18">
        <v>0.144918767611186</v>
      </c>
      <c r="U11" s="18">
        <v>0.09422713915507</v>
      </c>
      <c r="V11" s="18">
        <v>0.264736334482829</v>
      </c>
      <c r="W11" s="18">
        <v>0.175284334023794</v>
      </c>
      <c r="X11" s="18">
        <v>0.09485160112381</v>
      </c>
      <c r="Y11" s="109"/>
      <c r="Z11" s="109"/>
      <c r="AA11" s="18">
        <v>1.0</v>
      </c>
      <c r="AB11" s="18">
        <v>0.222222222222222</v>
      </c>
      <c r="AC11" s="18">
        <v>0.111111111111111</v>
      </c>
      <c r="AD11" s="18">
        <v>1.0</v>
      </c>
      <c r="AE11" s="18">
        <v>0.222222222222222</v>
      </c>
      <c r="AF11" s="18">
        <v>0.111111111111111</v>
      </c>
      <c r="AG11" s="18">
        <v>1.0</v>
      </c>
      <c r="AH11" s="18">
        <v>0.333333333333333</v>
      </c>
      <c r="AI11" s="18">
        <v>0.111111111111111</v>
      </c>
    </row>
    <row r="12">
      <c r="A12" s="3" t="s">
        <v>18</v>
      </c>
      <c r="B12" s="27" t="s">
        <v>41</v>
      </c>
      <c r="C12" s="94">
        <f>VLOOKUP(B12,'P MEAMEDMAD MC Rocket UCR'!$A$1:$B$27,2, False)</f>
        <v>53.88888889</v>
      </c>
      <c r="D12" s="18">
        <v>52.2222222222222</v>
      </c>
      <c r="E12" s="18">
        <v>52.2222222222222</v>
      </c>
      <c r="F12" s="18">
        <v>52.2222222222222</v>
      </c>
      <c r="G12" s="18">
        <v>52.2222222222222</v>
      </c>
      <c r="H12" s="18">
        <v>54.4444444444444</v>
      </c>
      <c r="I12" s="18">
        <v>55.0</v>
      </c>
      <c r="J12" s="50">
        <f>VLOOKUP(B12,DataDictionary!$B$2:$G$31,5,FALSE())</f>
        <v>7</v>
      </c>
      <c r="K12" s="108" t="str">
        <f t="shared" si="1"/>
        <v>ECP_MED</v>
      </c>
      <c r="L12" s="108">
        <f t="shared" si="2"/>
        <v>55</v>
      </c>
      <c r="M12" s="109">
        <f t="shared" si="3"/>
        <v>1.111111111</v>
      </c>
      <c r="N12" s="110">
        <f t="shared" si="4"/>
        <v>20.76147582</v>
      </c>
      <c r="O12" s="94">
        <f>VLOOKUP(B12,'P MEAMEDMAD MC Rocket UCR'!$A$1:$N$30,14, False)</f>
        <v>1.408006771</v>
      </c>
      <c r="P12" s="18">
        <v>1.11568378607432</v>
      </c>
      <c r="Q12" s="18">
        <v>1.11741604010264</v>
      </c>
      <c r="R12" s="18">
        <v>1.22422620455424</v>
      </c>
      <c r="S12" s="18">
        <v>1.11878494421641</v>
      </c>
      <c r="T12" s="18">
        <v>1.11789282162984</v>
      </c>
      <c r="U12" s="18">
        <v>1.22373520930608</v>
      </c>
      <c r="V12" s="18">
        <v>1.22173382838567</v>
      </c>
      <c r="W12" s="18">
        <v>1.22219336032867</v>
      </c>
      <c r="X12" s="18">
        <v>0.98777535756429</v>
      </c>
      <c r="Y12" s="109"/>
      <c r="Z12" s="109"/>
      <c r="AA12" s="18">
        <v>0.571428571428571</v>
      </c>
      <c r="AB12" s="18">
        <v>0.571428571428571</v>
      </c>
      <c r="AC12" s="18">
        <v>0.714285714285714</v>
      </c>
      <c r="AD12" s="18">
        <v>0.571428571428571</v>
      </c>
      <c r="AE12" s="18">
        <v>0.571428571428571</v>
      </c>
      <c r="AF12" s="18">
        <v>0.714285714285714</v>
      </c>
      <c r="AG12" s="18">
        <v>0.714285714285714</v>
      </c>
      <c r="AH12" s="18">
        <v>0.714285714285714</v>
      </c>
      <c r="AI12" s="18">
        <v>0.428571428571429</v>
      </c>
    </row>
    <row r="13">
      <c r="A13" s="11" t="s">
        <v>27</v>
      </c>
      <c r="B13" s="27" t="s">
        <v>45</v>
      </c>
      <c r="C13" s="94">
        <f>VLOOKUP(B13,'P MEAMEDMAD MC Rocket UCR'!$A$1:$B$27,2, False)</f>
        <v>100</v>
      </c>
      <c r="D13" s="18">
        <v>100.0</v>
      </c>
      <c r="E13" s="18">
        <v>100.0</v>
      </c>
      <c r="F13" s="18">
        <v>100.0</v>
      </c>
      <c r="G13" s="18">
        <v>100.0</v>
      </c>
      <c r="H13" s="18">
        <v>100.0</v>
      </c>
      <c r="I13" s="18">
        <v>100.0</v>
      </c>
      <c r="J13" s="50">
        <f>VLOOKUP(B13,DataDictionary!$B$2:$G$31,5,FALSE())</f>
        <v>6</v>
      </c>
      <c r="K13" s="108" t="str">
        <f t="shared" si="1"/>
        <v>ECP_MED</v>
      </c>
      <c r="L13" s="108">
        <f t="shared" si="2"/>
        <v>100</v>
      </c>
      <c r="M13" s="109">
        <f t="shared" si="3"/>
        <v>0</v>
      </c>
      <c r="N13" s="110">
        <f t="shared" si="4"/>
        <v>34.58146909</v>
      </c>
      <c r="O13" s="94">
        <f>VLOOKUP(B13,'P MEAMEDMAD MC Rocket UCR'!$A$1:$N$30,14, False)</f>
        <v>0.0236871918</v>
      </c>
      <c r="P13" s="18">
        <v>0.015495812892914</v>
      </c>
      <c r="Q13" s="18">
        <v>0.01558616956075</v>
      </c>
      <c r="R13" s="18">
        <v>0.015682009855906</v>
      </c>
      <c r="S13" s="18">
        <v>0.01569265127182</v>
      </c>
      <c r="T13" s="18">
        <v>0.015564866860708</v>
      </c>
      <c r="U13" s="18">
        <v>0.01571341753006</v>
      </c>
      <c r="V13" s="18">
        <v>0.015819414456685</v>
      </c>
      <c r="W13" s="18">
        <v>0.015369995435079</v>
      </c>
      <c r="X13" s="18">
        <v>0.015771635373434</v>
      </c>
      <c r="Y13" s="109"/>
      <c r="Z13" s="109"/>
      <c r="AA13" s="18">
        <v>0.333333333333333</v>
      </c>
      <c r="AB13" s="18">
        <v>0.333333333333333</v>
      </c>
      <c r="AC13" s="18">
        <v>0.333333333333333</v>
      </c>
      <c r="AD13" s="18">
        <v>0.333333333333333</v>
      </c>
      <c r="AE13" s="18">
        <v>0.333333333333333</v>
      </c>
      <c r="AF13" s="18">
        <v>0.333333333333333</v>
      </c>
      <c r="AG13" s="18">
        <v>0.333333333333333</v>
      </c>
      <c r="AH13" s="18">
        <v>0.333333333333333</v>
      </c>
      <c r="AI13" s="18">
        <v>0.333333333333333</v>
      </c>
    </row>
    <row r="14">
      <c r="A14" s="11" t="s">
        <v>27</v>
      </c>
      <c r="B14" s="27" t="s">
        <v>47</v>
      </c>
      <c r="C14" s="94">
        <f>VLOOKUP(B14,'P MEAMEDMAD MC Rocket UCR'!$A$1:$B$27,2, False)</f>
        <v>100</v>
      </c>
      <c r="D14" s="18">
        <v>100.0</v>
      </c>
      <c r="E14" s="18">
        <v>98.6111111111111</v>
      </c>
      <c r="F14" s="18">
        <v>100.0</v>
      </c>
      <c r="G14" s="18">
        <v>98.6111111111111</v>
      </c>
      <c r="H14" s="18">
        <v>100.0</v>
      </c>
      <c r="I14" s="18">
        <v>98.6111111111111</v>
      </c>
      <c r="J14" s="50">
        <f>VLOOKUP(B14,DataDictionary!$B$2:$G$31,5,FALSE())</f>
        <v>6</v>
      </c>
      <c r="K14" s="108" t="str">
        <f t="shared" si="1"/>
        <v>ECP_MED</v>
      </c>
      <c r="L14" s="108">
        <f t="shared" si="2"/>
        <v>100</v>
      </c>
      <c r="M14" s="109">
        <f t="shared" si="3"/>
        <v>0</v>
      </c>
      <c r="N14" s="110">
        <f t="shared" si="4"/>
        <v>-0.09536304044</v>
      </c>
      <c r="O14" s="94">
        <f>VLOOKUP(B14,'P MEAMEDMAD MC Rocket UCR'!$A$1:$N$30,14, False)</f>
        <v>0.7448676308</v>
      </c>
      <c r="P14" s="18">
        <v>0.745577959219615</v>
      </c>
      <c r="Q14" s="18">
        <v>0.628914701938629</v>
      </c>
      <c r="R14" s="18">
        <v>0.554575375715891</v>
      </c>
      <c r="S14" s="18">
        <v>0.74640755256017</v>
      </c>
      <c r="T14" s="18">
        <v>0.630574214458466</v>
      </c>
      <c r="U14" s="18">
        <v>0.555842693646749</v>
      </c>
      <c r="V14" s="18">
        <v>0.747148434321086</v>
      </c>
      <c r="W14" s="18">
        <v>0.630349814891815</v>
      </c>
      <c r="X14" s="18">
        <v>0.629251917203267</v>
      </c>
      <c r="Y14" s="109"/>
      <c r="Z14" s="109"/>
      <c r="AA14" s="18">
        <v>1.0</v>
      </c>
      <c r="AB14" s="18">
        <v>0.666666666666667</v>
      </c>
      <c r="AC14" s="18">
        <v>0.5</v>
      </c>
      <c r="AD14" s="18">
        <v>1.0</v>
      </c>
      <c r="AE14" s="18">
        <v>0.666666666666667</v>
      </c>
      <c r="AF14" s="18">
        <v>0.5</v>
      </c>
      <c r="AG14" s="18">
        <v>1.0</v>
      </c>
      <c r="AH14" s="18">
        <v>0.666666666666667</v>
      </c>
      <c r="AI14" s="18">
        <v>0.666666666666667</v>
      </c>
    </row>
    <row r="15">
      <c r="A15" s="11" t="s">
        <v>27</v>
      </c>
      <c r="B15" s="27" t="s">
        <v>51</v>
      </c>
      <c r="C15" s="94">
        <f>VLOOKUP(B15,'P MEAMEDMAD MC Rocket UCR'!$A$1:$B$27,2, False)</f>
        <v>54.62287105</v>
      </c>
      <c r="D15" s="18">
        <v>54.6228710462287</v>
      </c>
      <c r="E15" s="18">
        <v>38.5239253852392</v>
      </c>
      <c r="F15" s="18">
        <v>54.6228710462287</v>
      </c>
      <c r="G15" s="18">
        <v>38.5239253852392</v>
      </c>
      <c r="H15" s="18">
        <v>54.6228710462287</v>
      </c>
      <c r="I15" s="18">
        <v>44.2011354420113</v>
      </c>
      <c r="J15" s="50">
        <f>VLOOKUP(B15,DataDictionary!$B$2:$G$31,5,FALSE())</f>
        <v>6</v>
      </c>
      <c r="K15" s="108" t="str">
        <f t="shared" si="1"/>
        <v>ECP_MED</v>
      </c>
      <c r="L15" s="108">
        <f t="shared" si="2"/>
        <v>54.62287105</v>
      </c>
      <c r="M15" s="109">
        <f t="shared" si="3"/>
        <v>0</v>
      </c>
      <c r="N15" s="110">
        <f t="shared" si="4"/>
        <v>-0.1656876449</v>
      </c>
      <c r="O15" s="94">
        <f>VLOOKUP(B15,'P MEAMEDMAD MC Rocket UCR'!$A$1:$N$30,14, False)</f>
        <v>0.5398034136</v>
      </c>
      <c r="P15" s="18">
        <v>0.540697801113129</v>
      </c>
      <c r="Q15" s="18">
        <v>0.356229738394419</v>
      </c>
      <c r="R15" s="18">
        <v>0.361369979381561</v>
      </c>
      <c r="S15" s="18">
        <v>0.546255004405975</v>
      </c>
      <c r="T15" s="18">
        <v>0.357627713680267</v>
      </c>
      <c r="U15" s="18">
        <v>0.361370662848155</v>
      </c>
      <c r="V15" s="18">
        <v>0.543479418754578</v>
      </c>
      <c r="W15" s="18">
        <v>0.42464314699173</v>
      </c>
      <c r="X15" s="18">
        <v>0.421126961708069</v>
      </c>
      <c r="Y15" s="109"/>
      <c r="Z15" s="109"/>
      <c r="AA15" s="18">
        <v>1.0</v>
      </c>
      <c r="AB15" s="18">
        <v>0.333333333333333</v>
      </c>
      <c r="AC15" s="18">
        <v>0.333333333333333</v>
      </c>
      <c r="AD15" s="18">
        <v>1.0</v>
      </c>
      <c r="AE15" s="18">
        <v>0.333333333333333</v>
      </c>
      <c r="AF15" s="18">
        <v>0.333333333333333</v>
      </c>
      <c r="AG15" s="18">
        <v>1.0</v>
      </c>
      <c r="AH15" s="18">
        <v>0.5</v>
      </c>
      <c r="AI15" s="18">
        <v>0.5</v>
      </c>
    </row>
    <row r="16">
      <c r="A16" s="11" t="s">
        <v>27</v>
      </c>
      <c r="B16" s="27" t="s">
        <v>49</v>
      </c>
      <c r="C16" s="94">
        <f>VLOOKUP(B16,'P MEAMEDMAD MC Rocket UCR'!$A$1:$B$27,2, False)</f>
        <v>89.3129771</v>
      </c>
      <c r="D16" s="18">
        <v>84.7328244274809</v>
      </c>
      <c r="E16" s="18">
        <v>82.4427480916031</v>
      </c>
      <c r="F16" s="18">
        <v>84.7328244274809</v>
      </c>
      <c r="G16" s="18">
        <v>82.4427480916031</v>
      </c>
      <c r="H16" s="18">
        <v>87.7862595419847</v>
      </c>
      <c r="I16" s="18">
        <v>80.9160305343512</v>
      </c>
      <c r="J16" s="50">
        <f>VLOOKUP(B16,DataDictionary!$B$2:$G$31,5,FALSE())</f>
        <v>6</v>
      </c>
      <c r="K16" s="108" t="str">
        <f t="shared" si="1"/>
        <v>ECP_MED</v>
      </c>
      <c r="L16" s="108">
        <f t="shared" si="2"/>
        <v>87.78625954</v>
      </c>
      <c r="M16" s="109">
        <f t="shared" si="3"/>
        <v>-1.526717557</v>
      </c>
      <c r="N16" s="110">
        <f t="shared" si="4"/>
        <v>25.38294709</v>
      </c>
      <c r="O16" s="94">
        <f>VLOOKUP(B16,'P MEAMEDMAD MC Rocket UCR'!$A$1:$N$30,14, False)</f>
        <v>13.73247715</v>
      </c>
      <c r="P16" s="18">
        <v>10.246769742171</v>
      </c>
      <c r="Q16" s="18">
        <v>8.36538420915604</v>
      </c>
      <c r="R16" s="18">
        <v>10.2476619680723</v>
      </c>
      <c r="S16" s="18">
        <v>10.2174367030462</v>
      </c>
      <c r="T16" s="18">
        <v>8.37371794780095</v>
      </c>
      <c r="U16" s="18">
        <v>10.1917754292488</v>
      </c>
      <c r="V16" s="18">
        <v>11.6399580200513</v>
      </c>
      <c r="W16" s="18">
        <v>5.00415729681651</v>
      </c>
      <c r="X16" s="18">
        <v>5.01928609609604</v>
      </c>
      <c r="Y16" s="109"/>
      <c r="Z16" s="109"/>
      <c r="AA16" s="18">
        <v>0.5</v>
      </c>
      <c r="AB16" s="18">
        <v>0.333333333333333</v>
      </c>
      <c r="AC16" s="18">
        <v>0.5</v>
      </c>
      <c r="AD16" s="18">
        <v>0.5</v>
      </c>
      <c r="AE16" s="18">
        <v>0.333333333333333</v>
      </c>
      <c r="AF16" s="18">
        <v>0.5</v>
      </c>
      <c r="AG16" s="18">
        <v>0.666666666666667</v>
      </c>
      <c r="AH16" s="18">
        <v>0.166666666666667</v>
      </c>
      <c r="AI16" s="18">
        <v>0.166666666666667</v>
      </c>
    </row>
    <row r="17">
      <c r="A17" s="11" t="s">
        <v>27</v>
      </c>
      <c r="B17" s="27" t="s">
        <v>52</v>
      </c>
      <c r="C17" s="94">
        <f>VLOOKUP(B17,'P MEAMEDMAD MC Rocket UCR'!$A$1:$B$27,2, False)</f>
        <v>90.78947368</v>
      </c>
      <c r="D17" s="18">
        <v>91.4473684210526</v>
      </c>
      <c r="E17" s="18">
        <v>77.6315789473684</v>
      </c>
      <c r="F17" s="18">
        <v>91.4473684210526</v>
      </c>
      <c r="G17" s="18">
        <v>77.6315789473684</v>
      </c>
      <c r="H17" s="18">
        <v>89.4736842105263</v>
      </c>
      <c r="I17" s="18">
        <v>88.1578947368421</v>
      </c>
      <c r="J17" s="50">
        <f>VLOOKUP(B17,DataDictionary!$B$2:$G$31,5,FALSE())</f>
        <v>6</v>
      </c>
      <c r="K17" s="108" t="str">
        <f t="shared" si="1"/>
        <v>ECP_MED</v>
      </c>
      <c r="L17" s="108">
        <f t="shared" si="2"/>
        <v>91.44736842</v>
      </c>
      <c r="M17" s="109">
        <f t="shared" si="3"/>
        <v>0.6578947368</v>
      </c>
      <c r="N17" s="110">
        <f t="shared" si="4"/>
        <v>11.01254022</v>
      </c>
      <c r="O17" s="94">
        <f>VLOOKUP(B17,'P MEAMEDMAD MC Rocket UCR'!$A$1:$N$30,14, False)</f>
        <v>0.02858024836</v>
      </c>
      <c r="P17" s="18">
        <v>0.02543283700943</v>
      </c>
      <c r="Q17" s="18">
        <v>0.012215848763784</v>
      </c>
      <c r="R17" s="18">
        <v>0.014010874430339</v>
      </c>
      <c r="S17" s="18">
        <v>0.025662799676259</v>
      </c>
      <c r="T17" s="18">
        <v>0.01417597134908</v>
      </c>
      <c r="U17" s="18">
        <v>0.012798933188121</v>
      </c>
      <c r="V17" s="18">
        <v>0.023997104167938</v>
      </c>
      <c r="W17" s="18">
        <v>0.019514890511831</v>
      </c>
      <c r="X17" s="18">
        <v>0.012627891699473</v>
      </c>
      <c r="Y17" s="109"/>
      <c r="Z17" s="109"/>
      <c r="AA17" s="18">
        <v>0.666666666666667</v>
      </c>
      <c r="AB17" s="18">
        <v>0.166666666666667</v>
      </c>
      <c r="AC17" s="18">
        <v>0.166666666666667</v>
      </c>
      <c r="AD17" s="18">
        <v>0.666666666666667</v>
      </c>
      <c r="AE17" s="18">
        <v>0.166666666666667</v>
      </c>
      <c r="AF17" s="18">
        <v>0.166666666666667</v>
      </c>
      <c r="AG17" s="18">
        <v>0.666666666666667</v>
      </c>
      <c r="AH17" s="18">
        <v>0.333333333333333</v>
      </c>
      <c r="AI17" s="18">
        <v>0.166666666666667</v>
      </c>
    </row>
    <row r="18">
      <c r="A18" s="11" t="s">
        <v>27</v>
      </c>
      <c r="B18" s="27" t="s">
        <v>43</v>
      </c>
      <c r="C18" s="94">
        <f>VLOOKUP(B18,'P MEAMEDMAD MC Rocket UCR'!$A$1:$B$27,2, False)</f>
        <v>84.64163823</v>
      </c>
      <c r="D18" s="18">
        <v>82.9351535836178</v>
      </c>
      <c r="E18" s="18">
        <v>81.5699658703072</v>
      </c>
      <c r="F18" s="18">
        <v>82.9351535836178</v>
      </c>
      <c r="G18" s="18">
        <v>81.5699658703072</v>
      </c>
      <c r="H18" s="18">
        <v>82.9351535836178</v>
      </c>
      <c r="I18" s="18">
        <v>81.5699658703072</v>
      </c>
      <c r="J18" s="50">
        <f>VLOOKUP(B18,DataDictionary!$B$2:$G$31,5,FALSE())</f>
        <v>6</v>
      </c>
      <c r="K18" s="108" t="str">
        <f t="shared" si="1"/>
        <v>ECP_MED</v>
      </c>
      <c r="L18" s="108">
        <f t="shared" si="2"/>
        <v>82.93515358</v>
      </c>
      <c r="M18" s="109">
        <f t="shared" si="3"/>
        <v>-1.706484642</v>
      </c>
      <c r="N18" s="110">
        <f t="shared" si="4"/>
        <v>38.86307109</v>
      </c>
      <c r="O18" s="94">
        <f>VLOOKUP(B18,'P MEAMEDMAD MC Rocket UCR'!$A$1:$N$30,14, False)</f>
        <v>1.370607539</v>
      </c>
      <c r="P18" s="18">
        <v>0.837947356700897</v>
      </c>
      <c r="Q18" s="18">
        <v>0.838086545467377</v>
      </c>
      <c r="R18" s="18">
        <v>0.838585209846496</v>
      </c>
      <c r="S18" s="18">
        <v>0.840534031391144</v>
      </c>
      <c r="T18" s="18">
        <v>0.839753576119741</v>
      </c>
      <c r="U18" s="18">
        <v>0.86519228219986</v>
      </c>
      <c r="V18" s="18">
        <v>1.0172257065773</v>
      </c>
      <c r="W18" s="18">
        <v>1.01709038813909</v>
      </c>
      <c r="X18" s="18">
        <v>1.01847066879272</v>
      </c>
      <c r="Y18" s="109"/>
      <c r="Z18" s="109"/>
      <c r="AA18" s="18">
        <v>0.333333333333333</v>
      </c>
      <c r="AB18" s="18">
        <v>0.333333333333333</v>
      </c>
      <c r="AC18" s="18">
        <v>0.333333333333333</v>
      </c>
      <c r="AD18" s="18">
        <v>0.333333333333333</v>
      </c>
      <c r="AE18" s="18">
        <v>0.333333333333333</v>
      </c>
      <c r="AF18" s="18">
        <v>0.333333333333333</v>
      </c>
      <c r="AG18" s="18">
        <v>0.5</v>
      </c>
      <c r="AH18" s="18">
        <v>0.5</v>
      </c>
      <c r="AI18" s="18">
        <v>0.5</v>
      </c>
    </row>
    <row r="19">
      <c r="A19" s="11" t="s">
        <v>27</v>
      </c>
      <c r="B19" s="27" t="s">
        <v>57</v>
      </c>
      <c r="C19" s="94">
        <f>VLOOKUP(B19,'P MEAMEDMAD MC Rocket UCR'!$A$1:$B$27,2, False)</f>
        <v>98.14814815</v>
      </c>
      <c r="D19" s="18">
        <v>98.1481481481482</v>
      </c>
      <c r="E19" s="18">
        <v>80.7407407407407</v>
      </c>
      <c r="F19" s="18">
        <v>98.1481481481482</v>
      </c>
      <c r="G19" s="18">
        <v>93.3333333333333</v>
      </c>
      <c r="H19" s="18">
        <v>98.1481481481482</v>
      </c>
      <c r="I19" s="18">
        <v>80.7407407407407</v>
      </c>
      <c r="J19" s="50">
        <f>VLOOKUP(B19,DataDictionary!$B$2:$G$31,5,FALSE())</f>
        <v>4</v>
      </c>
      <c r="K19" s="108" t="str">
        <f t="shared" si="1"/>
        <v>ECP_MED</v>
      </c>
      <c r="L19" s="108">
        <f t="shared" si="2"/>
        <v>98.14814815</v>
      </c>
      <c r="M19" s="109">
        <f t="shared" si="3"/>
        <v>0</v>
      </c>
      <c r="N19" s="110">
        <f t="shared" si="4"/>
        <v>-5.466459786</v>
      </c>
      <c r="O19" s="94">
        <f>VLOOKUP(B19,'P MEAMEDMAD MC Rocket UCR'!$A$1:$N$30,14, False)</f>
        <v>0.01064346631</v>
      </c>
      <c r="P19" s="18">
        <v>0.011225287119548</v>
      </c>
      <c r="Q19" s="18">
        <v>0.006220817565918</v>
      </c>
      <c r="R19" s="18">
        <v>0.00869927406311</v>
      </c>
      <c r="S19" s="18">
        <v>0.012131651242574</v>
      </c>
      <c r="T19" s="18">
        <v>0.009129126866659</v>
      </c>
      <c r="U19" s="18">
        <v>0.008860127131144</v>
      </c>
      <c r="V19" s="18">
        <v>0.011200467745463</v>
      </c>
      <c r="W19" s="18">
        <v>0.006115623315175</v>
      </c>
      <c r="X19" s="18">
        <v>0.009462622801463</v>
      </c>
      <c r="Y19" s="109"/>
      <c r="Z19" s="109"/>
      <c r="AA19" s="18">
        <v>1.0</v>
      </c>
      <c r="AB19" s="18">
        <v>0.25</v>
      </c>
      <c r="AC19" s="18">
        <v>0.5</v>
      </c>
      <c r="AD19" s="18">
        <v>1.0</v>
      </c>
      <c r="AE19" s="18">
        <v>0.5</v>
      </c>
      <c r="AF19" s="18">
        <v>0.5</v>
      </c>
      <c r="AG19" s="18">
        <v>1.0</v>
      </c>
      <c r="AH19" s="18">
        <v>0.25</v>
      </c>
      <c r="AI19" s="18">
        <v>0.5</v>
      </c>
    </row>
    <row r="20">
      <c r="A20" s="11" t="s">
        <v>27</v>
      </c>
      <c r="B20" s="27" t="s">
        <v>55</v>
      </c>
      <c r="C20" s="94">
        <f>VLOOKUP(B20,'P MEAMEDMAD MC Rocket UCR'!$A$1:$B$27,2, False)</f>
        <v>53.33333333</v>
      </c>
      <c r="D20" s="18">
        <v>46.6666666666667</v>
      </c>
      <c r="E20" s="18">
        <v>53.3333333333333</v>
      </c>
      <c r="F20" s="18">
        <v>46.6666666666667</v>
      </c>
      <c r="G20" s="18">
        <v>53.3333333333333</v>
      </c>
      <c r="H20" s="18">
        <v>40.0</v>
      </c>
      <c r="I20" s="18">
        <v>40.0</v>
      </c>
      <c r="J20" s="50">
        <f>VLOOKUP(B20,DataDictionary!$B$2:$G$31,5,FALSE())</f>
        <v>4</v>
      </c>
      <c r="K20" s="108" t="str">
        <f t="shared" si="1"/>
        <v>ECS_MED</v>
      </c>
      <c r="L20" s="108">
        <f t="shared" si="2"/>
        <v>53.33333333</v>
      </c>
      <c r="M20" s="109">
        <f t="shared" si="3"/>
        <v>0</v>
      </c>
      <c r="N20" s="110">
        <f t="shared" si="4"/>
        <v>55.97504067</v>
      </c>
      <c r="O20" s="94">
        <f>VLOOKUP(B20,'P MEAMEDMAD MC Rocket UCR'!$A$1:$N$30,14, False)</f>
        <v>0.14883792</v>
      </c>
      <c r="P20" s="18">
        <v>0.131501483917236</v>
      </c>
      <c r="Q20" s="18">
        <v>0.065525833765666</v>
      </c>
      <c r="R20" s="18">
        <v>0.066307330131531</v>
      </c>
      <c r="S20" s="18">
        <v>0.131549457708995</v>
      </c>
      <c r="T20" s="18">
        <v>0.065689388910929</v>
      </c>
      <c r="U20" s="18">
        <v>0.065929452578227</v>
      </c>
      <c r="V20" s="18">
        <v>0.108185756206512</v>
      </c>
      <c r="W20" s="18">
        <v>0.108038568496704</v>
      </c>
      <c r="X20" s="18">
        <v>0.108203299840291</v>
      </c>
      <c r="Y20" s="109"/>
      <c r="Z20" s="109"/>
      <c r="AA20" s="18">
        <v>0.75</v>
      </c>
      <c r="AB20" s="18">
        <v>0.25</v>
      </c>
      <c r="AC20" s="18">
        <v>0.25</v>
      </c>
      <c r="AD20" s="18">
        <v>0.75</v>
      </c>
      <c r="AE20" s="18">
        <v>0.25</v>
      </c>
      <c r="AF20" s="18">
        <v>0.25</v>
      </c>
      <c r="AG20" s="18">
        <v>0.5</v>
      </c>
      <c r="AH20" s="18">
        <v>0.5</v>
      </c>
      <c r="AI20" s="18">
        <v>0.5</v>
      </c>
    </row>
    <row r="21">
      <c r="A21" s="11" t="s">
        <v>27</v>
      </c>
      <c r="B21" s="27" t="s">
        <v>65</v>
      </c>
      <c r="C21" s="94">
        <f>VLOOKUP(B21,'P MEAMEDMAD MC Rocket UCR'!$A$1:$B$27,2, False)</f>
        <v>98.55072464</v>
      </c>
      <c r="D21" s="18">
        <v>100.0</v>
      </c>
      <c r="E21" s="18">
        <v>95.6521739130435</v>
      </c>
      <c r="F21" s="18">
        <v>100.0</v>
      </c>
      <c r="G21" s="18">
        <v>95.6521739130435</v>
      </c>
      <c r="H21" s="18">
        <v>95.6521739130435</v>
      </c>
      <c r="I21" s="18">
        <v>92.7536231884058</v>
      </c>
      <c r="J21" s="50">
        <f>VLOOKUP(B21,DataDictionary!$B$2:$G$31,5,FALSE())</f>
        <v>3</v>
      </c>
      <c r="K21" s="108" t="str">
        <f t="shared" si="1"/>
        <v>ECP_MED</v>
      </c>
      <c r="L21" s="108">
        <f t="shared" si="2"/>
        <v>100</v>
      </c>
      <c r="M21" s="109">
        <f t="shared" si="3"/>
        <v>1.449275362</v>
      </c>
      <c r="N21" s="110">
        <f t="shared" si="4"/>
        <v>15.53478631</v>
      </c>
      <c r="O21" s="94">
        <f>VLOOKUP(B21,'P MEAMEDMAD MC Rocket UCR'!$A$1:$N$30,14, False)</f>
        <v>0.117720441</v>
      </c>
      <c r="P21" s="18">
        <v>0.099432822068532</v>
      </c>
      <c r="Q21" s="18">
        <v>0.062089725335439</v>
      </c>
      <c r="R21" s="18">
        <v>0.097854216893514</v>
      </c>
      <c r="S21" s="18">
        <v>0.099432122707367</v>
      </c>
      <c r="T21" s="18">
        <v>0.062144986788432</v>
      </c>
      <c r="U21" s="18">
        <v>0.099772596359253</v>
      </c>
      <c r="V21" s="18">
        <v>0.098646414279938</v>
      </c>
      <c r="W21" s="18">
        <v>0.060012408097585</v>
      </c>
      <c r="X21" s="18">
        <v>0.062494548161825</v>
      </c>
      <c r="Y21" s="109"/>
      <c r="Z21" s="109"/>
      <c r="AA21" s="18">
        <v>0.666666666666667</v>
      </c>
      <c r="AB21" s="18">
        <v>0.333333333333333</v>
      </c>
      <c r="AC21" s="18">
        <v>0.666666666666667</v>
      </c>
      <c r="AD21" s="18">
        <v>0.666666666666667</v>
      </c>
      <c r="AE21" s="18">
        <v>0.333333333333333</v>
      </c>
      <c r="AF21" s="18">
        <v>0.666666666666667</v>
      </c>
      <c r="AG21" s="18">
        <v>0.666666666666667</v>
      </c>
      <c r="AH21" s="18">
        <v>0.333333333333333</v>
      </c>
      <c r="AI21" s="18">
        <v>0.333333333333333</v>
      </c>
    </row>
    <row r="22">
      <c r="A22" s="4" t="s">
        <v>38</v>
      </c>
      <c r="B22" s="27" t="s">
        <v>67</v>
      </c>
      <c r="C22" s="94">
        <f>VLOOKUP(B22,'P MEAMEDMAD MC Rocket UCR'!$A$1:$B$27,2, False)</f>
        <v>43.3460076</v>
      </c>
      <c r="D22" s="18">
        <v>43.3460076045627</v>
      </c>
      <c r="E22" s="18">
        <v>46.0076045627376</v>
      </c>
      <c r="F22" s="18">
        <v>43.3460076045627</v>
      </c>
      <c r="G22" s="18">
        <v>46.0076045627376</v>
      </c>
      <c r="H22" s="18">
        <v>43.3460076045627</v>
      </c>
      <c r="I22" s="18">
        <v>49.8098859315589</v>
      </c>
      <c r="J22" s="50">
        <f>VLOOKUP(B22,DataDictionary!$B$2:$G$31,5,FALSE())</f>
        <v>3</v>
      </c>
      <c r="K22" s="108" t="str">
        <f t="shared" si="1"/>
        <v>ECS_MED</v>
      </c>
      <c r="L22" s="108">
        <f t="shared" si="2"/>
        <v>49.80988593</v>
      </c>
      <c r="M22" s="109">
        <f t="shared" si="3"/>
        <v>6.463878327</v>
      </c>
      <c r="N22" s="110">
        <f t="shared" si="4"/>
        <v>50.50264057</v>
      </c>
      <c r="O22" s="94">
        <f>VLOOKUP(B22,'P MEAMEDMAD MC Rocket UCR'!$A$1:$N$30,14, False)</f>
        <v>1.961325856</v>
      </c>
      <c r="P22" s="18">
        <v>1.96170216798782</v>
      </c>
      <c r="Q22" s="18">
        <v>0.97080450852712</v>
      </c>
      <c r="R22" s="18">
        <v>1.61131780544917</v>
      </c>
      <c r="S22" s="18">
        <v>1.96257857481639</v>
      </c>
      <c r="T22" s="18">
        <v>0.970315456390381</v>
      </c>
      <c r="U22" s="18">
        <v>1.61180861393611</v>
      </c>
      <c r="V22" s="18">
        <v>1.96080464919408</v>
      </c>
      <c r="W22" s="18">
        <v>0.970831553141276</v>
      </c>
      <c r="X22" s="18">
        <v>1.61125330130259</v>
      </c>
      <c r="Y22" s="109"/>
      <c r="Z22" s="109"/>
      <c r="AA22" s="18">
        <v>1.0</v>
      </c>
      <c r="AB22" s="18">
        <v>0.333333333333333</v>
      </c>
      <c r="AC22" s="18">
        <v>0.666666666666667</v>
      </c>
      <c r="AD22" s="18">
        <v>1.0</v>
      </c>
      <c r="AE22" s="18">
        <v>0.333333333333333</v>
      </c>
      <c r="AF22" s="18">
        <v>0.666666666666667</v>
      </c>
      <c r="AG22" s="18">
        <v>1.0</v>
      </c>
      <c r="AH22" s="18">
        <v>0.333333333333333</v>
      </c>
      <c r="AI22" s="18">
        <v>0.666666666666667</v>
      </c>
    </row>
    <row r="23">
      <c r="A23" s="4" t="s">
        <v>38</v>
      </c>
      <c r="B23" s="27" t="s">
        <v>59</v>
      </c>
      <c r="C23" s="94">
        <f>VLOOKUP(B23,'P MEAMEDMAD MC Rocket UCR'!$A$1:$B$27,2, False)</f>
        <v>59.52941176</v>
      </c>
      <c r="D23" s="18">
        <v>59.5294117647059</v>
      </c>
      <c r="E23" s="18">
        <v>40.4705882352941</v>
      </c>
      <c r="F23" s="18">
        <v>59.5294117647059</v>
      </c>
      <c r="G23" s="18">
        <v>40.4705882352941</v>
      </c>
      <c r="H23" s="18">
        <v>59.5294117647059</v>
      </c>
      <c r="I23" s="18">
        <v>42.2352941176471</v>
      </c>
      <c r="J23" s="50">
        <f>VLOOKUP(B23,DataDictionary!$B$2:$G$31,5,FALSE())</f>
        <v>3</v>
      </c>
      <c r="K23" s="108" t="str">
        <f t="shared" si="1"/>
        <v>ECP_MED</v>
      </c>
      <c r="L23" s="108">
        <f t="shared" si="2"/>
        <v>59.52941176</v>
      </c>
      <c r="M23" s="109">
        <f t="shared" si="3"/>
        <v>0</v>
      </c>
      <c r="N23" s="110">
        <f t="shared" si="4"/>
        <v>-9.500267996</v>
      </c>
      <c r="O23" s="94">
        <f>VLOOKUP(B23,'P MEAMEDMAD MC Rocket UCR'!$A$1:$N$30,14, False)</f>
        <v>0.09742244482</v>
      </c>
      <c r="P23" s="18">
        <v>0.106677838166555</v>
      </c>
      <c r="Q23" s="18">
        <v>0.057298012574514</v>
      </c>
      <c r="R23" s="18">
        <v>0.057043373584747</v>
      </c>
      <c r="S23" s="18">
        <v>0.106459645430247</v>
      </c>
      <c r="T23" s="18">
        <v>0.058291947841644</v>
      </c>
      <c r="U23" s="18">
        <v>0.057875724633535</v>
      </c>
      <c r="V23" s="18">
        <v>0.106005799770355</v>
      </c>
      <c r="W23" s="18">
        <v>0.055796543757121</v>
      </c>
      <c r="X23" s="18">
        <v>0.08669224580129</v>
      </c>
      <c r="Y23" s="109"/>
      <c r="Z23" s="109"/>
      <c r="AA23" s="18">
        <v>1.0</v>
      </c>
      <c r="AB23" s="18">
        <v>0.333333333333333</v>
      </c>
      <c r="AC23" s="18">
        <v>0.333333333333333</v>
      </c>
      <c r="AD23" s="18">
        <v>1.0</v>
      </c>
      <c r="AE23" s="18">
        <v>0.333333333333333</v>
      </c>
      <c r="AF23" s="18">
        <v>0.333333333333333</v>
      </c>
      <c r="AG23" s="18">
        <v>1.0</v>
      </c>
      <c r="AH23" s="18">
        <v>0.333333333333333</v>
      </c>
      <c r="AI23" s="18">
        <v>0.666666666666667</v>
      </c>
    </row>
    <row r="24">
      <c r="A24" s="4" t="s">
        <v>38</v>
      </c>
      <c r="B24" s="27" t="s">
        <v>61</v>
      </c>
      <c r="C24" s="94">
        <f>VLOOKUP(B24,'P MEAMEDMAD MC Rocket UCR'!$A$1:$B$27,2, False)</f>
        <v>94.0625</v>
      </c>
      <c r="D24" s="18">
        <v>94.0625</v>
      </c>
      <c r="E24" s="18">
        <v>71.875</v>
      </c>
      <c r="F24" s="18">
        <v>94.0625</v>
      </c>
      <c r="G24" s="18">
        <v>71.875</v>
      </c>
      <c r="H24" s="18">
        <v>94.0625</v>
      </c>
      <c r="I24" s="18">
        <v>71.875</v>
      </c>
      <c r="J24" s="50">
        <f>VLOOKUP(B24,DataDictionary!$B$2:$G$31,5,FALSE())</f>
        <v>3</v>
      </c>
      <c r="K24" s="108" t="str">
        <f t="shared" si="1"/>
        <v>ECP_MED</v>
      </c>
      <c r="L24" s="108">
        <f t="shared" si="2"/>
        <v>94.0625</v>
      </c>
      <c r="M24" s="109">
        <f t="shared" si="3"/>
        <v>0</v>
      </c>
      <c r="N24" s="110">
        <f t="shared" si="4"/>
        <v>0.2245095675</v>
      </c>
      <c r="O24" s="94">
        <f>VLOOKUP(B24,'P MEAMEDMAD MC Rocket UCR'!$A$1:$N$30,14, False)</f>
        <v>0.1602115194</v>
      </c>
      <c r="P24" s="18">
        <v>0.159851829210917</v>
      </c>
      <c r="Q24" s="18">
        <v>0.080355048179627</v>
      </c>
      <c r="R24" s="18">
        <v>0.132879865169525</v>
      </c>
      <c r="S24" s="18">
        <v>0.162814076741536</v>
      </c>
      <c r="T24" s="18">
        <v>0.080623376369476</v>
      </c>
      <c r="U24" s="18">
        <v>0.133485241731008</v>
      </c>
      <c r="V24" s="18">
        <v>0.160800798734029</v>
      </c>
      <c r="W24" s="18">
        <v>0.080640514691671</v>
      </c>
      <c r="X24" s="18">
        <v>0.133425104618072</v>
      </c>
      <c r="Y24" s="109"/>
      <c r="Z24" s="109"/>
      <c r="AA24" s="18">
        <v>1.0</v>
      </c>
      <c r="AB24" s="18">
        <v>0.333333333333333</v>
      </c>
      <c r="AC24" s="18">
        <v>0.666666666666667</v>
      </c>
      <c r="AD24" s="18">
        <v>1.0</v>
      </c>
      <c r="AE24" s="18">
        <v>0.333333333333333</v>
      </c>
      <c r="AF24" s="18">
        <v>0.666666666666667</v>
      </c>
      <c r="AG24" s="18">
        <v>1.0</v>
      </c>
      <c r="AH24" s="18">
        <v>0.333333333333333</v>
      </c>
      <c r="AI24" s="18">
        <v>0.666666666666667</v>
      </c>
    </row>
    <row r="25">
      <c r="A25" s="3" t="s">
        <v>13</v>
      </c>
      <c r="B25" s="27" t="s">
        <v>69</v>
      </c>
      <c r="C25" s="94">
        <f>VLOOKUP(B25,'P MEAMEDMAD MC Rocket UCR'!$A$1:$B$27,2, False)</f>
        <v>6.666666667</v>
      </c>
      <c r="D25" s="18">
        <v>20.0</v>
      </c>
      <c r="E25" s="18">
        <v>20.0</v>
      </c>
      <c r="F25" s="18">
        <v>20.0</v>
      </c>
      <c r="G25" s="18">
        <v>20.0</v>
      </c>
      <c r="H25" s="18">
        <v>20.0</v>
      </c>
      <c r="I25" s="18">
        <v>20.0</v>
      </c>
      <c r="J25" s="50">
        <f>VLOOKUP(B25,DataDictionary!$B$2:$G$31,5,FALSE())</f>
        <v>2</v>
      </c>
      <c r="K25" s="108" t="str">
        <f t="shared" si="1"/>
        <v>ECP_MED</v>
      </c>
      <c r="L25" s="108">
        <f t="shared" si="2"/>
        <v>20</v>
      </c>
      <c r="M25" s="109">
        <f t="shared" si="3"/>
        <v>13.33333333</v>
      </c>
      <c r="N25" s="110">
        <f t="shared" si="4"/>
        <v>36.65556257</v>
      </c>
      <c r="O25" s="94">
        <f>VLOOKUP(B25,'P MEAMEDMAD MC Rocket UCR'!$A$1:$N$30,14, False)</f>
        <v>0.03484659592</v>
      </c>
      <c r="P25" s="18">
        <v>0.022073380152385</v>
      </c>
      <c r="Q25" s="18">
        <v>0.021902231375376</v>
      </c>
      <c r="R25" s="18">
        <v>0.022231916586558</v>
      </c>
      <c r="S25" s="18">
        <v>0.022150353590647</v>
      </c>
      <c r="T25" s="18">
        <v>0.022018917401632</v>
      </c>
      <c r="U25" s="18">
        <v>0.022129730383555</v>
      </c>
      <c r="V25" s="18">
        <v>0.02199330329895</v>
      </c>
      <c r="W25" s="18">
        <v>0.02204293012619</v>
      </c>
      <c r="X25" s="18">
        <v>0.022074715296428</v>
      </c>
      <c r="Y25" s="109"/>
      <c r="Z25" s="109"/>
      <c r="AA25" s="18">
        <v>0.5</v>
      </c>
      <c r="AB25" s="18">
        <v>0.5</v>
      </c>
      <c r="AC25" s="18">
        <v>0.5</v>
      </c>
      <c r="AD25" s="18">
        <v>0.5</v>
      </c>
      <c r="AE25" s="18">
        <v>0.5</v>
      </c>
      <c r="AF25" s="18">
        <v>0.5</v>
      </c>
      <c r="AG25" s="18">
        <v>0.5</v>
      </c>
      <c r="AH25" s="18">
        <v>0.5</v>
      </c>
      <c r="AI25" s="18">
        <v>0.5</v>
      </c>
    </row>
    <row r="26">
      <c r="A26" s="3" t="s">
        <v>13</v>
      </c>
      <c r="B26" s="27" t="s">
        <v>73</v>
      </c>
      <c r="C26" s="94">
        <f>VLOOKUP(B26,'P MEAMEDMAD MC Rocket UCR'!$A$1:$B$27,2, False)</f>
        <v>90.55555556</v>
      </c>
      <c r="D26" s="18">
        <v>90.5555555555556</v>
      </c>
      <c r="E26" s="18">
        <v>66.1111111111111</v>
      </c>
      <c r="F26" s="18">
        <v>90.5555555555556</v>
      </c>
      <c r="G26" s="18">
        <v>73.3333333333333</v>
      </c>
      <c r="H26" s="18">
        <v>90.5555555555556</v>
      </c>
      <c r="I26" s="18">
        <v>66.1111111111111</v>
      </c>
      <c r="J26" s="50">
        <f>VLOOKUP(B26,DataDictionary!$B$2:$G$31,5,FALSE())</f>
        <v>2</v>
      </c>
      <c r="K26" s="108" t="str">
        <f t="shared" si="1"/>
        <v>ECP_MED</v>
      </c>
      <c r="L26" s="108">
        <f t="shared" si="2"/>
        <v>90.55555556</v>
      </c>
      <c r="M26" s="109">
        <f t="shared" si="3"/>
        <v>0</v>
      </c>
      <c r="N26" s="110">
        <f t="shared" si="4"/>
        <v>-15.5027761</v>
      </c>
      <c r="O26" s="94">
        <f>VLOOKUP(B26,'P MEAMEDMAD MC Rocket UCR'!$A$1:$N$30,14, False)</f>
        <v>0.03134209712</v>
      </c>
      <c r="P26" s="18">
        <v>0.036200992266337</v>
      </c>
      <c r="Q26" s="18">
        <v>0.024081424872081</v>
      </c>
      <c r="R26" s="18">
        <v>0.025747780005137</v>
      </c>
      <c r="S26" s="18">
        <v>0.036198862393697</v>
      </c>
      <c r="T26" s="18">
        <v>0.024381546179454</v>
      </c>
      <c r="U26" s="18">
        <v>0.023848716417948</v>
      </c>
      <c r="V26" s="18">
        <v>0.034752488136292</v>
      </c>
      <c r="W26" s="18">
        <v>0.023456025123596</v>
      </c>
      <c r="X26" s="18">
        <v>0.02399339278539</v>
      </c>
      <c r="Y26" s="109"/>
      <c r="Z26" s="109"/>
      <c r="AA26" s="18">
        <v>1.0</v>
      </c>
      <c r="AB26" s="18">
        <v>0.5</v>
      </c>
      <c r="AC26" s="18">
        <v>0.5</v>
      </c>
      <c r="AD26" s="18">
        <v>1.0</v>
      </c>
      <c r="AE26" s="18">
        <v>0.5</v>
      </c>
      <c r="AF26" s="18">
        <v>0.5</v>
      </c>
      <c r="AG26" s="18">
        <v>1.0</v>
      </c>
      <c r="AH26" s="18">
        <v>0.5</v>
      </c>
      <c r="AI26" s="18">
        <v>0.5</v>
      </c>
    </row>
    <row r="27">
      <c r="A27" s="3" t="s">
        <v>13</v>
      </c>
      <c r="B27" s="27" t="s">
        <v>71</v>
      </c>
      <c r="C27" s="94">
        <f>VLOOKUP(B27,'P MEAMEDMAD MC Rocket UCR'!$A$1:$B$27,2, False)</f>
        <v>98.19897084</v>
      </c>
      <c r="D27" s="18">
        <v>98.1989708404803</v>
      </c>
      <c r="E27" s="18">
        <v>88.822184105203</v>
      </c>
      <c r="F27" s="18">
        <v>98.1989708404803</v>
      </c>
      <c r="G27" s="18">
        <v>88.822184105203</v>
      </c>
      <c r="H27" s="18">
        <v>98.1989708404803</v>
      </c>
      <c r="I27" s="18">
        <v>88.822184105203</v>
      </c>
      <c r="J27" s="50">
        <f>VLOOKUP(B27,DataDictionary!$B$2:$G$31,5,FALSE())</f>
        <v>2</v>
      </c>
      <c r="K27" s="108" t="str">
        <f t="shared" si="1"/>
        <v>ECP_MED</v>
      </c>
      <c r="L27" s="108">
        <f t="shared" si="2"/>
        <v>98.19897084</v>
      </c>
      <c r="M27" s="109">
        <f t="shared" si="3"/>
        <v>0</v>
      </c>
      <c r="N27" s="110">
        <f t="shared" si="4"/>
        <v>1.777434722</v>
      </c>
      <c r="O27" s="94">
        <f>VLOOKUP(B27,'P MEAMEDMAD MC Rocket UCR'!$A$1:$N$30,14, False)</f>
        <v>0.9147916953</v>
      </c>
      <c r="P27" s="18">
        <v>0.898531870047251</v>
      </c>
      <c r="Q27" s="18">
        <v>0.741418409347534</v>
      </c>
      <c r="R27" s="18">
        <v>0.774189404646556</v>
      </c>
      <c r="S27" s="18">
        <v>0.888742657502492</v>
      </c>
      <c r="T27" s="18">
        <v>0.80829606850942</v>
      </c>
      <c r="U27" s="18">
        <v>0.77163637081782</v>
      </c>
      <c r="V27" s="18">
        <v>0.893580611546834</v>
      </c>
      <c r="W27" s="18">
        <v>0.787110030651093</v>
      </c>
      <c r="X27" s="18">
        <v>0.752265389760335</v>
      </c>
      <c r="Y27" s="109"/>
      <c r="Z27" s="109"/>
      <c r="AA27" s="18">
        <v>1.0</v>
      </c>
      <c r="AB27" s="18">
        <v>0.5</v>
      </c>
      <c r="AC27" s="18">
        <v>0.5</v>
      </c>
      <c r="AD27" s="18">
        <v>1.0</v>
      </c>
      <c r="AE27" s="18">
        <v>0.5</v>
      </c>
      <c r="AF27" s="18">
        <v>0.5</v>
      </c>
      <c r="AG27" s="18">
        <v>1.0</v>
      </c>
      <c r="AH27" s="18">
        <v>0.5</v>
      </c>
      <c r="AI27" s="18">
        <v>0.5</v>
      </c>
    </row>
    <row r="28">
      <c r="C28" s="38"/>
      <c r="D28" s="38"/>
      <c r="E28" s="38"/>
      <c r="F28" s="38"/>
      <c r="G28" s="38"/>
      <c r="H28" s="38"/>
      <c r="I28" s="38"/>
      <c r="O28" s="38"/>
    </row>
    <row r="30">
      <c r="A30" s="111"/>
      <c r="B30" s="111" t="s">
        <v>288</v>
      </c>
      <c r="C30" s="91">
        <f t="shared" ref="C30:I30" si="5">AVERAGE(C2:C27)</f>
        <v>71.58286326</v>
      </c>
      <c r="D30" s="112">
        <f t="shared" si="5"/>
        <v>71.69326148</v>
      </c>
      <c r="E30" s="91">
        <f t="shared" si="5"/>
        <v>66.56344131</v>
      </c>
      <c r="F30" s="112">
        <f t="shared" si="5"/>
        <v>71.86169982</v>
      </c>
      <c r="G30" s="91">
        <f t="shared" si="5"/>
        <v>67.05312982</v>
      </c>
      <c r="H30" s="112">
        <f t="shared" si="5"/>
        <v>71.58105058</v>
      </c>
      <c r="I30" s="91">
        <f t="shared" si="5"/>
        <v>67.16896618</v>
      </c>
      <c r="J30" s="113"/>
      <c r="K30" s="114" t="s">
        <v>81</v>
      </c>
      <c r="L30" s="114"/>
      <c r="M30" s="114"/>
      <c r="N30" s="114"/>
      <c r="O30" s="91">
        <f t="shared" ref="O30:X30" si="6">sum(O2:O27)</f>
        <v>36.92651183</v>
      </c>
      <c r="P30" s="91">
        <f t="shared" si="6"/>
        <v>30.17079394</v>
      </c>
      <c r="Q30" s="91">
        <f t="shared" si="6"/>
        <v>26.39621987</v>
      </c>
      <c r="R30" s="91">
        <f t="shared" si="6"/>
        <v>28.82528819</v>
      </c>
      <c r="S30" s="91">
        <f t="shared" si="6"/>
        <v>30.40123387</v>
      </c>
      <c r="T30" s="91">
        <f t="shared" si="6"/>
        <v>26.73685639</v>
      </c>
      <c r="U30" s="91">
        <f t="shared" si="6"/>
        <v>29.05529083</v>
      </c>
      <c r="V30" s="91">
        <f t="shared" si="6"/>
        <v>31.68736966</v>
      </c>
      <c r="W30" s="91">
        <f t="shared" si="6"/>
        <v>23.35612509</v>
      </c>
      <c r="X30" s="91">
        <f t="shared" si="6"/>
        <v>23.82062244</v>
      </c>
      <c r="AA30" s="91">
        <f t="shared" ref="AA30:AI30" si="7">AVERAGE(AA2:AA27)</f>
        <v>0.641122894</v>
      </c>
      <c r="AB30" s="91">
        <f t="shared" si="7"/>
        <v>0.3346417676</v>
      </c>
      <c r="AC30" s="91">
        <f t="shared" si="7"/>
        <v>0.3816705644</v>
      </c>
      <c r="AD30" s="91">
        <f t="shared" si="7"/>
        <v>0.6397111792</v>
      </c>
      <c r="AE30" s="91">
        <f t="shared" si="7"/>
        <v>0.3421778128</v>
      </c>
      <c r="AF30" s="91">
        <f t="shared" si="7"/>
        <v>0.3845948269</v>
      </c>
      <c r="AG30" s="91">
        <f t="shared" si="7"/>
        <v>0.6359713848</v>
      </c>
      <c r="AH30" s="91">
        <f t="shared" si="7"/>
        <v>0.3652483745</v>
      </c>
      <c r="AI30" s="91">
        <f t="shared" si="7"/>
        <v>0.4109929272</v>
      </c>
    </row>
    <row r="31">
      <c r="D31" s="40">
        <f t="shared" ref="D31:I31" si="8">D30-$C$30</f>
        <v>0.1103982259</v>
      </c>
      <c r="E31" s="40">
        <f t="shared" si="8"/>
        <v>-5.019421942</v>
      </c>
      <c r="F31" s="40">
        <f t="shared" si="8"/>
        <v>0.2788365633</v>
      </c>
      <c r="G31" s="40">
        <f t="shared" si="8"/>
        <v>-4.529733434</v>
      </c>
      <c r="H31" s="40">
        <f t="shared" si="8"/>
        <v>-0.001812679591</v>
      </c>
      <c r="I31" s="40">
        <f t="shared" si="8"/>
        <v>-4.413897081</v>
      </c>
      <c r="P31" s="38">
        <f t="shared" ref="P31:X31" si="9">(P30-$O$30)/$O$30</f>
        <v>-0.18295034</v>
      </c>
      <c r="Q31" s="38">
        <f t="shared" si="9"/>
        <v>-0.2851688784</v>
      </c>
      <c r="R31" s="38">
        <f t="shared" si="9"/>
        <v>-0.2193877309</v>
      </c>
      <c r="S31" s="38">
        <f t="shared" si="9"/>
        <v>-0.176709839</v>
      </c>
      <c r="T31" s="38">
        <f t="shared" si="9"/>
        <v>-0.2759441642</v>
      </c>
      <c r="U31" s="38">
        <f t="shared" si="9"/>
        <v>-0.2131590723</v>
      </c>
      <c r="V31" s="38">
        <f t="shared" si="9"/>
        <v>-0.141880235</v>
      </c>
      <c r="W31" s="38">
        <f t="shared" si="9"/>
        <v>-0.3674971197</v>
      </c>
      <c r="X31" s="38">
        <f t="shared" si="9"/>
        <v>-0.3549181535</v>
      </c>
    </row>
    <row r="39">
      <c r="F39" s="115"/>
    </row>
    <row r="40">
      <c r="F40" s="11"/>
    </row>
    <row r="41">
      <c r="F41" s="11"/>
    </row>
    <row r="42">
      <c r="F42" s="11"/>
    </row>
    <row r="43">
      <c r="F43" s="11"/>
    </row>
    <row r="44">
      <c r="F44" s="11"/>
    </row>
    <row r="45">
      <c r="F45" s="4"/>
    </row>
    <row r="46">
      <c r="F46" s="4"/>
    </row>
    <row r="47">
      <c r="F47" s="4"/>
    </row>
  </sheetData>
  <conditionalFormatting sqref="C2:I28 O2:O28">
    <cfRule type="expression" dxfId="1" priority="1">
      <formula>C2=MAX($C2:$I2)</formula>
    </cfRule>
  </conditionalFormatting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3.71"/>
  </cols>
  <sheetData>
    <row r="1">
      <c r="A1" s="24" t="s">
        <v>158</v>
      </c>
      <c r="B1" s="24" t="s">
        <v>191</v>
      </c>
      <c r="C1" s="42" t="s">
        <v>303</v>
      </c>
      <c r="D1" s="42" t="s">
        <v>304</v>
      </c>
      <c r="E1" s="42" t="s">
        <v>305</v>
      </c>
      <c r="F1" s="42" t="s">
        <v>306</v>
      </c>
      <c r="G1" s="42" t="s">
        <v>307</v>
      </c>
      <c r="H1" s="42" t="s">
        <v>308</v>
      </c>
      <c r="I1" s="42" t="s">
        <v>309</v>
      </c>
      <c r="J1" s="42" t="s">
        <v>310</v>
      </c>
      <c r="K1" s="42" t="s">
        <v>311</v>
      </c>
    </row>
    <row r="2">
      <c r="A2" s="27" t="s">
        <v>11</v>
      </c>
      <c r="B2" s="27" t="s">
        <v>211</v>
      </c>
      <c r="C2" s="18">
        <v>0.397769516728624</v>
      </c>
      <c r="D2" s="18">
        <v>0.069888475836431</v>
      </c>
      <c r="E2" s="18">
        <v>0.252788104089219</v>
      </c>
      <c r="F2" s="18">
        <v>0.398513011152416</v>
      </c>
      <c r="G2" s="18">
        <v>0.069888475836431</v>
      </c>
      <c r="H2" s="18">
        <v>0.254275092936803</v>
      </c>
      <c r="I2" s="18">
        <v>0.287732342007435</v>
      </c>
      <c r="J2" s="18">
        <v>0.274349442379182</v>
      </c>
      <c r="K2" s="18">
        <v>0.190334572490706</v>
      </c>
    </row>
    <row r="3">
      <c r="A3" s="27" t="s">
        <v>14</v>
      </c>
      <c r="B3" s="27" t="s">
        <v>212</v>
      </c>
      <c r="C3" s="18">
        <v>0.308411214953271</v>
      </c>
      <c r="D3" s="18">
        <v>0.087227414330218</v>
      </c>
      <c r="E3" s="18">
        <v>0.177570093457944</v>
      </c>
      <c r="F3" s="18">
        <v>0.291796469366563</v>
      </c>
      <c r="G3" s="18">
        <v>0.053997923156802</v>
      </c>
      <c r="H3" s="18">
        <v>0.180685358255452</v>
      </c>
      <c r="I3" s="18">
        <v>0.330218068535825</v>
      </c>
      <c r="J3" s="18">
        <v>0.129802699896158</v>
      </c>
      <c r="K3" s="18">
        <v>0.293873312564901</v>
      </c>
    </row>
    <row r="4">
      <c r="A4" s="27" t="s">
        <v>19</v>
      </c>
      <c r="B4" s="27" t="s">
        <v>213</v>
      </c>
      <c r="C4" s="18">
        <v>0.104166666666667</v>
      </c>
      <c r="D4" s="18">
        <v>0.104166666666667</v>
      </c>
      <c r="E4" s="18">
        <v>0.305555555555556</v>
      </c>
      <c r="F4" s="18">
        <v>0.083333333333333</v>
      </c>
      <c r="G4" s="18">
        <v>0.083333333333333</v>
      </c>
      <c r="H4" s="18">
        <v>0.305555555555556</v>
      </c>
      <c r="I4" s="18">
        <v>0.083333333333333</v>
      </c>
      <c r="J4" s="18">
        <v>0.083333333333333</v>
      </c>
      <c r="K4" s="18">
        <v>0.340277777777778</v>
      </c>
    </row>
    <row r="5">
      <c r="A5" s="27" t="s">
        <v>21</v>
      </c>
      <c r="B5" s="27" t="s">
        <v>214</v>
      </c>
      <c r="C5" s="18">
        <v>0.25</v>
      </c>
      <c r="D5" s="18">
        <v>0.25</v>
      </c>
      <c r="E5" s="18">
        <v>0.171875</v>
      </c>
      <c r="F5" s="18">
        <v>0.25</v>
      </c>
      <c r="G5" s="18">
        <v>0.25</v>
      </c>
      <c r="H5" s="18">
        <v>0.171875</v>
      </c>
      <c r="I5" s="18">
        <v>0.234375</v>
      </c>
      <c r="J5" s="18">
        <v>0.234375</v>
      </c>
      <c r="K5" s="18">
        <v>0.171875</v>
      </c>
    </row>
    <row r="6">
      <c r="A6" s="27" t="s">
        <v>23</v>
      </c>
      <c r="B6" s="27" t="s">
        <v>215</v>
      </c>
      <c r="C6" s="18">
        <v>0.163934426229508</v>
      </c>
      <c r="D6" s="18">
        <v>0.163934426229508</v>
      </c>
      <c r="E6" s="18">
        <v>0.065573770491803</v>
      </c>
      <c r="F6" s="18">
        <v>0.163934426229508</v>
      </c>
      <c r="G6" s="18">
        <v>0.163934426229508</v>
      </c>
      <c r="H6" s="18">
        <v>0.065573770491803</v>
      </c>
      <c r="I6" s="18">
        <v>0.147540983606557</v>
      </c>
      <c r="J6" s="18">
        <v>0.147540983606557</v>
      </c>
      <c r="K6" s="18">
        <v>0.065573770491803</v>
      </c>
    </row>
    <row r="7">
      <c r="A7" s="27" t="s">
        <v>25</v>
      </c>
      <c r="B7" s="27" t="s">
        <v>216</v>
      </c>
      <c r="C7" s="18">
        <v>0.25</v>
      </c>
      <c r="D7" s="18">
        <v>0.25</v>
      </c>
      <c r="E7" s="18">
        <v>0.392857142857143</v>
      </c>
      <c r="F7" s="18">
        <v>0.25</v>
      </c>
      <c r="G7" s="18">
        <v>0.25</v>
      </c>
      <c r="H7" s="18">
        <v>0.464285714285714</v>
      </c>
      <c r="I7" s="18">
        <v>0.214285714285714</v>
      </c>
      <c r="J7" s="18">
        <v>0.214285714285714</v>
      </c>
      <c r="K7" s="18">
        <v>0.535714285714286</v>
      </c>
    </row>
    <row r="8">
      <c r="A8" s="27" t="s">
        <v>28</v>
      </c>
      <c r="B8" s="27" t="s">
        <v>217</v>
      </c>
      <c r="C8" s="18">
        <v>0.791666666666667</v>
      </c>
      <c r="D8" s="18">
        <v>0.5</v>
      </c>
      <c r="E8" s="18">
        <v>0.5</v>
      </c>
      <c r="F8" s="18">
        <v>0.791666666666667</v>
      </c>
      <c r="G8" s="18">
        <v>0.5</v>
      </c>
      <c r="H8" s="18">
        <v>0.5</v>
      </c>
      <c r="I8" s="18">
        <v>0.708333333333333</v>
      </c>
      <c r="J8" s="18">
        <v>0.5</v>
      </c>
      <c r="K8" s="18">
        <v>0.5</v>
      </c>
    </row>
    <row r="9">
      <c r="A9" s="27" t="s">
        <v>34</v>
      </c>
      <c r="B9" s="27" t="s">
        <v>218</v>
      </c>
      <c r="C9" s="18">
        <v>0.181818181818182</v>
      </c>
      <c r="D9" s="18">
        <v>0.181818181818182</v>
      </c>
      <c r="E9" s="18">
        <v>0.181818181818182</v>
      </c>
      <c r="F9" s="18">
        <v>0.181818181818182</v>
      </c>
      <c r="G9" s="18">
        <v>0.181818181818182</v>
      </c>
      <c r="H9" s="18">
        <v>0.181818181818182</v>
      </c>
      <c r="I9" s="18">
        <v>0.181818181818182</v>
      </c>
      <c r="J9" s="18">
        <v>0.181818181818182</v>
      </c>
      <c r="K9" s="18">
        <v>0.181818181818182</v>
      </c>
    </row>
    <row r="10">
      <c r="A10" s="27" t="s">
        <v>36</v>
      </c>
      <c r="B10" s="27" t="s">
        <v>219</v>
      </c>
      <c r="C10" s="18">
        <v>0.9</v>
      </c>
      <c r="D10" s="18">
        <v>0.8</v>
      </c>
      <c r="E10" s="18">
        <v>0.3</v>
      </c>
      <c r="F10" s="18">
        <v>0.9</v>
      </c>
      <c r="G10" s="18">
        <v>0.8</v>
      </c>
      <c r="H10" s="18">
        <v>0.3</v>
      </c>
      <c r="I10" s="18">
        <v>0.8</v>
      </c>
      <c r="J10" s="18">
        <v>0.6</v>
      </c>
      <c r="K10" s="18">
        <v>0.7</v>
      </c>
    </row>
    <row r="11">
      <c r="A11" s="27" t="s">
        <v>39</v>
      </c>
      <c r="B11" s="27" t="s">
        <v>220</v>
      </c>
      <c r="C11" s="18">
        <v>1.0</v>
      </c>
      <c r="D11" s="18">
        <v>0.222222222222222</v>
      </c>
      <c r="E11" s="18">
        <v>0.111111111111111</v>
      </c>
      <c r="F11" s="18">
        <v>1.0</v>
      </c>
      <c r="G11" s="18">
        <v>0.222222222222222</v>
      </c>
      <c r="H11" s="18">
        <v>0.111111111111111</v>
      </c>
      <c r="I11" s="18">
        <v>1.0</v>
      </c>
      <c r="J11" s="18">
        <v>0.333333333333333</v>
      </c>
      <c r="K11" s="18">
        <v>0.111111111111111</v>
      </c>
    </row>
    <row r="12">
      <c r="A12" s="27" t="s">
        <v>41</v>
      </c>
      <c r="B12" s="27" t="s">
        <v>221</v>
      </c>
      <c r="C12" s="18">
        <v>0.571428571428571</v>
      </c>
      <c r="D12" s="18">
        <v>0.571428571428571</v>
      </c>
      <c r="E12" s="18">
        <v>0.714285714285714</v>
      </c>
      <c r="F12" s="18">
        <v>0.571428571428571</v>
      </c>
      <c r="G12" s="18">
        <v>0.571428571428571</v>
      </c>
      <c r="H12" s="18">
        <v>0.714285714285714</v>
      </c>
      <c r="I12" s="18">
        <v>0.714285714285714</v>
      </c>
      <c r="J12" s="18">
        <v>0.714285714285714</v>
      </c>
      <c r="K12" s="18">
        <v>0.428571428571429</v>
      </c>
    </row>
    <row r="13">
      <c r="A13" s="27" t="s">
        <v>45</v>
      </c>
      <c r="B13" s="27" t="s">
        <v>222</v>
      </c>
      <c r="C13" s="18">
        <v>0.333333333333333</v>
      </c>
      <c r="D13" s="18">
        <v>0.333333333333333</v>
      </c>
      <c r="E13" s="18">
        <v>0.333333333333333</v>
      </c>
      <c r="F13" s="18">
        <v>0.333333333333333</v>
      </c>
      <c r="G13" s="18">
        <v>0.333333333333333</v>
      </c>
      <c r="H13" s="18">
        <v>0.333333333333333</v>
      </c>
      <c r="I13" s="18">
        <v>0.333333333333333</v>
      </c>
      <c r="J13" s="18">
        <v>0.333333333333333</v>
      </c>
      <c r="K13" s="18">
        <v>0.333333333333333</v>
      </c>
    </row>
    <row r="14">
      <c r="A14" s="27" t="s">
        <v>47</v>
      </c>
      <c r="B14" s="27" t="s">
        <v>223</v>
      </c>
      <c r="C14" s="18">
        <v>1.0</v>
      </c>
      <c r="D14" s="18">
        <v>0.666666666666667</v>
      </c>
      <c r="E14" s="18">
        <v>0.5</v>
      </c>
      <c r="F14" s="18">
        <v>1.0</v>
      </c>
      <c r="G14" s="18">
        <v>0.666666666666667</v>
      </c>
      <c r="H14" s="18">
        <v>0.5</v>
      </c>
      <c r="I14" s="18">
        <v>1.0</v>
      </c>
      <c r="J14" s="18">
        <v>0.666666666666667</v>
      </c>
      <c r="K14" s="18">
        <v>0.666666666666667</v>
      </c>
    </row>
    <row r="15">
      <c r="A15" s="27" t="s">
        <v>51</v>
      </c>
      <c r="B15" s="27" t="s">
        <v>225</v>
      </c>
      <c r="C15" s="18">
        <v>1.0</v>
      </c>
      <c r="D15" s="18">
        <v>0.333333333333333</v>
      </c>
      <c r="E15" s="18">
        <v>0.333333333333333</v>
      </c>
      <c r="F15" s="18">
        <v>1.0</v>
      </c>
      <c r="G15" s="18">
        <v>0.333333333333333</v>
      </c>
      <c r="H15" s="18">
        <v>0.333333333333333</v>
      </c>
      <c r="I15" s="18">
        <v>1.0</v>
      </c>
      <c r="J15" s="18">
        <v>0.5</v>
      </c>
      <c r="K15" s="18">
        <v>0.5</v>
      </c>
    </row>
    <row r="16">
      <c r="A16" s="27" t="s">
        <v>49</v>
      </c>
      <c r="B16" s="27" t="s">
        <v>224</v>
      </c>
      <c r="C16" s="18">
        <v>0.5</v>
      </c>
      <c r="D16" s="18">
        <v>0.333333333333333</v>
      </c>
      <c r="E16" s="18">
        <v>0.5</v>
      </c>
      <c r="F16" s="18">
        <v>0.5</v>
      </c>
      <c r="G16" s="18">
        <v>0.333333333333333</v>
      </c>
      <c r="H16" s="18">
        <v>0.5</v>
      </c>
      <c r="I16" s="18">
        <v>0.666666666666667</v>
      </c>
      <c r="J16" s="18">
        <v>0.166666666666667</v>
      </c>
      <c r="K16" s="18">
        <v>0.166666666666667</v>
      </c>
    </row>
    <row r="17">
      <c r="A17" s="27" t="s">
        <v>52</v>
      </c>
      <c r="B17" s="27" t="s">
        <v>226</v>
      </c>
      <c r="C17" s="18">
        <v>0.666666666666667</v>
      </c>
      <c r="D17" s="18">
        <v>0.166666666666667</v>
      </c>
      <c r="E17" s="18">
        <v>0.166666666666667</v>
      </c>
      <c r="F17" s="18">
        <v>0.666666666666667</v>
      </c>
      <c r="G17" s="18">
        <v>0.166666666666667</v>
      </c>
      <c r="H17" s="18">
        <v>0.166666666666667</v>
      </c>
      <c r="I17" s="18">
        <v>0.666666666666667</v>
      </c>
      <c r="J17" s="18">
        <v>0.333333333333333</v>
      </c>
      <c r="K17" s="18">
        <v>0.166666666666667</v>
      </c>
    </row>
    <row r="18">
      <c r="A18" s="27" t="s">
        <v>43</v>
      </c>
      <c r="B18" s="27" t="s">
        <v>227</v>
      </c>
      <c r="C18" s="18">
        <v>0.333333333333333</v>
      </c>
      <c r="D18" s="18">
        <v>0.333333333333333</v>
      </c>
      <c r="E18" s="18">
        <v>0.333333333333333</v>
      </c>
      <c r="F18" s="18">
        <v>0.333333333333333</v>
      </c>
      <c r="G18" s="18">
        <v>0.333333333333333</v>
      </c>
      <c r="H18" s="18">
        <v>0.333333333333333</v>
      </c>
      <c r="I18" s="18">
        <v>0.5</v>
      </c>
      <c r="J18" s="18">
        <v>0.5</v>
      </c>
      <c r="K18" s="18">
        <v>0.5</v>
      </c>
    </row>
    <row r="19">
      <c r="A19" s="27" t="s">
        <v>57</v>
      </c>
      <c r="B19" s="27" t="s">
        <v>228</v>
      </c>
      <c r="C19" s="18">
        <v>1.0</v>
      </c>
      <c r="D19" s="18">
        <v>0.25</v>
      </c>
      <c r="E19" s="18">
        <v>0.5</v>
      </c>
      <c r="F19" s="18">
        <v>1.0</v>
      </c>
      <c r="G19" s="18">
        <v>0.5</v>
      </c>
      <c r="H19" s="18">
        <v>0.5</v>
      </c>
      <c r="I19" s="18">
        <v>1.0</v>
      </c>
      <c r="J19" s="18">
        <v>0.25</v>
      </c>
      <c r="K19" s="18">
        <v>0.5</v>
      </c>
    </row>
    <row r="20">
      <c r="A20" s="27" t="s">
        <v>55</v>
      </c>
      <c r="B20" s="27" t="s">
        <v>229</v>
      </c>
      <c r="C20" s="18">
        <v>0.75</v>
      </c>
      <c r="D20" s="18">
        <v>0.25</v>
      </c>
      <c r="E20" s="18">
        <v>0.25</v>
      </c>
      <c r="F20" s="18">
        <v>0.75</v>
      </c>
      <c r="G20" s="18">
        <v>0.25</v>
      </c>
      <c r="H20" s="18">
        <v>0.25</v>
      </c>
      <c r="I20" s="18">
        <v>0.5</v>
      </c>
      <c r="J20" s="18">
        <v>0.5</v>
      </c>
      <c r="K20" s="18">
        <v>0.5</v>
      </c>
    </row>
    <row r="21">
      <c r="A21" s="27" t="s">
        <v>65</v>
      </c>
      <c r="B21" s="27" t="s">
        <v>230</v>
      </c>
      <c r="C21" s="18">
        <v>0.666666666666667</v>
      </c>
      <c r="D21" s="18">
        <v>0.333333333333333</v>
      </c>
      <c r="E21" s="18">
        <v>0.666666666666667</v>
      </c>
      <c r="F21" s="18">
        <v>0.666666666666667</v>
      </c>
      <c r="G21" s="18">
        <v>0.333333333333333</v>
      </c>
      <c r="H21" s="18">
        <v>0.666666666666667</v>
      </c>
      <c r="I21" s="18">
        <v>0.666666666666667</v>
      </c>
      <c r="J21" s="18">
        <v>0.333333333333333</v>
      </c>
      <c r="K21" s="18">
        <v>0.333333333333333</v>
      </c>
    </row>
    <row r="22">
      <c r="A22" s="27" t="s">
        <v>67</v>
      </c>
      <c r="B22" s="27" t="s">
        <v>231</v>
      </c>
      <c r="C22" s="18">
        <v>1.0</v>
      </c>
      <c r="D22" s="18">
        <v>0.333333333333333</v>
      </c>
      <c r="E22" s="18">
        <v>0.666666666666667</v>
      </c>
      <c r="F22" s="18">
        <v>1.0</v>
      </c>
      <c r="G22" s="18">
        <v>0.333333333333333</v>
      </c>
      <c r="H22" s="18">
        <v>0.666666666666667</v>
      </c>
      <c r="I22" s="18">
        <v>1.0</v>
      </c>
      <c r="J22" s="18">
        <v>0.333333333333333</v>
      </c>
      <c r="K22" s="18">
        <v>0.666666666666667</v>
      </c>
    </row>
    <row r="23">
      <c r="A23" s="27" t="s">
        <v>59</v>
      </c>
      <c r="B23" s="27" t="s">
        <v>232</v>
      </c>
      <c r="C23" s="18">
        <v>1.0</v>
      </c>
      <c r="D23" s="18">
        <v>0.333333333333333</v>
      </c>
      <c r="E23" s="18">
        <v>0.333333333333333</v>
      </c>
      <c r="F23" s="18">
        <v>1.0</v>
      </c>
      <c r="G23" s="18">
        <v>0.333333333333333</v>
      </c>
      <c r="H23" s="18">
        <v>0.333333333333333</v>
      </c>
      <c r="I23" s="18">
        <v>1.0</v>
      </c>
      <c r="J23" s="18">
        <v>0.333333333333333</v>
      </c>
      <c r="K23" s="18">
        <v>0.666666666666667</v>
      </c>
    </row>
    <row r="24">
      <c r="A24" s="27" t="s">
        <v>61</v>
      </c>
      <c r="B24" s="27" t="s">
        <v>233</v>
      </c>
      <c r="C24" s="18">
        <v>1.0</v>
      </c>
      <c r="D24" s="18">
        <v>0.333333333333333</v>
      </c>
      <c r="E24" s="18">
        <v>0.666666666666667</v>
      </c>
      <c r="F24" s="18">
        <v>1.0</v>
      </c>
      <c r="G24" s="18">
        <v>0.333333333333333</v>
      </c>
      <c r="H24" s="18">
        <v>0.666666666666667</v>
      </c>
      <c r="I24" s="18">
        <v>1.0</v>
      </c>
      <c r="J24" s="18">
        <v>0.333333333333333</v>
      </c>
      <c r="K24" s="18">
        <v>0.666666666666667</v>
      </c>
    </row>
    <row r="25">
      <c r="A25" s="27" t="s">
        <v>73</v>
      </c>
      <c r="B25" s="27" t="s">
        <v>235</v>
      </c>
      <c r="C25" s="18">
        <v>1.0</v>
      </c>
      <c r="D25" s="18">
        <v>0.5</v>
      </c>
      <c r="E25" s="18">
        <v>0.5</v>
      </c>
      <c r="F25" s="18">
        <v>1.0</v>
      </c>
      <c r="G25" s="18">
        <v>0.5</v>
      </c>
      <c r="H25" s="18">
        <v>0.5</v>
      </c>
      <c r="I25" s="18">
        <v>1.0</v>
      </c>
      <c r="J25" s="18">
        <v>0.5</v>
      </c>
      <c r="K25" s="18">
        <v>0.5</v>
      </c>
    </row>
    <row r="26">
      <c r="A26" s="27" t="s">
        <v>71</v>
      </c>
      <c r="B26" s="27" t="s">
        <v>236</v>
      </c>
      <c r="C26" s="18">
        <v>1.0</v>
      </c>
      <c r="D26" s="18">
        <v>0.5</v>
      </c>
      <c r="E26" s="18">
        <v>0.5</v>
      </c>
      <c r="F26" s="18">
        <v>1.0</v>
      </c>
      <c r="G26" s="18">
        <v>0.5</v>
      </c>
      <c r="H26" s="18">
        <v>0.5</v>
      </c>
      <c r="I26" s="18">
        <v>1.0</v>
      </c>
      <c r="J26" s="18">
        <v>0.5</v>
      </c>
      <c r="K26" s="18">
        <v>0.5</v>
      </c>
    </row>
    <row r="27">
      <c r="A27" s="27" t="s">
        <v>69</v>
      </c>
      <c r="B27" s="27" t="s">
        <v>234</v>
      </c>
      <c r="C27" s="18">
        <v>0.5</v>
      </c>
      <c r="D27" s="18">
        <v>0.5</v>
      </c>
      <c r="E27" s="18">
        <v>0.5</v>
      </c>
      <c r="F27" s="18">
        <v>0.5</v>
      </c>
      <c r="G27" s="18">
        <v>0.5</v>
      </c>
      <c r="H27" s="18">
        <v>0.5</v>
      </c>
      <c r="I27" s="18">
        <v>0.5</v>
      </c>
      <c r="J27" s="18">
        <v>0.5</v>
      </c>
      <c r="K27" s="18">
        <v>0.5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2"/>
      <c r="B1" s="42"/>
      <c r="C1" s="42" t="s">
        <v>183</v>
      </c>
      <c r="D1" s="42" t="s">
        <v>184</v>
      </c>
      <c r="E1" s="42" t="s">
        <v>291</v>
      </c>
      <c r="F1" s="42" t="s">
        <v>185</v>
      </c>
      <c r="G1" s="42" t="s">
        <v>186</v>
      </c>
      <c r="H1" s="42" t="s">
        <v>292</v>
      </c>
      <c r="I1" s="42" t="s">
        <v>187</v>
      </c>
      <c r="J1" s="42" t="s">
        <v>188</v>
      </c>
      <c r="K1" s="42" t="s">
        <v>189</v>
      </c>
    </row>
    <row r="2">
      <c r="A2" s="27" t="s">
        <v>11</v>
      </c>
      <c r="B2" s="116" t="str">
        <f>vlookup(A2, DataDictionary!$B$2:$C$31,2,False)</f>
        <v>DDG</v>
      </c>
      <c r="C2" s="18">
        <v>0.397769516728624</v>
      </c>
      <c r="D2" s="18">
        <v>0.069888475836431</v>
      </c>
      <c r="E2" s="18">
        <v>0.252788104089219</v>
      </c>
      <c r="F2" s="18">
        <v>0.398513011152416</v>
      </c>
      <c r="G2" s="18">
        <v>0.069888475836431</v>
      </c>
      <c r="H2" s="18">
        <v>0.254275092936803</v>
      </c>
      <c r="I2" s="18">
        <v>0.287732342007435</v>
      </c>
      <c r="J2" s="18">
        <v>0.274349442379182</v>
      </c>
      <c r="K2" s="18">
        <v>0.190334572490706</v>
      </c>
    </row>
    <row r="3">
      <c r="A3" s="27" t="s">
        <v>14</v>
      </c>
      <c r="B3" s="116" t="str">
        <f>vlookup(A3, DataDictionary!$B$2:$C$31,2,False)</f>
        <v>PSF</v>
      </c>
      <c r="C3" s="18">
        <v>0.308411214953271</v>
      </c>
      <c r="D3" s="18">
        <v>0.087227414330218</v>
      </c>
      <c r="E3" s="18">
        <v>0.177570093457944</v>
      </c>
      <c r="F3" s="18">
        <v>0.291796469366563</v>
      </c>
      <c r="G3" s="18">
        <v>0.053997923156802</v>
      </c>
      <c r="H3" s="18">
        <v>0.180685358255452</v>
      </c>
      <c r="I3" s="18">
        <v>0.330218068535825</v>
      </c>
      <c r="J3" s="18">
        <v>0.129802699896158</v>
      </c>
      <c r="K3" s="18">
        <v>0.293873312564901</v>
      </c>
    </row>
    <row r="4">
      <c r="A4" s="27" t="s">
        <v>19</v>
      </c>
      <c r="B4" s="116" t="str">
        <f>vlookup(A4, DataDictionary!$B$2:$C$31,2,False)</f>
        <v>FD</v>
      </c>
      <c r="C4" s="18">
        <v>0.104166666666667</v>
      </c>
      <c r="D4" s="18">
        <v>0.104166666666667</v>
      </c>
      <c r="E4" s="18">
        <v>0.305555555555556</v>
      </c>
      <c r="F4" s="18">
        <v>0.083333333333333</v>
      </c>
      <c r="G4" s="18">
        <v>0.083333333333333</v>
      </c>
      <c r="H4" s="18">
        <v>0.305555555555556</v>
      </c>
      <c r="I4" s="18">
        <v>0.083333333333333</v>
      </c>
      <c r="J4" s="18">
        <v>0.083333333333333</v>
      </c>
      <c r="K4" s="18">
        <v>0.340277777777778</v>
      </c>
    </row>
    <row r="5">
      <c r="A5" s="27" t="s">
        <v>21</v>
      </c>
      <c r="B5" s="116" t="str">
        <f>vlookup(A5, DataDictionary!$B$2:$C$31,2,False)</f>
        <v>MI</v>
      </c>
      <c r="C5" s="18">
        <v>0.25</v>
      </c>
      <c r="D5" s="18">
        <v>0.25</v>
      </c>
      <c r="E5" s="18">
        <v>0.171875</v>
      </c>
      <c r="F5" s="18">
        <v>0.25</v>
      </c>
      <c r="G5" s="18">
        <v>0.25</v>
      </c>
      <c r="H5" s="18">
        <v>0.171875</v>
      </c>
      <c r="I5" s="18">
        <v>0.234375</v>
      </c>
      <c r="J5" s="18">
        <v>0.234375</v>
      </c>
      <c r="K5" s="18">
        <v>0.171875</v>
      </c>
    </row>
    <row r="6">
      <c r="A6" s="27" t="s">
        <v>23</v>
      </c>
      <c r="B6" s="116" t="str">
        <f>vlookup(A6, DataDictionary!$B$2:$C$31,2,False)</f>
        <v>HB</v>
      </c>
      <c r="C6" s="18">
        <v>0.163934426229508</v>
      </c>
      <c r="D6" s="18">
        <v>0.163934426229508</v>
      </c>
      <c r="E6" s="18">
        <v>0.065573770491803</v>
      </c>
      <c r="F6" s="18">
        <v>0.163934426229508</v>
      </c>
      <c r="G6" s="18">
        <v>0.163934426229508</v>
      </c>
      <c r="H6" s="18">
        <v>0.065573770491803</v>
      </c>
      <c r="I6" s="18">
        <v>0.147540983606557</v>
      </c>
      <c r="J6" s="18">
        <v>0.147540983606557</v>
      </c>
      <c r="K6" s="18">
        <v>0.065573770491803</v>
      </c>
    </row>
    <row r="7">
      <c r="A7" s="27" t="s">
        <v>25</v>
      </c>
      <c r="B7" s="116" t="str">
        <f>vlookup(A7, DataDictionary!$B$2:$C$31,2,False)</f>
        <v>FM</v>
      </c>
      <c r="C7" s="18">
        <v>0.25</v>
      </c>
      <c r="D7" s="18">
        <v>0.25</v>
      </c>
      <c r="E7" s="18">
        <v>0.392857142857143</v>
      </c>
      <c r="F7" s="18">
        <v>0.25</v>
      </c>
      <c r="G7" s="18">
        <v>0.25</v>
      </c>
      <c r="H7" s="18">
        <v>0.464285714285714</v>
      </c>
      <c r="I7" s="18">
        <v>0.214285714285714</v>
      </c>
      <c r="J7" s="18">
        <v>0.214285714285714</v>
      </c>
      <c r="K7" s="18">
        <v>0.535714285714286</v>
      </c>
    </row>
    <row r="8">
      <c r="A8" s="27" t="s">
        <v>28</v>
      </c>
      <c r="B8" s="116" t="str">
        <f>vlookup(A8, DataDictionary!$B$2:$C$31,2,False)</f>
        <v>NTP</v>
      </c>
      <c r="C8" s="18">
        <v>0.791666666666667</v>
      </c>
      <c r="D8" s="18">
        <v>0.5</v>
      </c>
      <c r="E8" s="18">
        <v>0.5</v>
      </c>
      <c r="F8" s="18">
        <v>0.791666666666667</v>
      </c>
      <c r="G8" s="18">
        <v>0.5</v>
      </c>
      <c r="H8" s="18">
        <v>0.5</v>
      </c>
      <c r="I8" s="18">
        <v>0.708333333333333</v>
      </c>
      <c r="J8" s="18">
        <v>0.5</v>
      </c>
      <c r="K8" s="18">
        <v>0.5</v>
      </c>
    </row>
    <row r="9">
      <c r="A9" s="27" t="s">
        <v>34</v>
      </c>
      <c r="B9" s="116" t="str">
        <f>vlookup(A9, DataDictionary!$B$2:$C$31,2,False)</f>
        <v>PS</v>
      </c>
      <c r="C9" s="18">
        <v>0.181818181818182</v>
      </c>
      <c r="D9" s="18">
        <v>0.181818181818182</v>
      </c>
      <c r="E9" s="18">
        <v>0.181818181818182</v>
      </c>
      <c r="F9" s="18">
        <v>0.181818181818182</v>
      </c>
      <c r="G9" s="18">
        <v>0.181818181818182</v>
      </c>
      <c r="H9" s="18">
        <v>0.181818181818182</v>
      </c>
      <c r="I9" s="18">
        <v>0.181818181818182</v>
      </c>
      <c r="J9" s="18">
        <v>0.181818181818182</v>
      </c>
      <c r="K9" s="18">
        <v>0.181818181818182</v>
      </c>
    </row>
    <row r="10">
      <c r="A10" s="27" t="s">
        <v>36</v>
      </c>
      <c r="B10" s="116" t="str">
        <f>vlookup(A10, DataDictionary!$B$2:$C$31,2,False)</f>
        <v>HMD</v>
      </c>
      <c r="C10" s="18">
        <v>0.9</v>
      </c>
      <c r="D10" s="18">
        <v>0.8</v>
      </c>
      <c r="E10" s="18">
        <v>0.3</v>
      </c>
      <c r="F10" s="18">
        <v>0.9</v>
      </c>
      <c r="G10" s="18">
        <v>0.8</v>
      </c>
      <c r="H10" s="18">
        <v>0.3</v>
      </c>
      <c r="I10" s="18">
        <v>0.8</v>
      </c>
      <c r="J10" s="18">
        <v>0.6</v>
      </c>
      <c r="K10" s="18">
        <v>0.7</v>
      </c>
    </row>
    <row r="11">
      <c r="A11" s="27" t="s">
        <v>39</v>
      </c>
      <c r="B11" s="116" t="str">
        <f>vlookup(A11, DataDictionary!$B$2:$C$31,2,False)</f>
        <v>AWR</v>
      </c>
      <c r="C11" s="18">
        <v>1.0</v>
      </c>
      <c r="D11" s="18">
        <v>0.222222222222222</v>
      </c>
      <c r="E11" s="18">
        <v>0.111111111111111</v>
      </c>
      <c r="F11" s="18">
        <v>1.0</v>
      </c>
      <c r="G11" s="18">
        <v>0.222222222222222</v>
      </c>
      <c r="H11" s="18">
        <v>0.111111111111111</v>
      </c>
      <c r="I11" s="18">
        <v>1.0</v>
      </c>
      <c r="J11" s="18">
        <v>0.333333333333333</v>
      </c>
      <c r="K11" s="18">
        <v>0.111111111111111</v>
      </c>
    </row>
    <row r="12">
      <c r="A12" s="27" t="s">
        <v>41</v>
      </c>
      <c r="B12" s="116" t="str">
        <f>vlookup(A12, DataDictionary!$B$2:$C$31,2,False)</f>
        <v>SR2</v>
      </c>
      <c r="C12" s="18">
        <v>0.571428571428571</v>
      </c>
      <c r="D12" s="18">
        <v>0.571428571428571</v>
      </c>
      <c r="E12" s="18">
        <v>0.714285714285714</v>
      </c>
      <c r="F12" s="18">
        <v>0.571428571428571</v>
      </c>
      <c r="G12" s="18">
        <v>0.571428571428571</v>
      </c>
      <c r="H12" s="18">
        <v>0.714285714285714</v>
      </c>
      <c r="I12" s="18">
        <v>0.714285714285714</v>
      </c>
      <c r="J12" s="18">
        <v>0.714285714285714</v>
      </c>
      <c r="K12" s="18">
        <v>0.428571428571429</v>
      </c>
    </row>
    <row r="13">
      <c r="A13" s="27" t="s">
        <v>45</v>
      </c>
      <c r="B13" s="116" t="str">
        <f>vlookup(A13, DataDictionary!$B$2:$C$31,2,False)</f>
        <v>BM</v>
      </c>
      <c r="C13" s="18">
        <v>0.333333333333333</v>
      </c>
      <c r="D13" s="18">
        <v>0.333333333333333</v>
      </c>
      <c r="E13" s="18">
        <v>0.333333333333333</v>
      </c>
      <c r="F13" s="18">
        <v>0.333333333333333</v>
      </c>
      <c r="G13" s="18">
        <v>0.333333333333333</v>
      </c>
      <c r="H13" s="18">
        <v>0.333333333333333</v>
      </c>
      <c r="I13" s="18">
        <v>0.333333333333333</v>
      </c>
      <c r="J13" s="18">
        <v>0.333333333333333</v>
      </c>
      <c r="K13" s="18">
        <v>0.333333333333333</v>
      </c>
    </row>
    <row r="14">
      <c r="A14" s="27" t="s">
        <v>47</v>
      </c>
      <c r="B14" s="116" t="str">
        <f>vlookup(A14, DataDictionary!$B$2:$C$31,2,False)</f>
        <v>CKT</v>
      </c>
      <c r="C14" s="18">
        <v>1.0</v>
      </c>
      <c r="D14" s="18">
        <v>0.666666666666667</v>
      </c>
      <c r="E14" s="18">
        <v>0.5</v>
      </c>
      <c r="F14" s="18">
        <v>1.0</v>
      </c>
      <c r="G14" s="18">
        <v>0.666666666666667</v>
      </c>
      <c r="H14" s="18">
        <v>0.5</v>
      </c>
      <c r="I14" s="18">
        <v>1.0</v>
      </c>
      <c r="J14" s="18">
        <v>0.666666666666667</v>
      </c>
      <c r="K14" s="18">
        <v>0.666666666666667</v>
      </c>
    </row>
    <row r="15">
      <c r="A15" s="27" t="s">
        <v>51</v>
      </c>
      <c r="B15" s="116" t="str">
        <f>vlookup(A15, DataDictionary!$B$2:$C$31,2,False)</f>
        <v>LSST</v>
      </c>
      <c r="C15" s="18">
        <v>1.0</v>
      </c>
      <c r="D15" s="18">
        <v>0.333333333333333</v>
      </c>
      <c r="E15" s="18">
        <v>0.333333333333333</v>
      </c>
      <c r="F15" s="18">
        <v>1.0</v>
      </c>
      <c r="G15" s="18">
        <v>0.333333333333333</v>
      </c>
      <c r="H15" s="18">
        <v>0.333333333333333</v>
      </c>
      <c r="I15" s="18">
        <v>1.0</v>
      </c>
      <c r="J15" s="18">
        <v>0.5</v>
      </c>
      <c r="K15" s="18">
        <v>0.5</v>
      </c>
    </row>
    <row r="16">
      <c r="A16" s="27" t="s">
        <v>49</v>
      </c>
      <c r="B16" s="116" t="str">
        <f>vlookup(A16, DataDictionary!$B$2:$C$31,2,False)</f>
        <v>EW</v>
      </c>
      <c r="C16" s="18">
        <v>0.5</v>
      </c>
      <c r="D16" s="18">
        <v>0.333333333333333</v>
      </c>
      <c r="E16" s="18">
        <v>0.5</v>
      </c>
      <c r="F16" s="18">
        <v>0.5</v>
      </c>
      <c r="G16" s="18">
        <v>0.333333333333333</v>
      </c>
      <c r="H16" s="18">
        <v>0.5</v>
      </c>
      <c r="I16" s="18">
        <v>0.666666666666667</v>
      </c>
      <c r="J16" s="18">
        <v>0.166666666666667</v>
      </c>
      <c r="K16" s="18">
        <v>0.166666666666667</v>
      </c>
    </row>
    <row r="17">
      <c r="A17" s="27" t="s">
        <v>52</v>
      </c>
      <c r="B17" s="116" t="str">
        <f>vlookup(A17, DataDictionary!$B$2:$C$31,2,False)</f>
        <v>RS</v>
      </c>
      <c r="C17" s="18">
        <v>0.666666666666667</v>
      </c>
      <c r="D17" s="18">
        <v>0.166666666666667</v>
      </c>
      <c r="E17" s="18">
        <v>0.166666666666667</v>
      </c>
      <c r="F17" s="18">
        <v>0.666666666666667</v>
      </c>
      <c r="G17" s="18">
        <v>0.166666666666667</v>
      </c>
      <c r="H17" s="18">
        <v>0.166666666666667</v>
      </c>
      <c r="I17" s="18">
        <v>0.666666666666667</v>
      </c>
      <c r="J17" s="18">
        <v>0.333333333333333</v>
      </c>
      <c r="K17" s="18">
        <v>0.166666666666667</v>
      </c>
    </row>
    <row r="18">
      <c r="A18" s="27" t="s">
        <v>43</v>
      </c>
      <c r="B18" s="116" t="str">
        <f>vlookup(A18, DataDictionary!$B$2:$C$31,2,False)</f>
        <v>SR1</v>
      </c>
      <c r="C18" s="18">
        <v>0.333333333333333</v>
      </c>
      <c r="D18" s="18">
        <v>0.333333333333333</v>
      </c>
      <c r="E18" s="18">
        <v>0.333333333333333</v>
      </c>
      <c r="F18" s="18">
        <v>0.333333333333333</v>
      </c>
      <c r="G18" s="18">
        <v>0.333333333333333</v>
      </c>
      <c r="H18" s="18">
        <v>0.333333333333333</v>
      </c>
      <c r="I18" s="18">
        <v>0.5</v>
      </c>
      <c r="J18" s="18">
        <v>0.5</v>
      </c>
      <c r="K18" s="18">
        <v>0.5</v>
      </c>
    </row>
    <row r="19">
      <c r="A19" s="27" t="s">
        <v>57</v>
      </c>
      <c r="B19" s="116" t="str">
        <f>vlookup(A19, DataDictionary!$B$2:$C$31,2,False)</f>
        <v>ER</v>
      </c>
      <c r="C19" s="18">
        <v>1.0</v>
      </c>
      <c r="D19" s="18">
        <v>0.25</v>
      </c>
      <c r="E19" s="18">
        <v>0.5</v>
      </c>
      <c r="F19" s="18">
        <v>1.0</v>
      </c>
      <c r="G19" s="18">
        <v>0.5</v>
      </c>
      <c r="H19" s="18">
        <v>0.5</v>
      </c>
      <c r="I19" s="18">
        <v>1.0</v>
      </c>
      <c r="J19" s="18">
        <v>0.25</v>
      </c>
      <c r="K19" s="18">
        <v>0.5</v>
      </c>
    </row>
    <row r="20">
      <c r="A20" s="27" t="s">
        <v>55</v>
      </c>
      <c r="B20" s="116" t="str">
        <f>vlookup(A20, DataDictionary!$B$2:$C$31,2,False)</f>
        <v>SWJ</v>
      </c>
      <c r="C20" s="18">
        <v>0.75</v>
      </c>
      <c r="D20" s="18">
        <v>0.25</v>
      </c>
      <c r="E20" s="18">
        <v>0.25</v>
      </c>
      <c r="F20" s="18">
        <v>0.75</v>
      </c>
      <c r="G20" s="18">
        <v>0.25</v>
      </c>
      <c r="H20" s="18">
        <v>0.25</v>
      </c>
      <c r="I20" s="18">
        <v>0.5</v>
      </c>
      <c r="J20" s="18">
        <v>0.5</v>
      </c>
      <c r="K20" s="18">
        <v>0.5</v>
      </c>
    </row>
    <row r="21">
      <c r="A21" s="27" t="s">
        <v>65</v>
      </c>
      <c r="B21" s="116" t="str">
        <f>vlookup(A21, DataDictionary!$B$2:$C$31,2,False)</f>
        <v>EP</v>
      </c>
      <c r="C21" s="18">
        <v>0.666666666666667</v>
      </c>
      <c r="D21" s="18">
        <v>0.333333333333333</v>
      </c>
      <c r="E21" s="18">
        <v>0.666666666666667</v>
      </c>
      <c r="F21" s="18">
        <v>0.666666666666667</v>
      </c>
      <c r="G21" s="18">
        <v>0.333333333333333</v>
      </c>
      <c r="H21" s="18">
        <v>0.666666666666667</v>
      </c>
      <c r="I21" s="18">
        <v>0.666666666666667</v>
      </c>
      <c r="J21" s="18">
        <v>0.333333333333333</v>
      </c>
      <c r="K21" s="18">
        <v>0.333333333333333</v>
      </c>
    </row>
    <row r="22">
      <c r="A22" s="27" t="s">
        <v>67</v>
      </c>
      <c r="B22" s="116" t="str">
        <f>vlookup(A22, DataDictionary!$B$2:$C$31,2,False)</f>
        <v>EC</v>
      </c>
      <c r="C22" s="18">
        <v>1.0</v>
      </c>
      <c r="D22" s="18">
        <v>0.333333333333333</v>
      </c>
      <c r="E22" s="18">
        <v>0.666666666666667</v>
      </c>
      <c r="F22" s="18">
        <v>1.0</v>
      </c>
      <c r="G22" s="18">
        <v>0.333333333333333</v>
      </c>
      <c r="H22" s="18">
        <v>0.666666666666667</v>
      </c>
      <c r="I22" s="18">
        <v>1.0</v>
      </c>
      <c r="J22" s="18">
        <v>0.333333333333333</v>
      </c>
      <c r="K22" s="18">
        <v>0.666666666666667</v>
      </c>
    </row>
    <row r="23">
      <c r="A23" s="27" t="s">
        <v>59</v>
      </c>
      <c r="B23" s="116" t="str">
        <f>vlookup(A23, DataDictionary!$B$2:$C$31,2,False)</f>
        <v>HW</v>
      </c>
      <c r="C23" s="18">
        <v>1.0</v>
      </c>
      <c r="D23" s="18">
        <v>0.333333333333333</v>
      </c>
      <c r="E23" s="18">
        <v>0.333333333333333</v>
      </c>
      <c r="F23" s="18">
        <v>1.0</v>
      </c>
      <c r="G23" s="18">
        <v>0.333333333333333</v>
      </c>
      <c r="H23" s="18">
        <v>0.333333333333333</v>
      </c>
      <c r="I23" s="18">
        <v>1.0</v>
      </c>
      <c r="J23" s="18">
        <v>0.333333333333333</v>
      </c>
      <c r="K23" s="18">
        <v>0.666666666666667</v>
      </c>
    </row>
    <row r="24">
      <c r="A24" s="27" t="s">
        <v>61</v>
      </c>
      <c r="B24" s="116" t="str">
        <f>vlookup(A24, DataDictionary!$B$2:$C$31,2,False)</f>
        <v>UW</v>
      </c>
      <c r="C24" s="18">
        <v>1.0</v>
      </c>
      <c r="D24" s="18">
        <v>0.333333333333333</v>
      </c>
      <c r="E24" s="18">
        <v>0.666666666666667</v>
      </c>
      <c r="F24" s="18">
        <v>1.0</v>
      </c>
      <c r="G24" s="18">
        <v>0.333333333333333</v>
      </c>
      <c r="H24" s="18">
        <v>0.666666666666667</v>
      </c>
      <c r="I24" s="18">
        <v>1.0</v>
      </c>
      <c r="J24" s="18">
        <v>0.333333333333333</v>
      </c>
      <c r="K24" s="18">
        <v>0.666666666666667</v>
      </c>
    </row>
    <row r="25">
      <c r="A25" s="27" t="s">
        <v>73</v>
      </c>
      <c r="B25" s="116" t="str">
        <f>vlookup(A25, DataDictionary!$B$2:$C$31,2,False)</f>
        <v>LB</v>
      </c>
      <c r="C25" s="18">
        <v>1.0</v>
      </c>
      <c r="D25" s="18">
        <v>0.5</v>
      </c>
      <c r="E25" s="18">
        <v>0.5</v>
      </c>
      <c r="F25" s="18">
        <v>1.0</v>
      </c>
      <c r="G25" s="18">
        <v>0.5</v>
      </c>
      <c r="H25" s="18">
        <v>0.5</v>
      </c>
      <c r="I25" s="18">
        <v>1.0</v>
      </c>
      <c r="J25" s="18">
        <v>0.5</v>
      </c>
      <c r="K25" s="18">
        <v>0.5</v>
      </c>
    </row>
    <row r="26">
      <c r="A26" s="27" t="s">
        <v>71</v>
      </c>
      <c r="B26" s="116" t="str">
        <f>vlookup(A26, DataDictionary!$B$2:$C$31,2,False)</f>
        <v>PD</v>
      </c>
      <c r="C26" s="18">
        <v>1.0</v>
      </c>
      <c r="D26" s="18">
        <v>0.5</v>
      </c>
      <c r="E26" s="18">
        <v>0.5</v>
      </c>
      <c r="F26" s="18">
        <v>1.0</v>
      </c>
      <c r="G26" s="18">
        <v>0.5</v>
      </c>
      <c r="H26" s="18">
        <v>0.5</v>
      </c>
      <c r="I26" s="18">
        <v>1.0</v>
      </c>
      <c r="J26" s="18">
        <v>0.5</v>
      </c>
      <c r="K26" s="18">
        <v>0.5</v>
      </c>
    </row>
    <row r="27">
      <c r="A27" s="27" t="s">
        <v>69</v>
      </c>
      <c r="B27" s="116" t="str">
        <f>vlookup(A27, DataDictionary!$B$2:$C$31,2,False)</f>
        <v>AF</v>
      </c>
      <c r="C27" s="18">
        <v>0.5</v>
      </c>
      <c r="D27" s="18">
        <v>0.5</v>
      </c>
      <c r="E27" s="18">
        <v>0.5</v>
      </c>
      <c r="F27" s="18">
        <v>0.5</v>
      </c>
      <c r="G27" s="18">
        <v>0.5</v>
      </c>
      <c r="H27" s="18">
        <v>0.5</v>
      </c>
      <c r="I27" s="18">
        <v>0.5</v>
      </c>
      <c r="J27" s="18">
        <v>0.5</v>
      </c>
      <c r="K27" s="18">
        <v>0.5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0.29"/>
  </cols>
  <sheetData>
    <row r="1">
      <c r="A1" s="42" t="s">
        <v>158</v>
      </c>
      <c r="B1" s="43" t="s">
        <v>182</v>
      </c>
      <c r="C1" s="42" t="s">
        <v>183</v>
      </c>
      <c r="D1" s="42" t="s">
        <v>185</v>
      </c>
      <c r="E1" s="42" t="s">
        <v>187</v>
      </c>
      <c r="F1" s="42" t="s">
        <v>190</v>
      </c>
      <c r="G1" s="42" t="s">
        <v>191</v>
      </c>
      <c r="H1" s="42"/>
      <c r="I1" s="42"/>
      <c r="J1" s="42" t="s">
        <v>192</v>
      </c>
      <c r="K1" s="42"/>
      <c r="L1" s="42" t="s">
        <v>208</v>
      </c>
      <c r="M1" s="42" t="s">
        <v>209</v>
      </c>
      <c r="N1" s="42" t="s">
        <v>210</v>
      </c>
      <c r="O1" s="42"/>
      <c r="P1" s="42" t="s">
        <v>183</v>
      </c>
      <c r="Q1" s="42" t="s">
        <v>185</v>
      </c>
      <c r="R1" s="42" t="s">
        <v>187</v>
      </c>
      <c r="S1" s="23"/>
      <c r="T1" s="42" t="s">
        <v>204</v>
      </c>
      <c r="U1" s="42" t="s">
        <v>206</v>
      </c>
      <c r="V1" s="42" t="s">
        <v>207</v>
      </c>
    </row>
    <row r="2">
      <c r="A2" s="27" t="s">
        <v>11</v>
      </c>
      <c r="B2" s="94">
        <f>VLOOKUP(A2,'P MEAMEDMAD MC Rocket UCR'!$A$1:$B$27,2, False)</f>
        <v>46</v>
      </c>
      <c r="C2" s="18">
        <v>56.0</v>
      </c>
      <c r="D2" s="18">
        <v>60.0</v>
      </c>
      <c r="E2" s="18">
        <v>54.0</v>
      </c>
      <c r="F2" s="50">
        <f>VLOOKUP(A2,DataDictionary!$B$2:$G$31,5,FALSE())</f>
        <v>1345</v>
      </c>
      <c r="G2" s="109"/>
      <c r="H2" s="4" t="s">
        <v>11</v>
      </c>
      <c r="I2" s="4" t="s">
        <v>12</v>
      </c>
      <c r="J2" s="18" t="str">
        <f t="shared" ref="J2:J27" si="3">concatenate(I2," ",F2)</f>
        <v>DDG 1345</v>
      </c>
      <c r="K2" s="109"/>
      <c r="L2" s="18">
        <f t="shared" ref="L2:N2" si="1">C2-$B2</f>
        <v>10</v>
      </c>
      <c r="M2" s="18">
        <f t="shared" si="1"/>
        <v>14</v>
      </c>
      <c r="N2" s="18">
        <f t="shared" si="1"/>
        <v>8</v>
      </c>
      <c r="O2" s="109"/>
      <c r="P2" s="18">
        <v>0.397769516728624</v>
      </c>
      <c r="Q2" s="18">
        <v>0.398513011152416</v>
      </c>
      <c r="R2" s="18">
        <v>0.287732342007435</v>
      </c>
      <c r="T2" s="40">
        <f t="shared" ref="T2:V2" si="2">P2*100</f>
        <v>39.77695167</v>
      </c>
      <c r="U2" s="40">
        <f t="shared" si="2"/>
        <v>39.85130112</v>
      </c>
      <c r="V2" s="40">
        <f t="shared" si="2"/>
        <v>28.7732342</v>
      </c>
    </row>
    <row r="3">
      <c r="A3" s="27" t="s">
        <v>14</v>
      </c>
      <c r="B3" s="94">
        <f>VLOOKUP(A3,'P MEAMEDMAD MC Rocket UCR'!$A$1:$B$27,2, False)</f>
        <v>84.39306358</v>
      </c>
      <c r="C3" s="18">
        <v>84.393063583815</v>
      </c>
      <c r="D3" s="18">
        <v>84.971098265896</v>
      </c>
      <c r="E3" s="18">
        <v>83.2369942196532</v>
      </c>
      <c r="F3" s="50">
        <f>VLOOKUP(A3,DataDictionary!$B$2:$G$31,5,FALSE())</f>
        <v>963</v>
      </c>
      <c r="G3" s="109"/>
      <c r="H3" s="4" t="s">
        <v>14</v>
      </c>
      <c r="I3" s="4" t="s">
        <v>15</v>
      </c>
      <c r="J3" s="18" t="str">
        <f t="shared" si="3"/>
        <v>PSF 963</v>
      </c>
      <c r="K3" s="109"/>
      <c r="L3" s="18">
        <f t="shared" ref="L3:N3" si="4">C3-$B3</f>
        <v>0</v>
      </c>
      <c r="M3" s="18">
        <f t="shared" si="4"/>
        <v>0.5780346821</v>
      </c>
      <c r="N3" s="18">
        <f t="shared" si="4"/>
        <v>-1.156069364</v>
      </c>
      <c r="O3" s="109"/>
      <c r="P3" s="18">
        <v>0.308411214953271</v>
      </c>
      <c r="Q3" s="18">
        <v>0.291796469366563</v>
      </c>
      <c r="R3" s="18">
        <v>0.330218068535825</v>
      </c>
      <c r="T3" s="40">
        <f t="shared" ref="T3:V3" si="5">P3*100</f>
        <v>30.8411215</v>
      </c>
      <c r="U3" s="40">
        <f t="shared" si="5"/>
        <v>29.17964694</v>
      </c>
      <c r="V3" s="40">
        <f t="shared" si="5"/>
        <v>33.02180685</v>
      </c>
    </row>
    <row r="4">
      <c r="A4" s="27" t="s">
        <v>19</v>
      </c>
      <c r="B4" s="94">
        <f>VLOOKUP(A4,'P MEAMEDMAD MC Rocket UCR'!$A$1:$B$27,2, False)</f>
        <v>62.74120318</v>
      </c>
      <c r="C4" s="18">
        <v>62.8830874006811</v>
      </c>
      <c r="D4" s="18">
        <v>62.6844494892168</v>
      </c>
      <c r="E4" s="18">
        <v>63.7060158910329</v>
      </c>
      <c r="F4" s="50">
        <f>VLOOKUP(A4,DataDictionary!$B$2:$G$31,5,FALSE())</f>
        <v>144</v>
      </c>
      <c r="G4" s="109"/>
      <c r="H4" s="4" t="s">
        <v>19</v>
      </c>
      <c r="I4" s="4" t="s">
        <v>20</v>
      </c>
      <c r="J4" s="18" t="str">
        <f t="shared" si="3"/>
        <v>FD 144</v>
      </c>
      <c r="K4" s="109"/>
      <c r="L4" s="18">
        <f t="shared" ref="L4:N4" si="6">C4-$B4</f>
        <v>0.1418842225</v>
      </c>
      <c r="M4" s="18">
        <f t="shared" si="6"/>
        <v>-0.05675368899</v>
      </c>
      <c r="N4" s="18">
        <f t="shared" si="6"/>
        <v>0.9648127128</v>
      </c>
      <c r="O4" s="109"/>
      <c r="P4" s="18">
        <v>0.104166666666667</v>
      </c>
      <c r="Q4" s="18">
        <v>0.083333333333333</v>
      </c>
      <c r="R4" s="18">
        <v>0.083333333333333</v>
      </c>
      <c r="T4" s="40">
        <f t="shared" ref="T4:V4" si="7">P4*100</f>
        <v>10.41666667</v>
      </c>
      <c r="U4" s="40">
        <f t="shared" si="7"/>
        <v>8.333333333</v>
      </c>
      <c r="V4" s="40">
        <f t="shared" si="7"/>
        <v>8.333333333</v>
      </c>
    </row>
    <row r="5">
      <c r="A5" s="27" t="s">
        <v>21</v>
      </c>
      <c r="B5" s="94">
        <f>VLOOKUP(A5,'P MEAMEDMAD MC Rocket UCR'!$A$1:$B$27,2, False)</f>
        <v>57</v>
      </c>
      <c r="C5" s="18">
        <v>49.0</v>
      </c>
      <c r="D5" s="18">
        <v>49.0</v>
      </c>
      <c r="E5" s="18">
        <v>51.0</v>
      </c>
      <c r="F5" s="50">
        <f>VLOOKUP(A5,DataDictionary!$B$2:$G$31,5,FALSE())</f>
        <v>64</v>
      </c>
      <c r="G5" s="109"/>
      <c r="H5" s="4" t="s">
        <v>21</v>
      </c>
      <c r="I5" s="4" t="s">
        <v>22</v>
      </c>
      <c r="J5" s="18" t="str">
        <f t="shared" si="3"/>
        <v>MI 64</v>
      </c>
      <c r="K5" s="109"/>
      <c r="L5" s="18">
        <f t="shared" ref="L5:N5" si="8">C5-$B5</f>
        <v>-8</v>
      </c>
      <c r="M5" s="18">
        <f t="shared" si="8"/>
        <v>-8</v>
      </c>
      <c r="N5" s="18">
        <f t="shared" si="8"/>
        <v>-6</v>
      </c>
      <c r="O5" s="109"/>
      <c r="P5" s="18">
        <v>0.25</v>
      </c>
      <c r="Q5" s="18">
        <v>0.25</v>
      </c>
      <c r="R5" s="18">
        <v>0.234375</v>
      </c>
      <c r="T5" s="40">
        <f t="shared" ref="T5:V5" si="9">P5*100</f>
        <v>25</v>
      </c>
      <c r="U5" s="40">
        <f t="shared" si="9"/>
        <v>25</v>
      </c>
      <c r="V5" s="40">
        <f t="shared" si="9"/>
        <v>23.4375</v>
      </c>
    </row>
    <row r="6">
      <c r="A6" s="27" t="s">
        <v>23</v>
      </c>
      <c r="B6" s="94">
        <f>VLOOKUP(A6,'P MEAMEDMAD MC Rocket UCR'!$A$1:$B$27,2, False)</f>
        <v>74.14634146</v>
      </c>
      <c r="C6" s="18">
        <v>74.1463414634146</v>
      </c>
      <c r="D6" s="18">
        <v>74.1463414634146</v>
      </c>
      <c r="E6" s="18">
        <v>72.6829268292683</v>
      </c>
      <c r="F6" s="50">
        <f>VLOOKUP(A6,DataDictionary!$B$2:$G$31,5,FALSE())</f>
        <v>61</v>
      </c>
      <c r="G6" s="109"/>
      <c r="H6" s="4" t="s">
        <v>23</v>
      </c>
      <c r="I6" s="4" t="s">
        <v>24</v>
      </c>
      <c r="J6" s="18" t="str">
        <f t="shared" si="3"/>
        <v>HB 61</v>
      </c>
      <c r="K6" s="109"/>
      <c r="L6" s="18">
        <f t="shared" ref="L6:N6" si="10">C6-$B6</f>
        <v>0</v>
      </c>
      <c r="M6" s="18">
        <f t="shared" si="10"/>
        <v>0</v>
      </c>
      <c r="N6" s="18">
        <f t="shared" si="10"/>
        <v>-1.463414634</v>
      </c>
      <c r="O6" s="109"/>
      <c r="P6" s="18">
        <v>0.163934426229508</v>
      </c>
      <c r="Q6" s="18">
        <v>0.163934426229508</v>
      </c>
      <c r="R6" s="18">
        <v>0.147540983606557</v>
      </c>
      <c r="T6" s="40">
        <f t="shared" ref="T6:V6" si="11">P6*100</f>
        <v>16.39344262</v>
      </c>
      <c r="U6" s="40">
        <f t="shared" si="11"/>
        <v>16.39344262</v>
      </c>
      <c r="V6" s="40">
        <f t="shared" si="11"/>
        <v>14.75409836</v>
      </c>
    </row>
    <row r="7">
      <c r="A7" s="27" t="s">
        <v>25</v>
      </c>
      <c r="B7" s="94">
        <f>VLOOKUP(A7,'P MEAMEDMAD MC Rocket UCR'!$A$1:$B$27,2, False)</f>
        <v>53</v>
      </c>
      <c r="C7" s="18">
        <v>56.0</v>
      </c>
      <c r="D7" s="18">
        <v>56.0</v>
      </c>
      <c r="E7" s="18">
        <v>56.0</v>
      </c>
      <c r="F7" s="50">
        <f>VLOOKUP(A7,DataDictionary!$B$2:$G$31,5,FALSE())</f>
        <v>28</v>
      </c>
      <c r="G7" s="109"/>
      <c r="H7" s="4" t="s">
        <v>25</v>
      </c>
      <c r="I7" s="4" t="s">
        <v>26</v>
      </c>
      <c r="J7" s="18" t="str">
        <f t="shared" si="3"/>
        <v>FM 28</v>
      </c>
      <c r="K7" s="109"/>
      <c r="L7" s="18">
        <f t="shared" ref="L7:N7" si="12">C7-$B7</f>
        <v>3</v>
      </c>
      <c r="M7" s="18">
        <f t="shared" si="12"/>
        <v>3</v>
      </c>
      <c r="N7" s="18">
        <f t="shared" si="12"/>
        <v>3</v>
      </c>
      <c r="O7" s="109"/>
      <c r="P7" s="18">
        <v>0.25</v>
      </c>
      <c r="Q7" s="18">
        <v>0.25</v>
      </c>
      <c r="R7" s="18">
        <v>0.214285714285714</v>
      </c>
      <c r="T7" s="40">
        <f t="shared" ref="T7:V7" si="13">P7*100</f>
        <v>25</v>
      </c>
      <c r="U7" s="40">
        <f t="shared" si="13"/>
        <v>25</v>
      </c>
      <c r="V7" s="40">
        <f t="shared" si="13"/>
        <v>21.42857143</v>
      </c>
    </row>
    <row r="8">
      <c r="A8" s="27" t="s">
        <v>28</v>
      </c>
      <c r="B8" s="94">
        <f>VLOOKUP(A8,'P MEAMEDMAD MC Rocket UCR'!$A$1:$B$27,2, False)</f>
        <v>87.22222222</v>
      </c>
      <c r="C8" s="18">
        <v>88.3333333333333</v>
      </c>
      <c r="D8" s="18">
        <v>88.3333333333333</v>
      </c>
      <c r="E8" s="18">
        <v>92.2222222222222</v>
      </c>
      <c r="F8" s="50">
        <f>VLOOKUP(A8,DataDictionary!$B$2:$G$31,5,FALSE())</f>
        <v>24</v>
      </c>
      <c r="G8" s="109"/>
      <c r="H8" s="4" t="s">
        <v>28</v>
      </c>
      <c r="I8" s="4" t="s">
        <v>29</v>
      </c>
      <c r="J8" s="18" t="str">
        <f t="shared" si="3"/>
        <v>NTP 24</v>
      </c>
      <c r="K8" s="109"/>
      <c r="L8" s="18">
        <f t="shared" ref="L8:N8" si="14">C8-$B8</f>
        <v>1.111111111</v>
      </c>
      <c r="M8" s="18">
        <f t="shared" si="14"/>
        <v>1.111111111</v>
      </c>
      <c r="N8" s="18">
        <f t="shared" si="14"/>
        <v>5</v>
      </c>
      <c r="O8" s="109"/>
      <c r="P8" s="18">
        <v>0.791666666666667</v>
      </c>
      <c r="Q8" s="18">
        <v>0.791666666666667</v>
      </c>
      <c r="R8" s="18">
        <v>0.708333333333333</v>
      </c>
      <c r="T8" s="40">
        <f t="shared" ref="T8:V8" si="15">P8*100</f>
        <v>79.16666667</v>
      </c>
      <c r="U8" s="40">
        <f t="shared" si="15"/>
        <v>79.16666667</v>
      </c>
      <c r="V8" s="40">
        <f t="shared" si="15"/>
        <v>70.83333333</v>
      </c>
    </row>
    <row r="9">
      <c r="A9" s="27" t="s">
        <v>34</v>
      </c>
      <c r="B9" s="94">
        <f>VLOOKUP(A9,'P MEAMEDMAD MC Rocket UCR'!$A$1:$B$27,2, False)</f>
        <v>27.61705935</v>
      </c>
      <c r="C9" s="18">
        <v>27.4679391589621</v>
      </c>
      <c r="D9" s="18">
        <v>27.4679391589621</v>
      </c>
      <c r="E9" s="18">
        <v>27.4679391589621</v>
      </c>
      <c r="F9" s="50">
        <f>VLOOKUP(A9,DataDictionary!$B$2:$G$31,5,FALSE())</f>
        <v>11</v>
      </c>
      <c r="G9" s="109"/>
      <c r="H9" s="4" t="s">
        <v>34</v>
      </c>
      <c r="I9" s="4" t="s">
        <v>35</v>
      </c>
      <c r="J9" s="18" t="str">
        <f t="shared" si="3"/>
        <v>PS 11</v>
      </c>
      <c r="K9" s="109"/>
      <c r="L9" s="18">
        <f t="shared" ref="L9:N9" si="16">C9-$B9</f>
        <v>-0.1491201909</v>
      </c>
      <c r="M9" s="18">
        <f t="shared" si="16"/>
        <v>-0.1491201909</v>
      </c>
      <c r="N9" s="18">
        <f t="shared" si="16"/>
        <v>-0.1491201909</v>
      </c>
      <c r="O9" s="109"/>
      <c r="P9" s="18">
        <v>0.181818181818182</v>
      </c>
      <c r="Q9" s="18">
        <v>0.181818181818182</v>
      </c>
      <c r="R9" s="18">
        <v>0.181818181818182</v>
      </c>
      <c r="T9" s="40">
        <f t="shared" ref="T9:V9" si="17">P9*100</f>
        <v>18.18181818</v>
      </c>
      <c r="U9" s="40">
        <f t="shared" si="17"/>
        <v>18.18181818</v>
      </c>
      <c r="V9" s="40">
        <f t="shared" si="17"/>
        <v>18.18181818</v>
      </c>
    </row>
    <row r="10">
      <c r="A10" s="27" t="s">
        <v>36</v>
      </c>
      <c r="B10" s="94">
        <f>VLOOKUP(A10,'P MEAMEDMAD MC Rocket UCR'!$A$1:$B$27,2, False)</f>
        <v>54.05405405</v>
      </c>
      <c r="C10" s="18">
        <v>50.0</v>
      </c>
      <c r="D10" s="18">
        <v>50.0</v>
      </c>
      <c r="E10" s="18">
        <v>52.7027027027027</v>
      </c>
      <c r="F10" s="50">
        <f>VLOOKUP(A10,DataDictionary!$B$2:$G$31,5,FALSE())</f>
        <v>10</v>
      </c>
      <c r="G10" s="109"/>
      <c r="H10" s="4" t="s">
        <v>36</v>
      </c>
      <c r="I10" s="4" t="s">
        <v>37</v>
      </c>
      <c r="J10" s="18" t="str">
        <f t="shared" si="3"/>
        <v>HMD 10</v>
      </c>
      <c r="K10" s="109"/>
      <c r="L10" s="18">
        <f t="shared" ref="L10:N10" si="18">C10-$B10</f>
        <v>-4.054054054</v>
      </c>
      <c r="M10" s="18">
        <f t="shared" si="18"/>
        <v>-4.054054054</v>
      </c>
      <c r="N10" s="18">
        <f t="shared" si="18"/>
        <v>-1.351351351</v>
      </c>
      <c r="O10" s="109"/>
      <c r="P10" s="18">
        <v>0.9</v>
      </c>
      <c r="Q10" s="18">
        <v>0.9</v>
      </c>
      <c r="R10" s="18">
        <v>0.8</v>
      </c>
      <c r="T10" s="40">
        <f t="shared" ref="T10:V10" si="19">P10*100</f>
        <v>90</v>
      </c>
      <c r="U10" s="40">
        <f t="shared" si="19"/>
        <v>90</v>
      </c>
      <c r="V10" s="40">
        <f t="shared" si="19"/>
        <v>80</v>
      </c>
    </row>
    <row r="11">
      <c r="A11" s="27" t="s">
        <v>39</v>
      </c>
      <c r="B11" s="94">
        <f>VLOOKUP(A11,'P MEAMEDMAD MC Rocket UCR'!$A$1:$B$27,2, False)</f>
        <v>99.33333333</v>
      </c>
      <c r="C11" s="18">
        <v>99.3333333333333</v>
      </c>
      <c r="D11" s="18">
        <v>99.3333333333333</v>
      </c>
      <c r="E11" s="18">
        <v>99.3333333333333</v>
      </c>
      <c r="F11" s="50">
        <f>VLOOKUP(A11,DataDictionary!$B$2:$G$31,5,FALSE())</f>
        <v>9</v>
      </c>
      <c r="G11" s="109"/>
      <c r="H11" s="4" t="s">
        <v>39</v>
      </c>
      <c r="I11" s="4" t="s">
        <v>40</v>
      </c>
      <c r="J11" s="18" t="str">
        <f t="shared" si="3"/>
        <v>AWR 9</v>
      </c>
      <c r="K11" s="109"/>
      <c r="L11" s="18">
        <f t="shared" ref="L11:N11" si="20">C11-$B11</f>
        <v>0</v>
      </c>
      <c r="M11" s="18">
        <f t="shared" si="20"/>
        <v>0</v>
      </c>
      <c r="N11" s="18">
        <f t="shared" si="20"/>
        <v>0</v>
      </c>
      <c r="O11" s="109"/>
      <c r="P11" s="18">
        <v>1.0</v>
      </c>
      <c r="Q11" s="18">
        <v>1.0</v>
      </c>
      <c r="R11" s="18">
        <v>1.0</v>
      </c>
      <c r="T11" s="40">
        <f t="shared" ref="T11:V11" si="21">P11*100</f>
        <v>100</v>
      </c>
      <c r="U11" s="40">
        <f t="shared" si="21"/>
        <v>100</v>
      </c>
      <c r="V11" s="40">
        <f t="shared" si="21"/>
        <v>100</v>
      </c>
    </row>
    <row r="12">
      <c r="A12" s="27" t="s">
        <v>41</v>
      </c>
      <c r="B12" s="94">
        <f>VLOOKUP(A12,'P MEAMEDMAD MC Rocket UCR'!$A$1:$B$27,2, False)</f>
        <v>53.88888889</v>
      </c>
      <c r="C12" s="18">
        <v>52.2222222222222</v>
      </c>
      <c r="D12" s="18">
        <v>52.2222222222222</v>
      </c>
      <c r="E12" s="18">
        <v>54.4444444444444</v>
      </c>
      <c r="F12" s="50">
        <f>VLOOKUP(A12,DataDictionary!$B$2:$G$31,5,FALSE())</f>
        <v>7</v>
      </c>
      <c r="G12" s="109"/>
      <c r="H12" s="4" t="s">
        <v>41</v>
      </c>
      <c r="I12" s="4" t="s">
        <v>42</v>
      </c>
      <c r="J12" s="18" t="str">
        <f t="shared" si="3"/>
        <v>SR2 7</v>
      </c>
      <c r="K12" s="109"/>
      <c r="L12" s="18">
        <f t="shared" ref="L12:N12" si="22">C12-$B12</f>
        <v>-1.666666667</v>
      </c>
      <c r="M12" s="18">
        <f t="shared" si="22"/>
        <v>-1.666666667</v>
      </c>
      <c r="N12" s="18">
        <f t="shared" si="22"/>
        <v>0.5555555556</v>
      </c>
      <c r="O12" s="109"/>
      <c r="P12" s="18">
        <v>0.571428571428571</v>
      </c>
      <c r="Q12" s="18">
        <v>0.571428571428571</v>
      </c>
      <c r="R12" s="18">
        <v>0.714285714285714</v>
      </c>
      <c r="T12" s="40">
        <f t="shared" ref="T12:V12" si="23">P12*100</f>
        <v>57.14285714</v>
      </c>
      <c r="U12" s="40">
        <f t="shared" si="23"/>
        <v>57.14285714</v>
      </c>
      <c r="V12" s="40">
        <f t="shared" si="23"/>
        <v>71.42857143</v>
      </c>
    </row>
    <row r="13">
      <c r="A13" s="27" t="s">
        <v>45</v>
      </c>
      <c r="B13" s="94">
        <f>VLOOKUP(A13,'P MEAMEDMAD MC Rocket UCR'!$A$1:$B$27,2, False)</f>
        <v>100</v>
      </c>
      <c r="C13" s="18">
        <v>100.0</v>
      </c>
      <c r="D13" s="18">
        <v>100.0</v>
      </c>
      <c r="E13" s="18">
        <v>100.0</v>
      </c>
      <c r="F13" s="50">
        <f>VLOOKUP(A13,DataDictionary!$B$2:$G$31,5,FALSE())</f>
        <v>6</v>
      </c>
      <c r="G13" s="109"/>
      <c r="H13" s="4" t="s">
        <v>45</v>
      </c>
      <c r="I13" s="4" t="s">
        <v>46</v>
      </c>
      <c r="J13" s="18" t="str">
        <f t="shared" si="3"/>
        <v>BM 6</v>
      </c>
      <c r="K13" s="109"/>
      <c r="L13" s="18">
        <f t="shared" ref="L13:N13" si="24">C13-$B13</f>
        <v>0</v>
      </c>
      <c r="M13" s="18">
        <f t="shared" si="24"/>
        <v>0</v>
      </c>
      <c r="N13" s="18">
        <f t="shared" si="24"/>
        <v>0</v>
      </c>
      <c r="O13" s="109"/>
      <c r="P13" s="18">
        <v>0.333333333333333</v>
      </c>
      <c r="Q13" s="18">
        <v>0.333333333333333</v>
      </c>
      <c r="R13" s="18">
        <v>0.333333333333333</v>
      </c>
      <c r="T13" s="40">
        <f t="shared" ref="T13:V13" si="25">P13*100</f>
        <v>33.33333333</v>
      </c>
      <c r="U13" s="40">
        <f t="shared" si="25"/>
        <v>33.33333333</v>
      </c>
      <c r="V13" s="40">
        <f t="shared" si="25"/>
        <v>33.33333333</v>
      </c>
    </row>
    <row r="14">
      <c r="A14" s="27" t="s">
        <v>47</v>
      </c>
      <c r="B14" s="94">
        <f>VLOOKUP(A14,'P MEAMEDMAD MC Rocket UCR'!$A$1:$B$27,2, False)</f>
        <v>100</v>
      </c>
      <c r="C14" s="18">
        <v>100.0</v>
      </c>
      <c r="D14" s="18">
        <v>100.0</v>
      </c>
      <c r="E14" s="18">
        <v>100.0</v>
      </c>
      <c r="F14" s="50">
        <f>VLOOKUP(A14,DataDictionary!$B$2:$G$31,5,FALSE())</f>
        <v>6</v>
      </c>
      <c r="G14" s="109"/>
      <c r="H14" s="4" t="s">
        <v>47</v>
      </c>
      <c r="I14" s="4" t="s">
        <v>48</v>
      </c>
      <c r="J14" s="18" t="str">
        <f t="shared" si="3"/>
        <v>CKT 6</v>
      </c>
      <c r="K14" s="109"/>
      <c r="L14" s="18">
        <f t="shared" ref="L14:N14" si="26">C14-$B14</f>
        <v>0</v>
      </c>
      <c r="M14" s="18">
        <f t="shared" si="26"/>
        <v>0</v>
      </c>
      <c r="N14" s="18">
        <f t="shared" si="26"/>
        <v>0</v>
      </c>
      <c r="O14" s="109"/>
      <c r="P14" s="18">
        <v>1.0</v>
      </c>
      <c r="Q14" s="18">
        <v>1.0</v>
      </c>
      <c r="R14" s="18">
        <v>1.0</v>
      </c>
      <c r="T14" s="40">
        <f t="shared" ref="T14:V14" si="27">P14*100</f>
        <v>100</v>
      </c>
      <c r="U14" s="40">
        <f t="shared" si="27"/>
        <v>100</v>
      </c>
      <c r="V14" s="40">
        <f t="shared" si="27"/>
        <v>100</v>
      </c>
    </row>
    <row r="15">
      <c r="A15" s="27" t="s">
        <v>51</v>
      </c>
      <c r="B15" s="94">
        <f>VLOOKUP(A15,'P MEAMEDMAD MC Rocket UCR'!$A$1:$B$27,2, False)</f>
        <v>54.62287105</v>
      </c>
      <c r="C15" s="18">
        <v>54.6228710462287</v>
      </c>
      <c r="D15" s="18">
        <v>54.6228710462287</v>
      </c>
      <c r="E15" s="18">
        <v>54.6228710462287</v>
      </c>
      <c r="F15" s="50">
        <f>VLOOKUP(A15,DataDictionary!$B$2:$G$31,5,FALSE())</f>
        <v>6</v>
      </c>
      <c r="G15" s="109"/>
      <c r="H15" s="4" t="s">
        <v>51</v>
      </c>
      <c r="I15" s="4" t="s">
        <v>51</v>
      </c>
      <c r="J15" s="18" t="str">
        <f t="shared" si="3"/>
        <v>LSST 6</v>
      </c>
      <c r="K15" s="109"/>
      <c r="L15" s="18">
        <f t="shared" ref="L15:N15" si="28">C15-$B15</f>
        <v>0</v>
      </c>
      <c r="M15" s="18">
        <f t="shared" si="28"/>
        <v>0</v>
      </c>
      <c r="N15" s="18">
        <f t="shared" si="28"/>
        <v>0</v>
      </c>
      <c r="O15" s="109"/>
      <c r="P15" s="18">
        <v>1.0</v>
      </c>
      <c r="Q15" s="18">
        <v>1.0</v>
      </c>
      <c r="R15" s="18">
        <v>1.0</v>
      </c>
      <c r="T15" s="40">
        <f t="shared" ref="T15:V15" si="29">P15*100</f>
        <v>100</v>
      </c>
      <c r="U15" s="40">
        <f t="shared" si="29"/>
        <v>100</v>
      </c>
      <c r="V15" s="40">
        <f t="shared" si="29"/>
        <v>100</v>
      </c>
    </row>
    <row r="16">
      <c r="A16" s="27" t="s">
        <v>49</v>
      </c>
      <c r="B16" s="94">
        <f>VLOOKUP(A16,'P MEAMEDMAD MC Rocket UCR'!$A$1:$B$27,2, False)</f>
        <v>89.3129771</v>
      </c>
      <c r="C16" s="18">
        <v>84.7328244274809</v>
      </c>
      <c r="D16" s="18">
        <v>84.7328244274809</v>
      </c>
      <c r="E16" s="18">
        <v>87.7862595419847</v>
      </c>
      <c r="F16" s="50">
        <f>VLOOKUP(A16,DataDictionary!$B$2:$G$31,5,FALSE())</f>
        <v>6</v>
      </c>
      <c r="G16" s="109"/>
      <c r="H16" s="4" t="s">
        <v>49</v>
      </c>
      <c r="I16" s="4" t="s">
        <v>50</v>
      </c>
      <c r="J16" s="18" t="str">
        <f t="shared" si="3"/>
        <v>EW 6</v>
      </c>
      <c r="K16" s="109"/>
      <c r="L16" s="18">
        <f t="shared" ref="L16:N16" si="30">C16-$B16</f>
        <v>-4.580152672</v>
      </c>
      <c r="M16" s="18">
        <f t="shared" si="30"/>
        <v>-4.580152672</v>
      </c>
      <c r="N16" s="18">
        <f t="shared" si="30"/>
        <v>-1.526717557</v>
      </c>
      <c r="O16" s="109"/>
      <c r="P16" s="18">
        <v>0.5</v>
      </c>
      <c r="Q16" s="18">
        <v>0.5</v>
      </c>
      <c r="R16" s="18">
        <v>0.666666666666667</v>
      </c>
      <c r="T16" s="40">
        <f t="shared" ref="T16:V16" si="31">P16*100</f>
        <v>50</v>
      </c>
      <c r="U16" s="40">
        <f t="shared" si="31"/>
        <v>50</v>
      </c>
      <c r="V16" s="40">
        <f t="shared" si="31"/>
        <v>66.66666667</v>
      </c>
    </row>
    <row r="17">
      <c r="A17" s="27" t="s">
        <v>52</v>
      </c>
      <c r="B17" s="94">
        <f>VLOOKUP(A17,'P MEAMEDMAD MC Rocket UCR'!$A$1:$B$27,2, False)</f>
        <v>90.78947368</v>
      </c>
      <c r="C17" s="18">
        <v>91.4473684210526</v>
      </c>
      <c r="D17" s="18">
        <v>91.4473684210526</v>
      </c>
      <c r="E17" s="18">
        <v>89.4736842105263</v>
      </c>
      <c r="F17" s="50">
        <f>VLOOKUP(A17,DataDictionary!$B$2:$G$31,5,FALSE())</f>
        <v>6</v>
      </c>
      <c r="G17" s="109"/>
      <c r="H17" s="4" t="s">
        <v>52</v>
      </c>
      <c r="I17" s="4" t="s">
        <v>53</v>
      </c>
      <c r="J17" s="18" t="str">
        <f t="shared" si="3"/>
        <v>RS 6</v>
      </c>
      <c r="K17" s="109"/>
      <c r="L17" s="18">
        <f t="shared" ref="L17:N17" si="32">C17-$B17</f>
        <v>0.6578947368</v>
      </c>
      <c r="M17" s="18">
        <f t="shared" si="32"/>
        <v>0.6578947368</v>
      </c>
      <c r="N17" s="18">
        <f t="shared" si="32"/>
        <v>-1.315789474</v>
      </c>
      <c r="O17" s="109"/>
      <c r="P17" s="18">
        <v>0.666666666666667</v>
      </c>
      <c r="Q17" s="18">
        <v>0.666666666666667</v>
      </c>
      <c r="R17" s="18">
        <v>0.666666666666667</v>
      </c>
      <c r="T17" s="40">
        <f t="shared" ref="T17:V17" si="33">P17*100</f>
        <v>66.66666667</v>
      </c>
      <c r="U17" s="40">
        <f t="shared" si="33"/>
        <v>66.66666667</v>
      </c>
      <c r="V17" s="40">
        <f t="shared" si="33"/>
        <v>66.66666667</v>
      </c>
    </row>
    <row r="18">
      <c r="A18" s="27" t="s">
        <v>43</v>
      </c>
      <c r="B18" s="94">
        <f>VLOOKUP(A18,'P MEAMEDMAD MC Rocket UCR'!$A$1:$B$27,2, False)</f>
        <v>84.64163823</v>
      </c>
      <c r="C18" s="18">
        <v>82.9351535836178</v>
      </c>
      <c r="D18" s="18">
        <v>82.9351535836178</v>
      </c>
      <c r="E18" s="18">
        <v>82.9351535836178</v>
      </c>
      <c r="F18" s="50">
        <f>VLOOKUP(A18,DataDictionary!$B$2:$G$31,5,FALSE())</f>
        <v>6</v>
      </c>
      <c r="G18" s="109"/>
      <c r="H18" s="4" t="s">
        <v>43</v>
      </c>
      <c r="I18" s="4" t="s">
        <v>44</v>
      </c>
      <c r="J18" s="18" t="str">
        <f t="shared" si="3"/>
        <v>SR1 6</v>
      </c>
      <c r="K18" s="109"/>
      <c r="L18" s="18">
        <f t="shared" ref="L18:N18" si="34">C18-$B18</f>
        <v>-1.706484642</v>
      </c>
      <c r="M18" s="18">
        <f t="shared" si="34"/>
        <v>-1.706484642</v>
      </c>
      <c r="N18" s="18">
        <f t="shared" si="34"/>
        <v>-1.706484642</v>
      </c>
      <c r="O18" s="109"/>
      <c r="P18" s="18">
        <v>0.333333333333333</v>
      </c>
      <c r="Q18" s="18">
        <v>0.333333333333333</v>
      </c>
      <c r="R18" s="18">
        <v>0.5</v>
      </c>
      <c r="T18" s="40">
        <f t="shared" ref="T18:V18" si="35">P18*100</f>
        <v>33.33333333</v>
      </c>
      <c r="U18" s="40">
        <f t="shared" si="35"/>
        <v>33.33333333</v>
      </c>
      <c r="V18" s="40">
        <f t="shared" si="35"/>
        <v>50</v>
      </c>
    </row>
    <row r="19">
      <c r="A19" s="27" t="s">
        <v>57</v>
      </c>
      <c r="B19" s="94">
        <f>VLOOKUP(A19,'P MEAMEDMAD MC Rocket UCR'!$A$1:$B$27,2, False)</f>
        <v>98.14814815</v>
      </c>
      <c r="C19" s="18">
        <v>98.1481481481482</v>
      </c>
      <c r="D19" s="18">
        <v>98.1481481481482</v>
      </c>
      <c r="E19" s="18">
        <v>98.1481481481482</v>
      </c>
      <c r="F19" s="50">
        <f>VLOOKUP(A19,DataDictionary!$B$2:$G$31,5,FALSE())</f>
        <v>4</v>
      </c>
      <c r="G19" s="109"/>
      <c r="H19" s="4" t="s">
        <v>57</v>
      </c>
      <c r="I19" s="4" t="s">
        <v>58</v>
      </c>
      <c r="J19" s="18" t="str">
        <f t="shared" si="3"/>
        <v>ER 4</v>
      </c>
      <c r="K19" s="109"/>
      <c r="L19" s="18">
        <f t="shared" ref="L19:N19" si="36">C19-$B19</f>
        <v>0</v>
      </c>
      <c r="M19" s="18">
        <f t="shared" si="36"/>
        <v>0</v>
      </c>
      <c r="N19" s="18">
        <f t="shared" si="36"/>
        <v>0</v>
      </c>
      <c r="O19" s="109"/>
      <c r="P19" s="18">
        <v>1.0</v>
      </c>
      <c r="Q19" s="18">
        <v>1.0</v>
      </c>
      <c r="R19" s="18">
        <v>1.0</v>
      </c>
      <c r="T19" s="40">
        <f t="shared" ref="T19:V19" si="37">P19*100</f>
        <v>100</v>
      </c>
      <c r="U19" s="40">
        <f t="shared" si="37"/>
        <v>100</v>
      </c>
      <c r="V19" s="40">
        <f t="shared" si="37"/>
        <v>100</v>
      </c>
    </row>
    <row r="20">
      <c r="A20" s="27" t="s">
        <v>55</v>
      </c>
      <c r="B20" s="94">
        <f>VLOOKUP(A20,'P MEAMEDMAD MC Rocket UCR'!$A$1:$B$27,2, False)</f>
        <v>53.33333333</v>
      </c>
      <c r="C20" s="18">
        <v>46.6666666666667</v>
      </c>
      <c r="D20" s="18">
        <v>46.6666666666667</v>
      </c>
      <c r="E20" s="18">
        <v>40.0</v>
      </c>
      <c r="F20" s="50">
        <f>VLOOKUP(A20,DataDictionary!$B$2:$G$31,5,FALSE())</f>
        <v>4</v>
      </c>
      <c r="G20" s="109"/>
      <c r="H20" s="4" t="s">
        <v>55</v>
      </c>
      <c r="I20" s="4" t="s">
        <v>56</v>
      </c>
      <c r="J20" s="18" t="str">
        <f t="shared" si="3"/>
        <v>SWJ 4</v>
      </c>
      <c r="K20" s="109"/>
      <c r="L20" s="18">
        <f t="shared" ref="L20:N20" si="38">C20-$B20</f>
        <v>-6.666666667</v>
      </c>
      <c r="M20" s="18">
        <f t="shared" si="38"/>
        <v>-6.666666667</v>
      </c>
      <c r="N20" s="18">
        <f t="shared" si="38"/>
        <v>-13.33333333</v>
      </c>
      <c r="O20" s="109"/>
      <c r="P20" s="18">
        <v>0.75</v>
      </c>
      <c r="Q20" s="18">
        <v>0.75</v>
      </c>
      <c r="R20" s="18">
        <v>0.5</v>
      </c>
      <c r="T20" s="40">
        <f t="shared" ref="T20:V20" si="39">P20*100</f>
        <v>75</v>
      </c>
      <c r="U20" s="40">
        <f t="shared" si="39"/>
        <v>75</v>
      </c>
      <c r="V20" s="40">
        <f t="shared" si="39"/>
        <v>50</v>
      </c>
    </row>
    <row r="21">
      <c r="A21" s="27" t="s">
        <v>65</v>
      </c>
      <c r="B21" s="94">
        <f>VLOOKUP(A21,'P MEAMEDMAD MC Rocket UCR'!$A$1:$B$27,2, False)</f>
        <v>98.55072464</v>
      </c>
      <c r="C21" s="18">
        <v>100.0</v>
      </c>
      <c r="D21" s="18">
        <v>100.0</v>
      </c>
      <c r="E21" s="18">
        <v>95.6521739130435</v>
      </c>
      <c r="F21" s="50">
        <f>VLOOKUP(A21,DataDictionary!$B$2:$G$31,5,FALSE())</f>
        <v>3</v>
      </c>
      <c r="G21" s="109"/>
      <c r="H21" s="4" t="s">
        <v>65</v>
      </c>
      <c r="I21" s="4" t="s">
        <v>66</v>
      </c>
      <c r="J21" s="18" t="str">
        <f t="shared" si="3"/>
        <v>EP 3</v>
      </c>
      <c r="K21" s="109"/>
      <c r="L21" s="18">
        <f t="shared" ref="L21:N21" si="40">C21-$B21</f>
        <v>1.449275362</v>
      </c>
      <c r="M21" s="18">
        <f t="shared" si="40"/>
        <v>1.449275362</v>
      </c>
      <c r="N21" s="18">
        <f t="shared" si="40"/>
        <v>-2.898550725</v>
      </c>
      <c r="O21" s="109"/>
      <c r="P21" s="18">
        <v>0.666666666666667</v>
      </c>
      <c r="Q21" s="18">
        <v>0.666666666666667</v>
      </c>
      <c r="R21" s="18">
        <v>0.666666666666667</v>
      </c>
      <c r="T21" s="40">
        <f t="shared" ref="T21:V21" si="41">P21*100</f>
        <v>66.66666667</v>
      </c>
      <c r="U21" s="40">
        <f t="shared" si="41"/>
        <v>66.66666667</v>
      </c>
      <c r="V21" s="40">
        <f t="shared" si="41"/>
        <v>66.66666667</v>
      </c>
    </row>
    <row r="22">
      <c r="A22" s="27" t="s">
        <v>67</v>
      </c>
      <c r="B22" s="94">
        <f>VLOOKUP(A22,'P MEAMEDMAD MC Rocket UCR'!$A$1:$B$27,2, False)</f>
        <v>43.3460076</v>
      </c>
      <c r="C22" s="18">
        <v>43.3460076045627</v>
      </c>
      <c r="D22" s="18">
        <v>43.3460076045627</v>
      </c>
      <c r="E22" s="18">
        <v>43.3460076045627</v>
      </c>
      <c r="F22" s="50">
        <f>VLOOKUP(A22,DataDictionary!$B$2:$G$31,5,FALSE())</f>
        <v>3</v>
      </c>
      <c r="G22" s="109"/>
      <c r="H22" s="4" t="s">
        <v>67</v>
      </c>
      <c r="I22" s="4" t="s">
        <v>68</v>
      </c>
      <c r="J22" s="18" t="str">
        <f t="shared" si="3"/>
        <v>EC 3</v>
      </c>
      <c r="K22" s="109"/>
      <c r="L22" s="18">
        <f t="shared" ref="L22:N22" si="42">C22-$B22</f>
        <v>0</v>
      </c>
      <c r="M22" s="18">
        <f t="shared" si="42"/>
        <v>0</v>
      </c>
      <c r="N22" s="18">
        <f t="shared" si="42"/>
        <v>0</v>
      </c>
      <c r="O22" s="109"/>
      <c r="P22" s="18">
        <v>1.0</v>
      </c>
      <c r="Q22" s="18">
        <v>1.0</v>
      </c>
      <c r="R22" s="18">
        <v>1.0</v>
      </c>
      <c r="T22" s="40">
        <f t="shared" ref="T22:V22" si="43">P22*100</f>
        <v>100</v>
      </c>
      <c r="U22" s="40">
        <f t="shared" si="43"/>
        <v>100</v>
      </c>
      <c r="V22" s="40">
        <f t="shared" si="43"/>
        <v>100</v>
      </c>
    </row>
    <row r="23">
      <c r="A23" s="27" t="s">
        <v>59</v>
      </c>
      <c r="B23" s="94">
        <f>VLOOKUP(A23,'P MEAMEDMAD MC Rocket UCR'!$A$1:$B$27,2, False)</f>
        <v>59.52941176</v>
      </c>
      <c r="C23" s="18">
        <v>59.5294117647059</v>
      </c>
      <c r="D23" s="18">
        <v>59.5294117647059</v>
      </c>
      <c r="E23" s="18">
        <v>59.5294117647059</v>
      </c>
      <c r="F23" s="50">
        <f>VLOOKUP(A23,DataDictionary!$B$2:$G$31,5,FALSE())</f>
        <v>3</v>
      </c>
      <c r="G23" s="109"/>
      <c r="H23" s="4" t="s">
        <v>59</v>
      </c>
      <c r="I23" s="4" t="s">
        <v>60</v>
      </c>
      <c r="J23" s="18" t="str">
        <f t="shared" si="3"/>
        <v>HW 3</v>
      </c>
      <c r="K23" s="109"/>
      <c r="L23" s="18">
        <f t="shared" ref="L23:N23" si="44">C23-$B23</f>
        <v>0</v>
      </c>
      <c r="M23" s="18">
        <f t="shared" si="44"/>
        <v>0</v>
      </c>
      <c r="N23" s="18">
        <f t="shared" si="44"/>
        <v>0</v>
      </c>
      <c r="O23" s="109"/>
      <c r="P23" s="18">
        <v>1.0</v>
      </c>
      <c r="Q23" s="18">
        <v>1.0</v>
      </c>
      <c r="R23" s="18">
        <v>1.0</v>
      </c>
      <c r="T23" s="40">
        <f t="shared" ref="T23:V23" si="45">P23*100</f>
        <v>100</v>
      </c>
      <c r="U23" s="40">
        <f t="shared" si="45"/>
        <v>100</v>
      </c>
      <c r="V23" s="40">
        <f t="shared" si="45"/>
        <v>100</v>
      </c>
    </row>
    <row r="24">
      <c r="A24" s="27" t="s">
        <v>61</v>
      </c>
      <c r="B24" s="94">
        <f>VLOOKUP(A24,'P MEAMEDMAD MC Rocket UCR'!$A$1:$B$27,2, False)</f>
        <v>94.0625</v>
      </c>
      <c r="C24" s="18">
        <v>94.0625</v>
      </c>
      <c r="D24" s="18">
        <v>94.0625</v>
      </c>
      <c r="E24" s="18">
        <v>94.0625</v>
      </c>
      <c r="F24" s="50">
        <f>VLOOKUP(A24,DataDictionary!$B$2:$G$31,5,FALSE())</f>
        <v>3</v>
      </c>
      <c r="G24" s="109"/>
      <c r="H24" s="4" t="s">
        <v>61</v>
      </c>
      <c r="I24" s="4" t="s">
        <v>62</v>
      </c>
      <c r="J24" s="18" t="str">
        <f t="shared" si="3"/>
        <v>UW 3</v>
      </c>
      <c r="K24" s="109"/>
      <c r="L24" s="18">
        <f t="shared" ref="L24:N24" si="46">C24-$B24</f>
        <v>0</v>
      </c>
      <c r="M24" s="18">
        <f t="shared" si="46"/>
        <v>0</v>
      </c>
      <c r="N24" s="18">
        <f t="shared" si="46"/>
        <v>0</v>
      </c>
      <c r="O24" s="109"/>
      <c r="P24" s="18">
        <v>1.0</v>
      </c>
      <c r="Q24" s="18">
        <v>1.0</v>
      </c>
      <c r="R24" s="18">
        <v>1.0</v>
      </c>
      <c r="T24" s="40">
        <f t="shared" ref="T24:V24" si="47">P24*100</f>
        <v>100</v>
      </c>
      <c r="U24" s="40">
        <f t="shared" si="47"/>
        <v>100</v>
      </c>
      <c r="V24" s="40">
        <f t="shared" si="47"/>
        <v>100</v>
      </c>
    </row>
    <row r="25">
      <c r="A25" s="27" t="s">
        <v>73</v>
      </c>
      <c r="B25" s="94">
        <f>VLOOKUP(A25,'P MEAMEDMAD MC Rocket UCR'!$A$1:$B$27,2, False)</f>
        <v>90.55555556</v>
      </c>
      <c r="C25" s="18">
        <v>90.5555555555556</v>
      </c>
      <c r="D25" s="18">
        <v>90.5555555555556</v>
      </c>
      <c r="E25" s="18">
        <v>90.5555555555556</v>
      </c>
      <c r="F25" s="50">
        <f>VLOOKUP(A25,DataDictionary!$B$2:$G$31,5,FALSE())</f>
        <v>2</v>
      </c>
      <c r="G25" s="109"/>
      <c r="H25" s="4" t="s">
        <v>73</v>
      </c>
      <c r="I25" s="4" t="s">
        <v>74</v>
      </c>
      <c r="J25" s="18" t="str">
        <f t="shared" si="3"/>
        <v>LB 2</v>
      </c>
      <c r="K25" s="109"/>
      <c r="L25" s="18">
        <f t="shared" ref="L25:N25" si="48">C25-$B25</f>
        <v>0</v>
      </c>
      <c r="M25" s="18">
        <f t="shared" si="48"/>
        <v>0</v>
      </c>
      <c r="N25" s="18">
        <f t="shared" si="48"/>
        <v>0</v>
      </c>
      <c r="O25" s="109"/>
      <c r="P25" s="18">
        <v>1.0</v>
      </c>
      <c r="Q25" s="18">
        <v>1.0</v>
      </c>
      <c r="R25" s="18">
        <v>1.0</v>
      </c>
      <c r="T25" s="40">
        <f t="shared" ref="T25:V25" si="49">P25*100</f>
        <v>100</v>
      </c>
      <c r="U25" s="40">
        <f t="shared" si="49"/>
        <v>100</v>
      </c>
      <c r="V25" s="40">
        <f t="shared" si="49"/>
        <v>100</v>
      </c>
    </row>
    <row r="26">
      <c r="A26" s="27" t="s">
        <v>71</v>
      </c>
      <c r="B26" s="94">
        <f>VLOOKUP(A26,'P MEAMEDMAD MC Rocket UCR'!$A$1:$B$27,2, False)</f>
        <v>98.19897084</v>
      </c>
      <c r="C26" s="18">
        <v>98.1989708404803</v>
      </c>
      <c r="D26" s="18">
        <v>98.1989708404803</v>
      </c>
      <c r="E26" s="18">
        <v>98.1989708404803</v>
      </c>
      <c r="F26" s="50">
        <f>VLOOKUP(A26,DataDictionary!$B$2:$G$31,5,FALSE())</f>
        <v>2</v>
      </c>
      <c r="G26" s="109"/>
      <c r="H26" s="4" t="s">
        <v>71</v>
      </c>
      <c r="I26" s="4" t="s">
        <v>72</v>
      </c>
      <c r="J26" s="18" t="str">
        <f t="shared" si="3"/>
        <v>PD 2</v>
      </c>
      <c r="K26" s="109"/>
      <c r="L26" s="18">
        <f t="shared" ref="L26:N26" si="50">C26-$B26</f>
        <v>0</v>
      </c>
      <c r="M26" s="18">
        <f t="shared" si="50"/>
        <v>0</v>
      </c>
      <c r="N26" s="18">
        <f t="shared" si="50"/>
        <v>0</v>
      </c>
      <c r="O26" s="109"/>
      <c r="P26" s="18">
        <v>1.0</v>
      </c>
      <c r="Q26" s="18">
        <v>1.0</v>
      </c>
      <c r="R26" s="18">
        <v>1.0</v>
      </c>
      <c r="T26" s="40">
        <f t="shared" ref="T26:V26" si="51">P26*100</f>
        <v>100</v>
      </c>
      <c r="U26" s="40">
        <f t="shared" si="51"/>
        <v>100</v>
      </c>
      <c r="V26" s="40">
        <f t="shared" si="51"/>
        <v>100</v>
      </c>
    </row>
    <row r="27">
      <c r="A27" s="27" t="s">
        <v>69</v>
      </c>
      <c r="B27" s="94">
        <f>VLOOKUP(A27,'P MEAMEDMAD MC Rocket UCR'!$A$1:$B$27,2, False)</f>
        <v>6.666666667</v>
      </c>
      <c r="C27" s="18">
        <v>20.0</v>
      </c>
      <c r="D27" s="18">
        <v>20.0</v>
      </c>
      <c r="E27" s="18">
        <v>20.0</v>
      </c>
      <c r="F27" s="50">
        <f>VLOOKUP(A27,DataDictionary!$B$2:$G$31,5,FALSE())</f>
        <v>2</v>
      </c>
      <c r="G27" s="109"/>
      <c r="H27" s="4" t="s">
        <v>69</v>
      </c>
      <c r="I27" s="4" t="s">
        <v>70</v>
      </c>
      <c r="J27" s="18" t="str">
        <f t="shared" si="3"/>
        <v>AF 2</v>
      </c>
      <c r="K27" s="109"/>
      <c r="L27" s="18">
        <f t="shared" ref="L27:N27" si="52">C27-$B27</f>
        <v>13.33333333</v>
      </c>
      <c r="M27" s="18">
        <f t="shared" si="52"/>
        <v>13.33333333</v>
      </c>
      <c r="N27" s="18">
        <f t="shared" si="52"/>
        <v>13.33333333</v>
      </c>
      <c r="O27" s="109"/>
      <c r="P27" s="18">
        <v>0.5</v>
      </c>
      <c r="Q27" s="18">
        <v>0.5</v>
      </c>
      <c r="R27" s="18">
        <v>0.5</v>
      </c>
      <c r="T27" s="40">
        <f t="shared" ref="T27:V27" si="53">P27*100</f>
        <v>50</v>
      </c>
      <c r="U27" s="40">
        <f t="shared" si="53"/>
        <v>50</v>
      </c>
      <c r="V27" s="40">
        <f t="shared" si="53"/>
        <v>50</v>
      </c>
    </row>
    <row r="29">
      <c r="A29" s="111"/>
      <c r="B29" s="91">
        <f t="shared" ref="B29:E29" si="54">AVERAGE(B2:B27)</f>
        <v>71.58286326</v>
      </c>
      <c r="C29" s="91">
        <f t="shared" si="54"/>
        <v>71.69326148</v>
      </c>
      <c r="D29" s="91">
        <f t="shared" si="54"/>
        <v>71.86169982</v>
      </c>
      <c r="E29" s="91">
        <f t="shared" si="54"/>
        <v>71.58105058</v>
      </c>
      <c r="F29" s="113"/>
      <c r="G29" s="114"/>
      <c r="J29" s="113"/>
      <c r="P29" s="113"/>
      <c r="Q29" s="113"/>
      <c r="R29" s="113"/>
    </row>
    <row r="33">
      <c r="C33" s="94">
        <v>46.0</v>
      </c>
      <c r="D33" s="18">
        <v>56.0</v>
      </c>
      <c r="F33" s="38">
        <f>100*D33/C33</f>
        <v>121.7391304</v>
      </c>
    </row>
    <row r="38">
      <c r="D38" s="115"/>
    </row>
    <row r="39">
      <c r="D39" s="11"/>
    </row>
    <row r="40">
      <c r="D40" s="11"/>
    </row>
    <row r="41">
      <c r="D41" s="11"/>
    </row>
    <row r="42">
      <c r="D42" s="11"/>
    </row>
    <row r="43">
      <c r="D43" s="11"/>
    </row>
    <row r="44">
      <c r="D44" s="4"/>
    </row>
    <row r="45">
      <c r="D45" s="4"/>
    </row>
    <row r="46">
      <c r="D46" s="4"/>
    </row>
  </sheetData>
  <conditionalFormatting sqref="B2:E27 L2:N27 C33:D33">
    <cfRule type="expression" dxfId="1" priority="1">
      <formula>B2=MAX($B2:$E2)</formula>
    </cfRule>
  </conditionalFormatting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3.71"/>
    <col customWidth="1" min="2" max="2" width="7.0"/>
    <col customWidth="1" min="3" max="3" width="9.86"/>
    <col customWidth="1" min="4" max="4" width="10.0"/>
  </cols>
  <sheetData>
    <row r="1">
      <c r="A1" s="13" t="s">
        <v>158</v>
      </c>
      <c r="B1" s="13" t="s">
        <v>312</v>
      </c>
      <c r="C1" s="13" t="s">
        <v>313</v>
      </c>
      <c r="D1" s="26" t="s">
        <v>314</v>
      </c>
      <c r="E1" s="24" t="s">
        <v>315</v>
      </c>
      <c r="F1" s="24" t="s">
        <v>316</v>
      </c>
      <c r="G1" s="24" t="s">
        <v>317</v>
      </c>
      <c r="H1" s="24" t="s">
        <v>318</v>
      </c>
      <c r="I1" s="24" t="s">
        <v>319</v>
      </c>
      <c r="J1" s="24" t="s">
        <v>320</v>
      </c>
      <c r="K1" s="24" t="s">
        <v>321</v>
      </c>
      <c r="L1" s="24" t="s">
        <v>322</v>
      </c>
      <c r="M1" s="24" t="s">
        <v>323</v>
      </c>
      <c r="N1" s="24" t="s">
        <v>324</v>
      </c>
      <c r="O1" s="24" t="s">
        <v>272</v>
      </c>
      <c r="P1" s="24" t="s">
        <v>325</v>
      </c>
    </row>
    <row r="2">
      <c r="A2" s="27" t="s">
        <v>23</v>
      </c>
      <c r="B2" s="18">
        <v>74.6341463414634</v>
      </c>
      <c r="C2" s="31">
        <v>196.766649564107</v>
      </c>
      <c r="D2" s="50">
        <f>vlookup(A2, DataDictionary!$B$2:$G$31,5,False)</f>
        <v>61</v>
      </c>
      <c r="E2" s="40">
        <f>VLOOKUP($A2, 'P MEAMEDMAD NMC Rocket UCR'!$B$2:$I$27, 2, False)</f>
        <v>74.14634146</v>
      </c>
      <c r="F2" s="117">
        <f>VLOOKUP(A2,'P MEAMEDMAD MC Rocket UCR'!$A$1:$N$30,14, False)</f>
        <v>0.5665091872</v>
      </c>
      <c r="G2" s="40">
        <f>VLOOKUP($A2, 'P MEAMEDMAD NMC Rocket UCR'!$B$2:$I$27, 3, False)</f>
        <v>74.14634146</v>
      </c>
      <c r="H2" s="40">
        <f>VLOOKUP($A2, 'P MEAMEDMAD NMC Rocket UCR'!$B$2:$I$27, 7, False)</f>
        <v>72.68292683</v>
      </c>
      <c r="I2" s="118">
        <f>VLOOKUP($A2, 'P MEAMEDMAD NMC Rocket UCR'!$B$2:$X$27, 15, False)</f>
        <v>0.5526388884</v>
      </c>
      <c r="J2" s="40">
        <f>VLOOKUP($A2, 'P MEAMEDMAD NMC Rocket UCR'!$B$2:$I$27, 4, False)</f>
        <v>71.70731707</v>
      </c>
      <c r="K2" s="118">
        <f>VLOOKUP($A2, 'P MEAMEDMAD NMC Rocket UCR'!$B$2:$X$27, 16, False)</f>
        <v>0.5516018828</v>
      </c>
      <c r="L2" s="38" t="str">
        <f>VLOOKUP($A2, 'P MEAMEDMAD NMC Rocket UCR'!$B$2:$I$27, 9, False)</f>
        <v>#REF!</v>
      </c>
      <c r="M2" s="118">
        <f>VLOOKUP($A2, 'P MEAMEDMAD NMC Rocket UCR'!$B$2:$X$27, 21, False)</f>
        <v>0.5767926971</v>
      </c>
      <c r="N2" s="38" t="str">
        <f>VLOOKUP($A2, 'P MEAMEDMAD NMC Rocket UCR'!$B$2:$I$27, 10, False)</f>
        <v>#REF!</v>
      </c>
      <c r="O2" s="118">
        <f>VLOOKUP($A2, 'P MEAMEDMAD NMC Rocket UCR'!$B$2:$X$27, 22, False)</f>
        <v>0.5432795763</v>
      </c>
      <c r="P2" s="40">
        <f>VLOOKUP($A2, 'P MEAMEDMAD NMC Rocket UCR'!$B$2:$Z$27, 19, False)</f>
        <v>0.5578162789</v>
      </c>
    </row>
    <row r="3">
      <c r="A3" s="27" t="s">
        <v>25</v>
      </c>
      <c r="B3" s="18">
        <v>54.0</v>
      </c>
      <c r="C3" s="31">
        <v>10.6627919832865</v>
      </c>
      <c r="D3" s="50">
        <f>vlookup(A3, DataDictionary!$B$2:$G$31,5,False)</f>
        <v>28</v>
      </c>
      <c r="E3" s="40">
        <f>VLOOKUP($A3, 'P MEAMEDMAD NMC Rocket UCR'!$B$2:$I$27, 2, False)</f>
        <v>53</v>
      </c>
      <c r="F3" s="117">
        <f>VLOOKUP(A3,'P MEAMEDMAD MC Rocket UCR'!$A$1:$N$30,14, False)</f>
        <v>0.1102083643</v>
      </c>
      <c r="G3" s="40">
        <f>VLOOKUP($A3, 'P MEAMEDMAD NMC Rocket UCR'!$B$2:$I$27, 3, False)</f>
        <v>56</v>
      </c>
      <c r="H3" s="40">
        <f>VLOOKUP($A3, 'P MEAMEDMAD NMC Rocket UCR'!$B$2:$I$27, 7, False)</f>
        <v>56</v>
      </c>
      <c r="I3" s="118">
        <f>VLOOKUP($A3, 'P MEAMEDMAD NMC Rocket UCR'!$B$2:$X$27, 15, False)</f>
        <v>0.09894115925</v>
      </c>
      <c r="J3" s="40">
        <f>VLOOKUP($A3, 'P MEAMEDMAD NMC Rocket UCR'!$B$2:$I$27, 4, False)</f>
        <v>56</v>
      </c>
      <c r="K3" s="118">
        <f>VLOOKUP($A3, 'P MEAMEDMAD NMC Rocket UCR'!$B$2:$X$27, 16, False)</f>
        <v>0.09855075677</v>
      </c>
      <c r="L3" s="38" t="str">
        <f>VLOOKUP($A3, 'P MEAMEDMAD NMC Rocket UCR'!$B$2:$I$27, 9, False)</f>
        <v>#REF!</v>
      </c>
      <c r="M3" s="118">
        <f>VLOOKUP($A3, 'P MEAMEDMAD NMC Rocket UCR'!$B$2:$X$27, 21, False)</f>
        <v>0.09317344824</v>
      </c>
      <c r="N3" s="38" t="str">
        <f>VLOOKUP($A3, 'P MEAMEDMAD NMC Rocket UCR'!$B$2:$I$27, 10, False)</f>
        <v>#REF!</v>
      </c>
      <c r="O3" s="118">
        <f>VLOOKUP($A3, 'P MEAMEDMAD NMC Rocket UCR'!$B$2:$X$27, 22, False)</f>
        <v>0.09320803881</v>
      </c>
      <c r="P3" s="40">
        <f>VLOOKUP($A3, 'P MEAMEDMAD NMC Rocket UCR'!$B$2:$Z$27, 19, False)</f>
        <v>0.09892468452</v>
      </c>
    </row>
    <row r="4">
      <c r="A4" s="27" t="s">
        <v>28</v>
      </c>
      <c r="B4" s="18">
        <v>89.4444444444444</v>
      </c>
      <c r="C4" s="31">
        <v>15.8237698634466</v>
      </c>
      <c r="D4" s="50">
        <f>vlookup(A4, DataDictionary!$B$2:$G$31,5,False)</f>
        <v>24</v>
      </c>
      <c r="E4" s="40">
        <f>VLOOKUP($A4, 'P MEAMEDMAD NMC Rocket UCR'!$B$2:$I$27, 2, False)</f>
        <v>87.22222222</v>
      </c>
      <c r="F4" s="117">
        <f>VLOOKUP(A4,'P MEAMEDMAD MC Rocket UCR'!$A$1:$N$30,14, False)</f>
        <v>0.0645148317</v>
      </c>
      <c r="G4" s="40">
        <f>VLOOKUP($A4, 'P MEAMEDMAD NMC Rocket UCR'!$B$2:$I$27, 3, False)</f>
        <v>88.33333333</v>
      </c>
      <c r="H4" s="40">
        <f>VLOOKUP($A4, 'P MEAMEDMAD NMC Rocket UCR'!$B$2:$I$27, 7, False)</f>
        <v>92.22222222</v>
      </c>
      <c r="I4" s="118">
        <f>VLOOKUP($A4, 'P MEAMEDMAD NMC Rocket UCR'!$B$2:$X$27, 15, False)</f>
        <v>0.06853994926</v>
      </c>
      <c r="J4" s="40">
        <f>VLOOKUP($A4, 'P MEAMEDMAD NMC Rocket UCR'!$B$2:$I$27, 4, False)</f>
        <v>87.77777778</v>
      </c>
      <c r="K4" s="118">
        <f>VLOOKUP($A4, 'P MEAMEDMAD NMC Rocket UCR'!$B$2:$X$27, 16, False)</f>
        <v>0.06589577595</v>
      </c>
      <c r="L4" s="38" t="str">
        <f>VLOOKUP($A4, 'P MEAMEDMAD NMC Rocket UCR'!$B$2:$I$27, 9, False)</f>
        <v>#REF!</v>
      </c>
      <c r="M4" s="118">
        <f>VLOOKUP($A4, 'P MEAMEDMAD NMC Rocket UCR'!$B$2:$X$27, 21, False)</f>
        <v>0.06711226304</v>
      </c>
      <c r="N4" s="38" t="str">
        <f>VLOOKUP($A4, 'P MEAMEDMAD NMC Rocket UCR'!$B$2:$I$27, 10, False)</f>
        <v>#REF!</v>
      </c>
      <c r="O4" s="118">
        <f>VLOOKUP($A4, 'P MEAMEDMAD NMC Rocket UCR'!$B$2:$X$27, 22, False)</f>
        <v>0.06557424068</v>
      </c>
      <c r="P4" s="40">
        <f>VLOOKUP($A4, 'P MEAMEDMAD NMC Rocket UCR'!$B$2:$Z$27, 19, False)</f>
        <v>0.06772925854</v>
      </c>
    </row>
    <row r="5">
      <c r="A5" s="27" t="s">
        <v>34</v>
      </c>
      <c r="B5" s="18">
        <v>27.4679391589621</v>
      </c>
      <c r="C5" s="31">
        <v>43.7596426169078</v>
      </c>
      <c r="D5" s="50">
        <f>vlookup(A5, DataDictionary!$B$2:$G$31,5,False)</f>
        <v>11</v>
      </c>
      <c r="E5" s="40">
        <f>VLOOKUP($A5, 'P MEAMEDMAD NMC Rocket UCR'!$B$2:$I$27, 2, False)</f>
        <v>27.61705935</v>
      </c>
      <c r="F5" s="117">
        <f>VLOOKUP(A5,'P MEAMEDMAD MC Rocket UCR'!$A$1:$N$30,14, False)</f>
        <v>4.94074827</v>
      </c>
      <c r="G5" s="40">
        <f>VLOOKUP($A5, 'P MEAMEDMAD NMC Rocket UCR'!$B$2:$I$27, 3, False)</f>
        <v>27.46793916</v>
      </c>
      <c r="H5" s="40">
        <f>VLOOKUP($A5, 'P MEAMEDMAD NMC Rocket UCR'!$B$2:$I$27, 7, False)</f>
        <v>27.46793916</v>
      </c>
      <c r="I5" s="118">
        <f>VLOOKUP($A5, 'P MEAMEDMAD NMC Rocket UCR'!$B$2:$X$27, 15, False)</f>
        <v>2.564247902</v>
      </c>
      <c r="J5" s="40">
        <f>VLOOKUP($A5, 'P MEAMEDMAD NMC Rocket UCR'!$B$2:$I$27, 4, False)</f>
        <v>27.43811512</v>
      </c>
      <c r="K5" s="118">
        <f>VLOOKUP($A5, 'P MEAMEDMAD NMC Rocket UCR'!$B$2:$X$27, 16, False)</f>
        <v>2.555656787</v>
      </c>
      <c r="L5" s="38" t="str">
        <f>VLOOKUP($A5, 'P MEAMEDMAD NMC Rocket UCR'!$B$2:$I$27, 9, False)</f>
        <v>#REF!</v>
      </c>
      <c r="M5" s="118">
        <f>VLOOKUP($A5, 'P MEAMEDMAD NMC Rocket UCR'!$B$2:$X$27, 21, False)</f>
        <v>2.558207806</v>
      </c>
      <c r="N5" s="38" t="str">
        <f>VLOOKUP($A5, 'P MEAMEDMAD NMC Rocket UCR'!$B$2:$I$27, 10, False)</f>
        <v>#REF!</v>
      </c>
      <c r="O5" s="118">
        <f>VLOOKUP($A5, 'P MEAMEDMAD NMC Rocket UCR'!$B$2:$X$27, 22, False)</f>
        <v>2.551970994</v>
      </c>
      <c r="P5" s="40">
        <f>VLOOKUP($A5, 'P MEAMEDMAD NMC Rocket UCR'!$B$2:$Z$27, 19, False)</f>
        <v>2.568572684</v>
      </c>
    </row>
    <row r="6">
      <c r="A6" s="27" t="s">
        <v>36</v>
      </c>
      <c r="B6" s="18">
        <v>54.0540540540541</v>
      </c>
      <c r="C6" s="31">
        <v>14.2871941288312</v>
      </c>
      <c r="D6" s="50">
        <f>vlookup(A6, DataDictionary!$B$2:$G$31,5,False)</f>
        <v>10</v>
      </c>
      <c r="E6" s="40">
        <f>VLOOKUP($A6, 'P MEAMEDMAD NMC Rocket UCR'!$B$2:$I$27, 2, False)</f>
        <v>54.05405405</v>
      </c>
      <c r="F6" s="117">
        <f>VLOOKUP(A6,'P MEAMEDMAD MC Rocket UCR'!$A$1:$N$30,14, False)</f>
        <v>0.4251528541</v>
      </c>
      <c r="G6" s="40">
        <f>VLOOKUP($A6, 'P MEAMEDMAD NMC Rocket UCR'!$B$2:$I$27, 3, False)</f>
        <v>50</v>
      </c>
      <c r="H6" s="40">
        <f>VLOOKUP($A6, 'P MEAMEDMAD NMC Rocket UCR'!$B$2:$I$27, 7, False)</f>
        <v>52.7027027</v>
      </c>
      <c r="I6" s="118">
        <f>VLOOKUP($A6, 'P MEAMEDMAD NMC Rocket UCR'!$B$2:$X$27, 15, False)</f>
        <v>0.4184941411</v>
      </c>
      <c r="J6" s="40">
        <f>VLOOKUP($A6, 'P MEAMEDMAD NMC Rocket UCR'!$B$2:$I$27, 4, False)</f>
        <v>48.64864865</v>
      </c>
      <c r="K6" s="118">
        <f>VLOOKUP($A6, 'P MEAMEDMAD NMC Rocket UCR'!$B$2:$X$27, 16, False)</f>
        <v>0.4021620989</v>
      </c>
      <c r="L6" s="38" t="str">
        <f>VLOOKUP($A6, 'P MEAMEDMAD NMC Rocket UCR'!$B$2:$I$27, 9, False)</f>
        <v>#REF!</v>
      </c>
      <c r="M6" s="118">
        <f>VLOOKUP($A6, 'P MEAMEDMAD NMC Rocket UCR'!$B$2:$X$27, 21, False)</f>
        <v>0.4023526311</v>
      </c>
      <c r="N6" s="38" t="str">
        <f>VLOOKUP($A6, 'P MEAMEDMAD NMC Rocket UCR'!$B$2:$I$27, 10, False)</f>
        <v>#REF!</v>
      </c>
      <c r="O6" s="118">
        <f>VLOOKUP($A6, 'P MEAMEDMAD NMC Rocket UCR'!$B$2:$X$27, 22, False)</f>
        <v>0.3626677553</v>
      </c>
      <c r="P6" s="40">
        <f>VLOOKUP($A6, 'P MEAMEDMAD NMC Rocket UCR'!$B$2:$Z$27, 19, False)</f>
        <v>0.403131036</v>
      </c>
    </row>
    <row r="7">
      <c r="A7" s="27" t="s">
        <v>39</v>
      </c>
      <c r="B7" s="18">
        <v>99.6666666666667</v>
      </c>
      <c r="C7" s="31">
        <v>7.52108931541443</v>
      </c>
      <c r="D7" s="50">
        <f>vlookup(A7, DataDictionary!$B$2:$G$31,5,False)</f>
        <v>9</v>
      </c>
      <c r="E7" s="40">
        <f>VLOOKUP($A7, 'P MEAMEDMAD NMC Rocket UCR'!$B$2:$I$27, 2, False)</f>
        <v>99.33333333</v>
      </c>
      <c r="F7" s="117">
        <f>VLOOKUP(A7,'P MEAMEDMAD MC Rocket UCR'!$A$1:$N$30,14, False)</f>
        <v>0.256746312</v>
      </c>
      <c r="G7" s="40">
        <f>VLOOKUP($A7, 'P MEAMEDMAD NMC Rocket UCR'!$B$2:$I$27, 3, False)</f>
        <v>99.33333333</v>
      </c>
      <c r="H7" s="40">
        <f>VLOOKUP($A7, 'P MEAMEDMAD NMC Rocket UCR'!$B$2:$I$27, 7, False)</f>
        <v>99.33333333</v>
      </c>
      <c r="I7" s="118">
        <f>VLOOKUP($A7, 'P MEAMEDMAD NMC Rocket UCR'!$B$2:$X$27, 15, False)</f>
        <v>0.2638914903</v>
      </c>
      <c r="J7" s="40">
        <f>VLOOKUP($A7, 'P MEAMEDMAD NMC Rocket UCR'!$B$2:$I$27, 4, False)</f>
        <v>98</v>
      </c>
      <c r="K7" s="118">
        <f>VLOOKUP($A7, 'P MEAMEDMAD NMC Rocket UCR'!$B$2:$X$27, 16, False)</f>
        <v>0.143591098</v>
      </c>
      <c r="L7" s="38" t="str">
        <f>VLOOKUP($A7, 'P MEAMEDMAD NMC Rocket UCR'!$B$2:$I$27, 9, False)</f>
        <v>#REF!</v>
      </c>
      <c r="M7" s="118">
        <f>VLOOKUP($A7, 'P MEAMEDMAD NMC Rocket UCR'!$B$2:$X$27, 21, False)</f>
        <v>0.2647363345</v>
      </c>
      <c r="N7" s="38" t="str">
        <f>VLOOKUP($A7, 'P MEAMEDMAD NMC Rocket UCR'!$B$2:$I$27, 10, False)</f>
        <v>#REF!</v>
      </c>
      <c r="O7" s="118">
        <f>VLOOKUP($A7, 'P MEAMEDMAD NMC Rocket UCR'!$B$2:$X$27, 22, False)</f>
        <v>0.175284334</v>
      </c>
      <c r="P7" s="40">
        <f>VLOOKUP($A7, 'P MEAMEDMAD NMC Rocket UCR'!$B$2:$Z$27, 19, False)</f>
        <v>0.1449187676</v>
      </c>
    </row>
    <row r="8">
      <c r="A8" s="27" t="s">
        <v>41</v>
      </c>
      <c r="B8" s="18">
        <v>55.0</v>
      </c>
      <c r="C8" s="31">
        <v>21.873348458608</v>
      </c>
      <c r="D8" s="50">
        <f>vlookup(A8, DataDictionary!$B$2:$G$31,5,False)</f>
        <v>7</v>
      </c>
      <c r="E8" s="40">
        <f>VLOOKUP($A8, 'P MEAMEDMAD NMC Rocket UCR'!$B$2:$I$27, 2, False)</f>
        <v>53.88888889</v>
      </c>
      <c r="F8" s="117">
        <f>VLOOKUP(A8,'P MEAMEDMAD MC Rocket UCR'!$A$1:$N$30,14, False)</f>
        <v>1.408006771</v>
      </c>
      <c r="G8" s="40">
        <f>VLOOKUP($A8, 'P MEAMEDMAD NMC Rocket UCR'!$B$2:$I$27, 3, False)</f>
        <v>52.22222222</v>
      </c>
      <c r="H8" s="40">
        <f>VLOOKUP($A8, 'P MEAMEDMAD NMC Rocket UCR'!$B$2:$I$27, 7, False)</f>
        <v>54.44444444</v>
      </c>
      <c r="I8" s="118">
        <f>VLOOKUP($A8, 'P MEAMEDMAD NMC Rocket UCR'!$B$2:$X$27, 15, False)</f>
        <v>1.115683786</v>
      </c>
      <c r="J8" s="40">
        <f>VLOOKUP($A8, 'P MEAMEDMAD NMC Rocket UCR'!$B$2:$I$27, 4, False)</f>
        <v>52.22222222</v>
      </c>
      <c r="K8" s="118">
        <f>VLOOKUP($A8, 'P MEAMEDMAD NMC Rocket UCR'!$B$2:$X$27, 16, False)</f>
        <v>1.11741604</v>
      </c>
      <c r="L8" s="38" t="str">
        <f>VLOOKUP($A8, 'P MEAMEDMAD NMC Rocket UCR'!$B$2:$I$27, 9, False)</f>
        <v>#REF!</v>
      </c>
      <c r="M8" s="118">
        <f>VLOOKUP($A8, 'P MEAMEDMAD NMC Rocket UCR'!$B$2:$X$27, 21, False)</f>
        <v>1.221733828</v>
      </c>
      <c r="N8" s="38" t="str">
        <f>VLOOKUP($A8, 'P MEAMEDMAD NMC Rocket UCR'!$B$2:$I$27, 10, False)</f>
        <v>#REF!</v>
      </c>
      <c r="O8" s="118">
        <f>VLOOKUP($A8, 'P MEAMEDMAD NMC Rocket UCR'!$B$2:$X$27, 22, False)</f>
        <v>1.22219336</v>
      </c>
      <c r="P8" s="40">
        <f>VLOOKUP($A8, 'P MEAMEDMAD NMC Rocket UCR'!$B$2:$Z$27, 19, False)</f>
        <v>1.117892822</v>
      </c>
    </row>
    <row r="9">
      <c r="A9" s="27" t="s">
        <v>43</v>
      </c>
      <c r="B9" s="18">
        <v>84.9829351535836</v>
      </c>
      <c r="C9" s="31">
        <v>11.7002263029416</v>
      </c>
      <c r="D9" s="50">
        <f>vlookup(A9, DataDictionary!$B$2:$G$31,5,False)</f>
        <v>6</v>
      </c>
      <c r="E9" s="40">
        <f>VLOOKUP($A9, 'P MEAMEDMAD NMC Rocket UCR'!$B$2:$I$27, 2, False)</f>
        <v>84.64163823</v>
      </c>
      <c r="F9" s="117">
        <f>VLOOKUP(A9,'P MEAMEDMAD MC Rocket UCR'!$A$1:$N$30,14, False)</f>
        <v>1.370607539</v>
      </c>
      <c r="G9" s="40">
        <f>VLOOKUP($A9, 'P MEAMEDMAD NMC Rocket UCR'!$B$2:$I$27, 3, False)</f>
        <v>82.93515358</v>
      </c>
      <c r="H9" s="40">
        <f>VLOOKUP($A9, 'P MEAMEDMAD NMC Rocket UCR'!$B$2:$I$27, 7, False)</f>
        <v>82.93515358</v>
      </c>
      <c r="I9" s="118">
        <f>VLOOKUP($A9, 'P MEAMEDMAD NMC Rocket UCR'!$B$2:$X$27, 15, False)</f>
        <v>0.8379473567</v>
      </c>
      <c r="J9" s="40">
        <f>VLOOKUP($A9, 'P MEAMEDMAD NMC Rocket UCR'!$B$2:$I$27, 4, False)</f>
        <v>81.56996587</v>
      </c>
      <c r="K9" s="118">
        <f>VLOOKUP($A9, 'P MEAMEDMAD NMC Rocket UCR'!$B$2:$X$27, 16, False)</f>
        <v>0.8380865455</v>
      </c>
      <c r="L9" s="38" t="str">
        <f>VLOOKUP($A9, 'P MEAMEDMAD NMC Rocket UCR'!$B$2:$I$27, 9, False)</f>
        <v>#REF!</v>
      </c>
      <c r="M9" s="118">
        <f>VLOOKUP($A9, 'P MEAMEDMAD NMC Rocket UCR'!$B$2:$X$27, 21, False)</f>
        <v>1.017225707</v>
      </c>
      <c r="N9" s="38" t="str">
        <f>VLOOKUP($A9, 'P MEAMEDMAD NMC Rocket UCR'!$B$2:$I$27, 10, False)</f>
        <v>#REF!</v>
      </c>
      <c r="O9" s="118">
        <f>VLOOKUP($A9, 'P MEAMEDMAD NMC Rocket UCR'!$B$2:$X$27, 22, False)</f>
        <v>1.017090388</v>
      </c>
      <c r="P9" s="40">
        <f>VLOOKUP($A9, 'P MEAMEDMAD NMC Rocket UCR'!$B$2:$Z$27, 19, False)</f>
        <v>0.8397535761</v>
      </c>
    </row>
    <row r="10">
      <c r="A10" s="27" t="s">
        <v>52</v>
      </c>
      <c r="B10" s="18">
        <v>90.1315789473684</v>
      </c>
      <c r="C10" s="31">
        <v>0.57916800181071</v>
      </c>
      <c r="D10" s="50">
        <f>vlookup(A10, DataDictionary!$B$2:$G$31,5,False)</f>
        <v>6</v>
      </c>
      <c r="E10" s="40">
        <f>VLOOKUP($A10, 'P MEAMEDMAD NMC Rocket UCR'!$B$2:$I$27, 2, False)</f>
        <v>90.78947368</v>
      </c>
      <c r="F10" s="117">
        <f>VLOOKUP(A10,'P MEAMEDMAD MC Rocket UCR'!$A$1:$N$30,14, False)</f>
        <v>0.02858024836</v>
      </c>
      <c r="G10" s="40">
        <f>VLOOKUP($A10, 'P MEAMEDMAD NMC Rocket UCR'!$B$2:$I$27, 3, False)</f>
        <v>91.44736842</v>
      </c>
      <c r="H10" s="40">
        <f>VLOOKUP($A10, 'P MEAMEDMAD NMC Rocket UCR'!$B$2:$I$27, 7, False)</f>
        <v>89.47368421</v>
      </c>
      <c r="I10" s="118">
        <f>VLOOKUP($A10, 'P MEAMEDMAD NMC Rocket UCR'!$B$2:$X$27, 15, False)</f>
        <v>0.02543283701</v>
      </c>
      <c r="J10" s="40">
        <f>VLOOKUP($A10, 'P MEAMEDMAD NMC Rocket UCR'!$B$2:$I$27, 4, False)</f>
        <v>77.63157895</v>
      </c>
      <c r="K10" s="118">
        <f>VLOOKUP($A10, 'P MEAMEDMAD NMC Rocket UCR'!$B$2:$X$27, 16, False)</f>
        <v>0.01221584876</v>
      </c>
      <c r="L10" s="38" t="str">
        <f>VLOOKUP($A10, 'P MEAMEDMAD NMC Rocket UCR'!$B$2:$I$27, 9, False)</f>
        <v>#REF!</v>
      </c>
      <c r="M10" s="118">
        <f>VLOOKUP($A10, 'P MEAMEDMAD NMC Rocket UCR'!$B$2:$X$27, 21, False)</f>
        <v>0.02399710417</v>
      </c>
      <c r="N10" s="38" t="str">
        <f>VLOOKUP($A10, 'P MEAMEDMAD NMC Rocket UCR'!$B$2:$I$27, 10, False)</f>
        <v>#REF!</v>
      </c>
      <c r="O10" s="118">
        <f>VLOOKUP($A10, 'P MEAMEDMAD NMC Rocket UCR'!$B$2:$X$27, 22, False)</f>
        <v>0.01951489051</v>
      </c>
      <c r="P10" s="40">
        <f>VLOOKUP($A10, 'P MEAMEDMAD NMC Rocket UCR'!$B$2:$Z$27, 19, False)</f>
        <v>0.01417597135</v>
      </c>
    </row>
    <row r="11">
      <c r="A11" s="27" t="s">
        <v>51</v>
      </c>
      <c r="B11" s="18">
        <v>52.2708840227088</v>
      </c>
      <c r="C11" s="31">
        <v>7.51043856143951</v>
      </c>
      <c r="D11" s="50">
        <f>vlookup(A11, DataDictionary!$B$2:$G$31,5,False)</f>
        <v>6</v>
      </c>
      <c r="E11" s="40">
        <f>VLOOKUP($A11, 'P MEAMEDMAD NMC Rocket UCR'!$B$2:$I$27, 2, False)</f>
        <v>54.62287105</v>
      </c>
      <c r="F11" s="117">
        <f>VLOOKUP(A11,'P MEAMEDMAD MC Rocket UCR'!$A$1:$N$30,14, False)</f>
        <v>0.5398034136</v>
      </c>
      <c r="G11" s="40">
        <f>VLOOKUP($A11, 'P MEAMEDMAD NMC Rocket UCR'!$B$2:$I$27, 3, False)</f>
        <v>54.62287105</v>
      </c>
      <c r="H11" s="40">
        <f>VLOOKUP($A11, 'P MEAMEDMAD NMC Rocket UCR'!$B$2:$I$27, 7, False)</f>
        <v>54.62287105</v>
      </c>
      <c r="I11" s="118">
        <f>VLOOKUP($A11, 'P MEAMEDMAD NMC Rocket UCR'!$B$2:$X$27, 15, False)</f>
        <v>0.5406978011</v>
      </c>
      <c r="J11" s="40">
        <f>VLOOKUP($A11, 'P MEAMEDMAD NMC Rocket UCR'!$B$2:$I$27, 4, False)</f>
        <v>38.52392539</v>
      </c>
      <c r="K11" s="118">
        <f>VLOOKUP($A11, 'P MEAMEDMAD NMC Rocket UCR'!$B$2:$X$27, 16, False)</f>
        <v>0.3562297384</v>
      </c>
      <c r="L11" s="38" t="str">
        <f>VLOOKUP($A11, 'P MEAMEDMAD NMC Rocket UCR'!$B$2:$I$27, 9, False)</f>
        <v>#REF!</v>
      </c>
      <c r="M11" s="118">
        <f>VLOOKUP($A11, 'P MEAMEDMAD NMC Rocket UCR'!$B$2:$X$27, 21, False)</f>
        <v>0.5434794188</v>
      </c>
      <c r="N11" s="38" t="str">
        <f>VLOOKUP($A11, 'P MEAMEDMAD NMC Rocket UCR'!$B$2:$I$27, 10, False)</f>
        <v>#REF!</v>
      </c>
      <c r="O11" s="118">
        <f>VLOOKUP($A11, 'P MEAMEDMAD NMC Rocket UCR'!$B$2:$X$27, 22, False)</f>
        <v>0.424643147</v>
      </c>
      <c r="P11" s="40">
        <f>VLOOKUP($A11, 'P MEAMEDMAD NMC Rocket UCR'!$B$2:$Z$27, 19, False)</f>
        <v>0.3576277137</v>
      </c>
    </row>
    <row r="12">
      <c r="A12" s="27" t="s">
        <v>49</v>
      </c>
      <c r="B12" s="18">
        <v>87.7862595419847</v>
      </c>
      <c r="C12" s="31">
        <v>148.876577158769</v>
      </c>
      <c r="D12" s="50">
        <f>vlookup(A12, DataDictionary!$B$2:$G$31,5,False)</f>
        <v>6</v>
      </c>
      <c r="E12" s="40">
        <f>VLOOKUP($A12, 'P MEAMEDMAD NMC Rocket UCR'!$B$2:$I$27, 2, False)</f>
        <v>89.3129771</v>
      </c>
      <c r="F12" s="117">
        <f>VLOOKUP(A12,'P MEAMEDMAD MC Rocket UCR'!$A$1:$N$30,14, False)</f>
        <v>13.73247715</v>
      </c>
      <c r="G12" s="40">
        <f>VLOOKUP($A12, 'P MEAMEDMAD NMC Rocket UCR'!$B$2:$I$27, 3, False)</f>
        <v>84.73282443</v>
      </c>
      <c r="H12" s="40">
        <f>VLOOKUP($A12, 'P MEAMEDMAD NMC Rocket UCR'!$B$2:$I$27, 7, False)</f>
        <v>87.78625954</v>
      </c>
      <c r="I12" s="118">
        <f>VLOOKUP($A12, 'P MEAMEDMAD NMC Rocket UCR'!$B$2:$X$27, 15, False)</f>
        <v>10.24676974</v>
      </c>
      <c r="J12" s="40">
        <f>VLOOKUP($A12, 'P MEAMEDMAD NMC Rocket UCR'!$B$2:$I$27, 4, False)</f>
        <v>82.44274809</v>
      </c>
      <c r="K12" s="118">
        <f>VLOOKUP($A12, 'P MEAMEDMAD NMC Rocket UCR'!$B$2:$X$27, 16, False)</f>
        <v>8.365384209</v>
      </c>
      <c r="L12" s="38" t="str">
        <f>VLOOKUP($A12, 'P MEAMEDMAD NMC Rocket UCR'!$B$2:$I$27, 9, False)</f>
        <v>#REF!</v>
      </c>
      <c r="M12" s="118">
        <f>VLOOKUP($A12, 'P MEAMEDMAD NMC Rocket UCR'!$B$2:$X$27, 21, False)</f>
        <v>11.63995802</v>
      </c>
      <c r="N12" s="38" t="str">
        <f>VLOOKUP($A12, 'P MEAMEDMAD NMC Rocket UCR'!$B$2:$I$27, 10, False)</f>
        <v>#REF!</v>
      </c>
      <c r="O12" s="118">
        <f>VLOOKUP($A12, 'P MEAMEDMAD NMC Rocket UCR'!$B$2:$X$27, 22, False)</f>
        <v>5.004157297</v>
      </c>
      <c r="P12" s="40">
        <f>VLOOKUP($A12, 'P MEAMEDMAD NMC Rocket UCR'!$B$2:$Z$27, 19, False)</f>
        <v>8.373717948</v>
      </c>
    </row>
    <row r="13">
      <c r="A13" s="27" t="s">
        <v>47</v>
      </c>
      <c r="B13" s="18">
        <v>98.6111111111111</v>
      </c>
      <c r="C13" s="31">
        <v>9.48578471740087</v>
      </c>
      <c r="D13" s="50">
        <f>vlookup(A13, DataDictionary!$B$2:$G$31,5,False)</f>
        <v>6</v>
      </c>
      <c r="E13" s="40">
        <f>VLOOKUP($A13, 'P MEAMEDMAD NMC Rocket UCR'!$B$2:$I$27, 2, False)</f>
        <v>100</v>
      </c>
      <c r="F13" s="117">
        <f>VLOOKUP(A13,'P MEAMEDMAD MC Rocket UCR'!$A$1:$N$30,14, False)</f>
        <v>0.7448676308</v>
      </c>
      <c r="G13" s="40">
        <f>VLOOKUP($A13, 'P MEAMEDMAD NMC Rocket UCR'!$B$2:$I$27, 3, False)</f>
        <v>100</v>
      </c>
      <c r="H13" s="40">
        <f>VLOOKUP($A13, 'P MEAMEDMAD NMC Rocket UCR'!$B$2:$I$27, 7, False)</f>
        <v>100</v>
      </c>
      <c r="I13" s="118">
        <f>VLOOKUP($A13, 'P MEAMEDMAD NMC Rocket UCR'!$B$2:$X$27, 15, False)</f>
        <v>0.7455779592</v>
      </c>
      <c r="J13" s="40">
        <f>VLOOKUP($A13, 'P MEAMEDMAD NMC Rocket UCR'!$B$2:$I$27, 4, False)</f>
        <v>98.61111111</v>
      </c>
      <c r="K13" s="118">
        <f>VLOOKUP($A13, 'P MEAMEDMAD NMC Rocket UCR'!$B$2:$X$27, 16, False)</f>
        <v>0.6289147019</v>
      </c>
      <c r="L13" s="38" t="str">
        <f>VLOOKUP($A13, 'P MEAMEDMAD NMC Rocket UCR'!$B$2:$I$27, 9, False)</f>
        <v>#REF!</v>
      </c>
      <c r="M13" s="118">
        <f>VLOOKUP($A13, 'P MEAMEDMAD NMC Rocket UCR'!$B$2:$X$27, 21, False)</f>
        <v>0.7471484343</v>
      </c>
      <c r="N13" s="38" t="str">
        <f>VLOOKUP($A13, 'P MEAMEDMAD NMC Rocket UCR'!$B$2:$I$27, 10, False)</f>
        <v>#REF!</v>
      </c>
      <c r="O13" s="118">
        <f>VLOOKUP($A13, 'P MEAMEDMAD NMC Rocket UCR'!$B$2:$X$27, 22, False)</f>
        <v>0.6303498149</v>
      </c>
      <c r="P13" s="40">
        <f>VLOOKUP($A13, 'P MEAMEDMAD NMC Rocket UCR'!$B$2:$Z$27, 19, False)</f>
        <v>0.6305742145</v>
      </c>
    </row>
    <row r="14">
      <c r="A14" s="27" t="s">
        <v>45</v>
      </c>
      <c r="B14" s="18">
        <v>100.0</v>
      </c>
      <c r="C14" s="31">
        <v>0.174545256296794</v>
      </c>
      <c r="D14" s="50">
        <f>vlookup(A14, DataDictionary!$B$2:$G$31,5,False)</f>
        <v>6</v>
      </c>
      <c r="E14" s="40">
        <f>VLOOKUP($A14, 'P MEAMEDMAD NMC Rocket UCR'!$B$2:$I$27, 2, False)</f>
        <v>100</v>
      </c>
      <c r="F14" s="117">
        <f>VLOOKUP(A14,'P MEAMEDMAD MC Rocket UCR'!$A$1:$N$30,14, False)</f>
        <v>0.0236871918</v>
      </c>
      <c r="G14" s="40">
        <f>VLOOKUP($A14, 'P MEAMEDMAD NMC Rocket UCR'!$B$2:$I$27, 3, False)</f>
        <v>100</v>
      </c>
      <c r="H14" s="40">
        <f>VLOOKUP($A14, 'P MEAMEDMAD NMC Rocket UCR'!$B$2:$I$27, 7, False)</f>
        <v>100</v>
      </c>
      <c r="I14" s="118">
        <f>VLOOKUP($A14, 'P MEAMEDMAD NMC Rocket UCR'!$B$2:$X$27, 15, False)</f>
        <v>0.01549581289</v>
      </c>
      <c r="J14" s="40">
        <f>VLOOKUP($A14, 'P MEAMEDMAD NMC Rocket UCR'!$B$2:$I$27, 4, False)</f>
        <v>100</v>
      </c>
      <c r="K14" s="118">
        <f>VLOOKUP($A14, 'P MEAMEDMAD NMC Rocket UCR'!$B$2:$X$27, 16, False)</f>
        <v>0.01558616956</v>
      </c>
      <c r="L14" s="38" t="str">
        <f>VLOOKUP($A14, 'P MEAMEDMAD NMC Rocket UCR'!$B$2:$I$27, 9, False)</f>
        <v>#REF!</v>
      </c>
      <c r="M14" s="118">
        <f>VLOOKUP($A14, 'P MEAMEDMAD NMC Rocket UCR'!$B$2:$X$27, 21, False)</f>
        <v>0.01581941446</v>
      </c>
      <c r="N14" s="38" t="str">
        <f>VLOOKUP($A14, 'P MEAMEDMAD NMC Rocket UCR'!$B$2:$I$27, 10, False)</f>
        <v>#REF!</v>
      </c>
      <c r="O14" s="118">
        <f>VLOOKUP($A14, 'P MEAMEDMAD NMC Rocket UCR'!$B$2:$X$27, 22, False)</f>
        <v>0.01536999544</v>
      </c>
      <c r="P14" s="40">
        <f>VLOOKUP($A14, 'P MEAMEDMAD NMC Rocket UCR'!$B$2:$Z$27, 19, False)</f>
        <v>0.01556486686</v>
      </c>
    </row>
    <row r="15">
      <c r="A15" s="27" t="s">
        <v>55</v>
      </c>
      <c r="B15" s="18">
        <v>46.6666666666667</v>
      </c>
      <c r="C15" s="31">
        <v>0.778867479165395</v>
      </c>
      <c r="D15" s="50">
        <f>vlookup(A15, DataDictionary!$B$2:$G$31,5,False)</f>
        <v>4</v>
      </c>
      <c r="E15" s="40">
        <f>VLOOKUP($A15, 'P MEAMEDMAD NMC Rocket UCR'!$B$2:$I$27, 2, False)</f>
        <v>53.33333333</v>
      </c>
      <c r="F15" s="117">
        <f>VLOOKUP(A15,'P MEAMEDMAD MC Rocket UCR'!$A$1:$N$30,14, False)</f>
        <v>0.14883792</v>
      </c>
      <c r="G15" s="40">
        <f>VLOOKUP($A15, 'P MEAMEDMAD NMC Rocket UCR'!$B$2:$I$27, 3, False)</f>
        <v>46.66666667</v>
      </c>
      <c r="H15" s="40">
        <f>VLOOKUP($A15, 'P MEAMEDMAD NMC Rocket UCR'!$B$2:$I$27, 7, False)</f>
        <v>40</v>
      </c>
      <c r="I15" s="118">
        <f>VLOOKUP($A15, 'P MEAMEDMAD NMC Rocket UCR'!$B$2:$X$27, 15, False)</f>
        <v>0.1315014839</v>
      </c>
      <c r="J15" s="40">
        <f>VLOOKUP($A15, 'P MEAMEDMAD NMC Rocket UCR'!$B$2:$I$27, 4, False)</f>
        <v>53.33333333</v>
      </c>
      <c r="K15" s="118">
        <f>VLOOKUP($A15, 'P MEAMEDMAD NMC Rocket UCR'!$B$2:$X$27, 16, False)</f>
        <v>0.06552583377</v>
      </c>
      <c r="L15" s="38" t="str">
        <f>VLOOKUP($A15, 'P MEAMEDMAD NMC Rocket UCR'!$B$2:$I$27, 9, False)</f>
        <v>#REF!</v>
      </c>
      <c r="M15" s="118">
        <f>VLOOKUP($A15, 'P MEAMEDMAD NMC Rocket UCR'!$B$2:$X$27, 21, False)</f>
        <v>0.1081857562</v>
      </c>
      <c r="N15" s="38" t="str">
        <f>VLOOKUP($A15, 'P MEAMEDMAD NMC Rocket UCR'!$B$2:$I$27, 10, False)</f>
        <v>#REF!</v>
      </c>
      <c r="O15" s="118">
        <f>VLOOKUP($A15, 'P MEAMEDMAD NMC Rocket UCR'!$B$2:$X$27, 22, False)</f>
        <v>0.1080385685</v>
      </c>
      <c r="P15" s="40">
        <f>VLOOKUP($A15, 'P MEAMEDMAD NMC Rocket UCR'!$B$2:$Z$27, 19, False)</f>
        <v>0.06568938891</v>
      </c>
    </row>
    <row r="16">
      <c r="A16" s="27" t="s">
        <v>57</v>
      </c>
      <c r="B16" s="18">
        <v>97.0370370370371</v>
      </c>
      <c r="C16" s="31">
        <v>0.17697282632192</v>
      </c>
      <c r="D16" s="50">
        <f>vlookup(A16, DataDictionary!$B$2:$G$31,5,False)</f>
        <v>4</v>
      </c>
      <c r="E16" s="40">
        <f>VLOOKUP($A16, 'P MEAMEDMAD NMC Rocket UCR'!$B$2:$I$27, 2, False)</f>
        <v>98.14814815</v>
      </c>
      <c r="F16" s="117">
        <f>VLOOKUP(A16,'P MEAMEDMAD MC Rocket UCR'!$A$1:$N$30,14, False)</f>
        <v>0.01064346631</v>
      </c>
      <c r="G16" s="40">
        <f>VLOOKUP($A16, 'P MEAMEDMAD NMC Rocket UCR'!$B$2:$I$27, 3, False)</f>
        <v>98.14814815</v>
      </c>
      <c r="H16" s="40">
        <f>VLOOKUP($A16, 'P MEAMEDMAD NMC Rocket UCR'!$B$2:$I$27, 7, False)</f>
        <v>98.14814815</v>
      </c>
      <c r="I16" s="118">
        <f>VLOOKUP($A16, 'P MEAMEDMAD NMC Rocket UCR'!$B$2:$X$27, 15, False)</f>
        <v>0.01122528712</v>
      </c>
      <c r="J16" s="40">
        <f>VLOOKUP($A16, 'P MEAMEDMAD NMC Rocket UCR'!$B$2:$I$27, 4, False)</f>
        <v>80.74074074</v>
      </c>
      <c r="K16" s="118">
        <f>VLOOKUP($A16, 'P MEAMEDMAD NMC Rocket UCR'!$B$2:$X$27, 16, False)</f>
        <v>0.006220817566</v>
      </c>
      <c r="L16" s="38" t="str">
        <f>VLOOKUP($A16, 'P MEAMEDMAD NMC Rocket UCR'!$B$2:$I$27, 9, False)</f>
        <v>#REF!</v>
      </c>
      <c r="M16" s="118">
        <f>VLOOKUP($A16, 'P MEAMEDMAD NMC Rocket UCR'!$B$2:$X$27, 21, False)</f>
        <v>0.01120046775</v>
      </c>
      <c r="N16" s="38" t="str">
        <f>VLOOKUP($A16, 'P MEAMEDMAD NMC Rocket UCR'!$B$2:$I$27, 10, False)</f>
        <v>#REF!</v>
      </c>
      <c r="O16" s="118">
        <f>VLOOKUP($A16, 'P MEAMEDMAD NMC Rocket UCR'!$B$2:$X$27, 22, False)</f>
        <v>0.006115623315</v>
      </c>
      <c r="P16" s="40">
        <f>VLOOKUP($A16, 'P MEAMEDMAD NMC Rocket UCR'!$B$2:$Z$27, 19, False)</f>
        <v>0.009129126867</v>
      </c>
    </row>
    <row r="17">
      <c r="A17" s="27" t="s">
        <v>61</v>
      </c>
      <c r="B17" s="18">
        <v>87.1875</v>
      </c>
      <c r="C17" s="31">
        <v>0.697255933284759</v>
      </c>
      <c r="D17" s="50">
        <f>vlookup(A17, DataDictionary!$B$2:$G$31,5,False)</f>
        <v>3</v>
      </c>
      <c r="E17" s="40">
        <f>VLOOKUP($A17, 'P MEAMEDMAD NMC Rocket UCR'!$B$2:$I$27, 2, False)</f>
        <v>94.0625</v>
      </c>
      <c r="F17" s="117">
        <f>VLOOKUP(A17,'P MEAMEDMAD MC Rocket UCR'!$A$1:$N$30,14, False)</f>
        <v>0.1602115194</v>
      </c>
      <c r="G17" s="40">
        <f>VLOOKUP($A17, 'P MEAMEDMAD NMC Rocket UCR'!$B$2:$I$27, 3, False)</f>
        <v>94.0625</v>
      </c>
      <c r="H17" s="40">
        <f>VLOOKUP($A17, 'P MEAMEDMAD NMC Rocket UCR'!$B$2:$I$27, 7, False)</f>
        <v>94.0625</v>
      </c>
      <c r="I17" s="118">
        <f>VLOOKUP($A17, 'P MEAMEDMAD NMC Rocket UCR'!$B$2:$X$27, 15, False)</f>
        <v>0.1598518292</v>
      </c>
      <c r="J17" s="40">
        <f>VLOOKUP($A17, 'P MEAMEDMAD NMC Rocket UCR'!$B$2:$I$27, 4, False)</f>
        <v>71.875</v>
      </c>
      <c r="K17" s="118">
        <f>VLOOKUP($A17, 'P MEAMEDMAD NMC Rocket UCR'!$B$2:$X$27, 16, False)</f>
        <v>0.08035504818</v>
      </c>
      <c r="L17" s="38" t="str">
        <f>VLOOKUP($A17, 'P MEAMEDMAD NMC Rocket UCR'!$B$2:$I$27, 9, False)</f>
        <v>#REF!</v>
      </c>
      <c r="M17" s="118">
        <f>VLOOKUP($A17, 'P MEAMEDMAD NMC Rocket UCR'!$B$2:$X$27, 21, False)</f>
        <v>0.1608007987</v>
      </c>
      <c r="N17" s="38" t="str">
        <f>VLOOKUP($A17, 'P MEAMEDMAD NMC Rocket UCR'!$B$2:$I$27, 10, False)</f>
        <v>#REF!</v>
      </c>
      <c r="O17" s="118">
        <f>VLOOKUP($A17, 'P MEAMEDMAD NMC Rocket UCR'!$B$2:$X$27, 22, False)</f>
        <v>0.08064051469</v>
      </c>
      <c r="P17" s="40">
        <f>VLOOKUP($A17, 'P MEAMEDMAD NMC Rocket UCR'!$B$2:$Z$27, 19, False)</f>
        <v>0.08062337637</v>
      </c>
    </row>
    <row r="18">
      <c r="A18" s="27" t="s">
        <v>59</v>
      </c>
      <c r="B18" s="18">
        <v>58.8235294117647</v>
      </c>
      <c r="C18" s="31">
        <v>0.4636146068573</v>
      </c>
      <c r="D18" s="50">
        <f>vlookup(A18, DataDictionary!$B$2:$G$31,5,False)</f>
        <v>3</v>
      </c>
      <c r="E18" s="40">
        <f>VLOOKUP($A18, 'P MEAMEDMAD NMC Rocket UCR'!$B$2:$I$27, 2, False)</f>
        <v>59.52941176</v>
      </c>
      <c r="F18" s="117">
        <f>VLOOKUP(A18,'P MEAMEDMAD MC Rocket UCR'!$A$1:$N$30,14, False)</f>
        <v>0.09742244482</v>
      </c>
      <c r="G18" s="40">
        <f>VLOOKUP($A18, 'P MEAMEDMAD NMC Rocket UCR'!$B$2:$I$27, 3, False)</f>
        <v>59.52941176</v>
      </c>
      <c r="H18" s="40">
        <f>VLOOKUP($A18, 'P MEAMEDMAD NMC Rocket UCR'!$B$2:$I$27, 7, False)</f>
        <v>59.52941176</v>
      </c>
      <c r="I18" s="118">
        <f>VLOOKUP($A18, 'P MEAMEDMAD NMC Rocket UCR'!$B$2:$X$27, 15, False)</f>
        <v>0.1066778382</v>
      </c>
      <c r="J18" s="40">
        <f>VLOOKUP($A18, 'P MEAMEDMAD NMC Rocket UCR'!$B$2:$I$27, 4, False)</f>
        <v>40.47058824</v>
      </c>
      <c r="K18" s="118">
        <f>VLOOKUP($A18, 'P MEAMEDMAD NMC Rocket UCR'!$B$2:$X$27, 16, False)</f>
        <v>0.05729801257</v>
      </c>
      <c r="L18" s="38" t="str">
        <f>VLOOKUP($A18, 'P MEAMEDMAD NMC Rocket UCR'!$B$2:$I$27, 9, False)</f>
        <v>#REF!</v>
      </c>
      <c r="M18" s="118">
        <f>VLOOKUP($A18, 'P MEAMEDMAD NMC Rocket UCR'!$B$2:$X$27, 21, False)</f>
        <v>0.1060057998</v>
      </c>
      <c r="N18" s="38" t="str">
        <f>VLOOKUP($A18, 'P MEAMEDMAD NMC Rocket UCR'!$B$2:$I$27, 10, False)</f>
        <v>#REF!</v>
      </c>
      <c r="O18" s="118">
        <f>VLOOKUP($A18, 'P MEAMEDMAD NMC Rocket UCR'!$B$2:$X$27, 22, False)</f>
        <v>0.05579654376</v>
      </c>
      <c r="P18" s="40">
        <f>VLOOKUP($A18, 'P MEAMEDMAD NMC Rocket UCR'!$B$2:$Z$27, 19, False)</f>
        <v>0.05829194784</v>
      </c>
    </row>
    <row r="19">
      <c r="A19" s="27" t="s">
        <v>67</v>
      </c>
      <c r="B19" s="18">
        <v>42.9657794676806</v>
      </c>
      <c r="C19" s="31">
        <v>7.45616885821025</v>
      </c>
      <c r="D19" s="50">
        <f>vlookup(A19, DataDictionary!$B$2:$G$31,5,False)</f>
        <v>3</v>
      </c>
      <c r="E19" s="40">
        <f>VLOOKUP($A19, 'P MEAMEDMAD NMC Rocket UCR'!$B$2:$I$27, 2, False)</f>
        <v>43.3460076</v>
      </c>
      <c r="F19" s="117">
        <f>VLOOKUP(A19,'P MEAMEDMAD MC Rocket UCR'!$A$1:$N$30,14, False)</f>
        <v>1.961325856</v>
      </c>
      <c r="G19" s="40">
        <f>VLOOKUP($A19, 'P MEAMEDMAD NMC Rocket UCR'!$B$2:$I$27, 3, False)</f>
        <v>43.3460076</v>
      </c>
      <c r="H19" s="40">
        <f>VLOOKUP($A19, 'P MEAMEDMAD NMC Rocket UCR'!$B$2:$I$27, 7, False)</f>
        <v>43.3460076</v>
      </c>
      <c r="I19" s="118">
        <f>VLOOKUP($A19, 'P MEAMEDMAD NMC Rocket UCR'!$B$2:$X$27, 15, False)</f>
        <v>1.961702168</v>
      </c>
      <c r="J19" s="40">
        <f>VLOOKUP($A19, 'P MEAMEDMAD NMC Rocket UCR'!$B$2:$I$27, 4, False)</f>
        <v>46.00760456</v>
      </c>
      <c r="K19" s="118">
        <f>VLOOKUP($A19, 'P MEAMEDMAD NMC Rocket UCR'!$B$2:$X$27, 16, False)</f>
        <v>0.9708045085</v>
      </c>
      <c r="L19" s="38" t="str">
        <f>VLOOKUP($A19, 'P MEAMEDMAD NMC Rocket UCR'!$B$2:$I$27, 9, False)</f>
        <v>#REF!</v>
      </c>
      <c r="M19" s="118">
        <f>VLOOKUP($A19, 'P MEAMEDMAD NMC Rocket UCR'!$B$2:$X$27, 21, False)</f>
        <v>1.960804649</v>
      </c>
      <c r="N19" s="38" t="str">
        <f>VLOOKUP($A19, 'P MEAMEDMAD NMC Rocket UCR'!$B$2:$I$27, 10, False)</f>
        <v>#REF!</v>
      </c>
      <c r="O19" s="118">
        <f>VLOOKUP($A19, 'P MEAMEDMAD NMC Rocket UCR'!$B$2:$X$27, 22, False)</f>
        <v>0.9708315531</v>
      </c>
      <c r="P19" s="40">
        <f>VLOOKUP($A19, 'P MEAMEDMAD NMC Rocket UCR'!$B$2:$Z$27, 19, False)</f>
        <v>0.9703154564</v>
      </c>
    </row>
    <row r="20">
      <c r="A20" s="27" t="s">
        <v>65</v>
      </c>
      <c r="B20" s="18">
        <v>100.0</v>
      </c>
      <c r="C20" s="31">
        <v>0.557444163163503</v>
      </c>
      <c r="D20" s="50">
        <f>vlookup(A20, DataDictionary!$B$2:$G$31,5,False)</f>
        <v>3</v>
      </c>
      <c r="E20" s="40">
        <f>VLOOKUP($A20, 'P MEAMEDMAD NMC Rocket UCR'!$B$2:$I$27, 2, False)</f>
        <v>98.55072464</v>
      </c>
      <c r="F20" s="117">
        <f>VLOOKUP(A20,'P MEAMEDMAD MC Rocket UCR'!$A$1:$N$30,14, False)</f>
        <v>0.117720441</v>
      </c>
      <c r="G20" s="40">
        <f>VLOOKUP($A20, 'P MEAMEDMAD NMC Rocket UCR'!$B$2:$I$27, 3, False)</f>
        <v>100</v>
      </c>
      <c r="H20" s="40">
        <f>VLOOKUP($A20, 'P MEAMEDMAD NMC Rocket UCR'!$B$2:$I$27, 7, False)</f>
        <v>95.65217391</v>
      </c>
      <c r="I20" s="118">
        <f>VLOOKUP($A20, 'P MEAMEDMAD NMC Rocket UCR'!$B$2:$X$27, 15, False)</f>
        <v>0.09943282207</v>
      </c>
      <c r="J20" s="40">
        <f>VLOOKUP($A20, 'P MEAMEDMAD NMC Rocket UCR'!$B$2:$I$27, 4, False)</f>
        <v>95.65217391</v>
      </c>
      <c r="K20" s="118">
        <f>VLOOKUP($A20, 'P MEAMEDMAD NMC Rocket UCR'!$B$2:$X$27, 16, False)</f>
        <v>0.06208972534</v>
      </c>
      <c r="L20" s="38" t="str">
        <f>VLOOKUP($A20, 'P MEAMEDMAD NMC Rocket UCR'!$B$2:$I$27, 9, False)</f>
        <v>#REF!</v>
      </c>
      <c r="M20" s="118">
        <f>VLOOKUP($A20, 'P MEAMEDMAD NMC Rocket UCR'!$B$2:$X$27, 21, False)</f>
        <v>0.09864641428</v>
      </c>
      <c r="N20" s="38" t="str">
        <f>VLOOKUP($A20, 'P MEAMEDMAD NMC Rocket UCR'!$B$2:$I$27, 10, False)</f>
        <v>#REF!</v>
      </c>
      <c r="O20" s="118">
        <f>VLOOKUP($A20, 'P MEAMEDMAD NMC Rocket UCR'!$B$2:$X$27, 22, False)</f>
        <v>0.0600124081</v>
      </c>
      <c r="P20" s="40">
        <f>VLOOKUP($A20, 'P MEAMEDMAD NMC Rocket UCR'!$B$2:$Z$27, 19, False)</f>
        <v>0.06214498679</v>
      </c>
    </row>
    <row r="21">
      <c r="A21" s="27" t="s">
        <v>71</v>
      </c>
      <c r="B21" s="18">
        <v>87.6214979988565</v>
      </c>
      <c r="C21" s="31">
        <v>2.37159186204274</v>
      </c>
      <c r="D21" s="50">
        <f>vlookup(A21, DataDictionary!$B$2:$G$31,5,False)</f>
        <v>2</v>
      </c>
      <c r="E21" s="40">
        <f>VLOOKUP($A21, 'P MEAMEDMAD NMC Rocket UCR'!$B$2:$I$27, 2, False)</f>
        <v>98.19897084</v>
      </c>
      <c r="F21" s="117">
        <f>VLOOKUP(A21,'P MEAMEDMAD MC Rocket UCR'!$A$1:$N$30,14, False)</f>
        <v>0.9147916953</v>
      </c>
      <c r="G21" s="40">
        <f>VLOOKUP($A21, 'P MEAMEDMAD NMC Rocket UCR'!$B$2:$I$27, 3, False)</f>
        <v>98.19897084</v>
      </c>
      <c r="H21" s="40">
        <f>VLOOKUP($A21, 'P MEAMEDMAD NMC Rocket UCR'!$B$2:$I$27, 7, False)</f>
        <v>98.19897084</v>
      </c>
      <c r="I21" s="118">
        <f>VLOOKUP($A21, 'P MEAMEDMAD NMC Rocket UCR'!$B$2:$X$27, 15, False)</f>
        <v>0.89853187</v>
      </c>
      <c r="J21" s="40">
        <f>VLOOKUP($A21, 'P MEAMEDMAD NMC Rocket UCR'!$B$2:$I$27, 4, False)</f>
        <v>88.82218411</v>
      </c>
      <c r="K21" s="118">
        <f>VLOOKUP($A21, 'P MEAMEDMAD NMC Rocket UCR'!$B$2:$X$27, 16, False)</f>
        <v>0.7414184093</v>
      </c>
      <c r="L21" s="38" t="str">
        <f>VLOOKUP($A21, 'P MEAMEDMAD NMC Rocket UCR'!$B$2:$I$27, 9, False)</f>
        <v>#REF!</v>
      </c>
      <c r="M21" s="118">
        <f>VLOOKUP($A21, 'P MEAMEDMAD NMC Rocket UCR'!$B$2:$X$27, 21, False)</f>
        <v>0.8935806115</v>
      </c>
      <c r="N21" s="38" t="str">
        <f>VLOOKUP($A21, 'P MEAMEDMAD NMC Rocket UCR'!$B$2:$I$27, 10, False)</f>
        <v>#REF!</v>
      </c>
      <c r="O21" s="118">
        <f>VLOOKUP($A21, 'P MEAMEDMAD NMC Rocket UCR'!$B$2:$X$27, 22, False)</f>
        <v>0.7871100307</v>
      </c>
      <c r="P21" s="40">
        <f>VLOOKUP($A21, 'P MEAMEDMAD NMC Rocket UCR'!$B$2:$Z$27, 19, False)</f>
        <v>0.8082960685</v>
      </c>
    </row>
    <row r="22">
      <c r="A22" s="27" t="s">
        <v>73</v>
      </c>
      <c r="B22" s="18">
        <v>73.3333333333333</v>
      </c>
      <c r="C22" s="31">
        <v>0.097014153003693</v>
      </c>
      <c r="D22" s="50">
        <f>vlookup(A22, DataDictionary!$B$2:$G$31,5,False)</f>
        <v>2</v>
      </c>
      <c r="E22" s="40">
        <f>VLOOKUP($A22, 'P MEAMEDMAD NMC Rocket UCR'!$B$2:$I$27, 2, False)</f>
        <v>90.55555556</v>
      </c>
      <c r="F22" s="117">
        <f>VLOOKUP(A22,'P MEAMEDMAD MC Rocket UCR'!$A$1:$N$30,14, False)</f>
        <v>0.03134209712</v>
      </c>
      <c r="G22" s="40">
        <f>VLOOKUP($A22, 'P MEAMEDMAD NMC Rocket UCR'!$B$2:$I$27, 3, False)</f>
        <v>90.55555556</v>
      </c>
      <c r="H22" s="40">
        <f>VLOOKUP($A22, 'P MEAMEDMAD NMC Rocket UCR'!$B$2:$I$27, 7, False)</f>
        <v>90.55555556</v>
      </c>
      <c r="I22" s="118">
        <f>VLOOKUP($A22, 'P MEAMEDMAD NMC Rocket UCR'!$B$2:$X$27, 15, False)</f>
        <v>0.03620099227</v>
      </c>
      <c r="J22" s="40">
        <f>VLOOKUP($A22, 'P MEAMEDMAD NMC Rocket UCR'!$B$2:$I$27, 4, False)</f>
        <v>66.11111111</v>
      </c>
      <c r="K22" s="118">
        <f>VLOOKUP($A22, 'P MEAMEDMAD NMC Rocket UCR'!$B$2:$X$27, 16, False)</f>
        <v>0.02408142487</v>
      </c>
      <c r="L22" s="38" t="str">
        <f>VLOOKUP($A22, 'P MEAMEDMAD NMC Rocket UCR'!$B$2:$I$27, 9, False)</f>
        <v>#REF!</v>
      </c>
      <c r="M22" s="118">
        <f>VLOOKUP($A22, 'P MEAMEDMAD NMC Rocket UCR'!$B$2:$X$27, 21, False)</f>
        <v>0.03475248814</v>
      </c>
      <c r="N22" s="38" t="str">
        <f>VLOOKUP($A22, 'P MEAMEDMAD NMC Rocket UCR'!$B$2:$I$27, 10, False)</f>
        <v>#REF!</v>
      </c>
      <c r="O22" s="118">
        <f>VLOOKUP($A22, 'P MEAMEDMAD NMC Rocket UCR'!$B$2:$X$27, 22, False)</f>
        <v>0.02345602512</v>
      </c>
      <c r="P22" s="40">
        <f>VLOOKUP($A22, 'P MEAMEDMAD NMC Rocket UCR'!$B$2:$Z$27, 19, False)</f>
        <v>0.02438154618</v>
      </c>
    </row>
    <row r="23">
      <c r="A23" s="27" t="s">
        <v>69</v>
      </c>
      <c r="B23" s="18">
        <v>20.0</v>
      </c>
      <c r="C23" s="31">
        <v>0.070275163650513</v>
      </c>
      <c r="D23" s="50">
        <f>vlookup(A23, DataDictionary!$B$2:$G$31,5,False)</f>
        <v>2</v>
      </c>
      <c r="E23" s="40">
        <f>VLOOKUP($A23, 'P MEAMEDMAD NMC Rocket UCR'!$B$2:$I$27, 2, False)</f>
        <v>6.666666667</v>
      </c>
      <c r="F23" s="117">
        <f>VLOOKUP(A23,'P MEAMEDMAD MC Rocket UCR'!$A$1:$N$30,14, False)</f>
        <v>0.03484659592</v>
      </c>
      <c r="G23" s="40">
        <f>VLOOKUP($A23, 'P MEAMEDMAD NMC Rocket UCR'!$B$2:$I$27, 3, False)</f>
        <v>20</v>
      </c>
      <c r="H23" s="40">
        <f>VLOOKUP($A23, 'P MEAMEDMAD NMC Rocket UCR'!$B$2:$I$27, 7, False)</f>
        <v>20</v>
      </c>
      <c r="I23" s="118">
        <f>VLOOKUP($A23, 'P MEAMEDMAD NMC Rocket UCR'!$B$2:$X$27, 15, False)</f>
        <v>0.02207338015</v>
      </c>
      <c r="J23" s="40">
        <f>VLOOKUP($A23, 'P MEAMEDMAD NMC Rocket UCR'!$B$2:$I$27, 4, False)</f>
        <v>20</v>
      </c>
      <c r="K23" s="118">
        <f>VLOOKUP($A23, 'P MEAMEDMAD NMC Rocket UCR'!$B$2:$X$27, 16, False)</f>
        <v>0.02190223138</v>
      </c>
      <c r="L23" s="38" t="str">
        <f>VLOOKUP($A23, 'P MEAMEDMAD NMC Rocket UCR'!$B$2:$I$27, 9, False)</f>
        <v>#REF!</v>
      </c>
      <c r="M23" s="118">
        <f>VLOOKUP($A23, 'P MEAMEDMAD NMC Rocket UCR'!$B$2:$X$27, 21, False)</f>
        <v>0.0219933033</v>
      </c>
      <c r="N23" s="38" t="str">
        <f>VLOOKUP($A23, 'P MEAMEDMAD NMC Rocket UCR'!$B$2:$I$27, 10, False)</f>
        <v>#REF!</v>
      </c>
      <c r="O23" s="118">
        <f>VLOOKUP($A23, 'P MEAMEDMAD NMC Rocket UCR'!$B$2:$X$27, 22, False)</f>
        <v>0.02204293013</v>
      </c>
      <c r="P23" s="40">
        <f>VLOOKUP($A23, 'P MEAMEDMAD NMC Rocket UCR'!$B$2:$Z$27, 19, False)</f>
        <v>0.0220189174</v>
      </c>
    </row>
    <row r="24">
      <c r="B24" s="41">
        <f>AVERAGE(B2:B23)</f>
        <v>71.89478924</v>
      </c>
      <c r="C24" s="41">
        <f>SUM(C2:C23)</f>
        <v>501.690431</v>
      </c>
      <c r="E24" s="41">
        <f>AVERAGE(E2:E23)</f>
        <v>73.22818991</v>
      </c>
      <c r="F24" s="41">
        <f>SUM(F2:F23)</f>
        <v>27.6890518</v>
      </c>
      <c r="G24" s="119">
        <f t="shared" ref="G24:H24" si="1">AVERAGE(G2:G23)</f>
        <v>73.26130216</v>
      </c>
      <c r="H24" s="120">
        <f t="shared" si="1"/>
        <v>73.14383204</v>
      </c>
      <c r="I24" s="119">
        <f>SUM(I2:I23)</f>
        <v>20.9215565</v>
      </c>
      <c r="J24" s="41">
        <f>AVERAGE(J2:J23)</f>
        <v>67.43573392</v>
      </c>
      <c r="K24" s="119">
        <f>SUM(K2:K23)</f>
        <v>17.18098766</v>
      </c>
      <c r="L24" s="121" t="str">
        <f>AVERAGE(L2:L23)</f>
        <v>#REF!</v>
      </c>
      <c r="M24" s="119">
        <f>SUM(M2:M23)</f>
        <v>22.5677074</v>
      </c>
      <c r="N24" s="23" t="str">
        <f>AVERAGE(N2:N23)</f>
        <v>#REF!</v>
      </c>
      <c r="O24" s="119">
        <f t="shared" ref="O24:P24" si="2">SUM(O2:O23)</f>
        <v>14.23934803</v>
      </c>
      <c r="P24" s="119">
        <f t="shared" si="2"/>
        <v>17.29129064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57"/>
    <col customWidth="1" min="2" max="2" width="25.86"/>
    <col customWidth="1" min="6" max="6" width="9.29"/>
    <col customWidth="1" min="10" max="10" width="9.29"/>
    <col customWidth="1" min="19" max="19" width="15.14"/>
  </cols>
  <sheetData>
    <row r="1">
      <c r="A1" s="25" t="s">
        <v>133</v>
      </c>
      <c r="B1" s="25" t="s">
        <v>134</v>
      </c>
      <c r="C1" s="25" t="s">
        <v>135</v>
      </c>
      <c r="D1" s="14" t="s">
        <v>136</v>
      </c>
      <c r="E1" s="14" t="s">
        <v>137</v>
      </c>
      <c r="F1" s="14"/>
      <c r="G1" s="14" t="s">
        <v>138</v>
      </c>
      <c r="H1" s="14" t="s">
        <v>139</v>
      </c>
      <c r="I1" s="14" t="s">
        <v>140</v>
      </c>
      <c r="J1" s="14"/>
      <c r="K1" s="14" t="s">
        <v>141</v>
      </c>
      <c r="L1" s="14" t="s">
        <v>142</v>
      </c>
      <c r="M1" s="14" t="s">
        <v>143</v>
      </c>
      <c r="N1" s="15"/>
      <c r="O1" s="14" t="s">
        <v>144</v>
      </c>
      <c r="P1" s="14" t="s">
        <v>145</v>
      </c>
      <c r="Q1" s="14" t="s">
        <v>146</v>
      </c>
      <c r="R1" s="14"/>
      <c r="S1" s="26" t="s">
        <v>147</v>
      </c>
      <c r="T1" s="26" t="s">
        <v>148</v>
      </c>
      <c r="U1" s="26" t="s">
        <v>149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</row>
    <row r="2">
      <c r="A2" s="27" t="s">
        <v>150</v>
      </c>
      <c r="B2" s="27" t="s">
        <v>151</v>
      </c>
      <c r="C2" s="18">
        <v>100.0</v>
      </c>
      <c r="D2" s="18">
        <v>100.0</v>
      </c>
      <c r="E2" s="18">
        <v>100.0</v>
      </c>
      <c r="F2" s="18"/>
      <c r="G2" s="18">
        <v>100.0</v>
      </c>
      <c r="H2" s="18">
        <v>100.0</v>
      </c>
      <c r="I2" s="18">
        <v>100.0</v>
      </c>
      <c r="J2" s="18"/>
      <c r="K2" s="18">
        <v>0.4</v>
      </c>
      <c r="L2" s="18">
        <v>0.2</v>
      </c>
      <c r="M2" s="18">
        <v>0.1075</v>
      </c>
      <c r="N2" s="22"/>
      <c r="O2" s="18">
        <v>0.630102793375651</v>
      </c>
      <c r="P2" s="18">
        <v>0.598549854755402</v>
      </c>
      <c r="Q2" s="18">
        <v>0.589374629656474</v>
      </c>
      <c r="R2" s="18"/>
      <c r="S2" s="18">
        <v>0.591742173830668</v>
      </c>
      <c r="T2" s="18">
        <v>0.657319494088491</v>
      </c>
      <c r="U2" s="18">
        <v>0.690472992261251</v>
      </c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</row>
    <row r="3">
      <c r="A3" s="28" t="s">
        <v>150</v>
      </c>
      <c r="B3" s="28" t="s">
        <v>152</v>
      </c>
      <c r="C3" s="29">
        <v>67.0</v>
      </c>
      <c r="D3" s="30">
        <v>54.0</v>
      </c>
      <c r="E3" s="30">
        <v>56.0</v>
      </c>
      <c r="F3" s="31"/>
      <c r="G3" s="30">
        <v>83.0</v>
      </c>
      <c r="H3" s="30">
        <v>85.0</v>
      </c>
      <c r="I3" s="30">
        <v>63.0</v>
      </c>
      <c r="J3" s="31"/>
      <c r="K3" s="30">
        <v>0.43</v>
      </c>
      <c r="L3" s="32">
        <v>0.205</v>
      </c>
      <c r="M3" s="30">
        <v>0.1375</v>
      </c>
      <c r="N3" s="33"/>
      <c r="O3" s="30">
        <v>0.515172</v>
      </c>
      <c r="P3" s="30">
        <v>0.529814</v>
      </c>
      <c r="Q3" s="30">
        <v>0.569047</v>
      </c>
      <c r="R3" s="30"/>
      <c r="S3" s="30">
        <v>0.536934</v>
      </c>
      <c r="T3" s="30">
        <v>0.205</v>
      </c>
      <c r="U3" s="30">
        <v>0.608609</v>
      </c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</row>
    <row r="4">
      <c r="A4" s="27" t="s">
        <v>150</v>
      </c>
      <c r="B4" s="27" t="s">
        <v>153</v>
      </c>
      <c r="C4" s="18">
        <v>100.0</v>
      </c>
      <c r="D4" s="18">
        <v>100.0</v>
      </c>
      <c r="E4" s="18">
        <v>100.0</v>
      </c>
      <c r="F4" s="18"/>
      <c r="G4" s="18">
        <v>100.0</v>
      </c>
      <c r="H4" s="18">
        <v>100.0</v>
      </c>
      <c r="I4" s="18">
        <v>100.0</v>
      </c>
      <c r="J4" s="18"/>
      <c r="K4" s="18">
        <v>0.4</v>
      </c>
      <c r="L4" s="18">
        <v>0.205</v>
      </c>
      <c r="M4" s="18">
        <v>0.1</v>
      </c>
      <c r="N4" s="22"/>
      <c r="O4" s="18">
        <v>0.533728277683258</v>
      </c>
      <c r="P4" s="18">
        <v>0.609224204222361</v>
      </c>
      <c r="Q4" s="18">
        <v>0.653476313749949</v>
      </c>
      <c r="R4" s="18"/>
      <c r="S4" s="18">
        <v>0.590755879878998</v>
      </c>
      <c r="T4" s="18">
        <v>0.614186509450277</v>
      </c>
      <c r="U4" s="18">
        <v>0.669735010464986</v>
      </c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>
      <c r="A5" s="28" t="s">
        <v>150</v>
      </c>
      <c r="B5" s="28" t="s">
        <v>154</v>
      </c>
      <c r="C5" s="29">
        <v>83.0</v>
      </c>
      <c r="D5" s="30">
        <v>74.0</v>
      </c>
      <c r="E5" s="30">
        <v>69.0</v>
      </c>
      <c r="F5" s="31"/>
      <c r="G5" s="30">
        <v>92.0</v>
      </c>
      <c r="H5" s="30">
        <v>87.0</v>
      </c>
      <c r="I5" s="30">
        <v>90.0</v>
      </c>
      <c r="J5" s="31"/>
      <c r="K5" s="30">
        <v>0.42</v>
      </c>
      <c r="L5" s="32">
        <v>0.2</v>
      </c>
      <c r="M5" s="30">
        <v>0.1075</v>
      </c>
      <c r="N5" s="33"/>
      <c r="O5" s="30">
        <v>0.513949</v>
      </c>
      <c r="P5" s="30">
        <v>0.52866</v>
      </c>
      <c r="Q5" s="30">
        <v>0.576711</v>
      </c>
      <c r="R5" s="30"/>
      <c r="S5" s="30">
        <v>0.531402</v>
      </c>
      <c r="T5" s="30">
        <v>0.2</v>
      </c>
      <c r="U5" s="30">
        <v>0.614733</v>
      </c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</row>
    <row r="6">
      <c r="A6" s="27" t="s">
        <v>150</v>
      </c>
      <c r="B6" s="27" t="s">
        <v>155</v>
      </c>
      <c r="C6" s="18">
        <v>100.0</v>
      </c>
      <c r="D6" s="18">
        <v>100.0</v>
      </c>
      <c r="E6" s="18">
        <v>99.0</v>
      </c>
      <c r="F6" s="18"/>
      <c r="G6" s="18">
        <v>100.0</v>
      </c>
      <c r="H6" s="18">
        <v>100.0</v>
      </c>
      <c r="I6" s="18">
        <v>100.0</v>
      </c>
      <c r="J6" s="18"/>
      <c r="K6" s="18">
        <v>0.4</v>
      </c>
      <c r="L6" s="18">
        <v>0.2</v>
      </c>
      <c r="M6" s="18">
        <v>0.105</v>
      </c>
      <c r="N6" s="22"/>
      <c r="O6" s="18">
        <v>0.535320488611857</v>
      </c>
      <c r="P6" s="18">
        <v>0.590235857168833</v>
      </c>
      <c r="Q6" s="18">
        <v>0.649279952049255</v>
      </c>
      <c r="R6" s="18"/>
      <c r="S6" s="18">
        <v>0.580051124095917</v>
      </c>
      <c r="T6" s="18">
        <v>0.608500214417775</v>
      </c>
      <c r="U6" s="18">
        <v>0.653452022870382</v>
      </c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>
      <c r="A7" s="28" t="s">
        <v>150</v>
      </c>
      <c r="B7" s="28" t="s">
        <v>156</v>
      </c>
      <c r="C7" s="29">
        <v>63.0</v>
      </c>
      <c r="D7" s="30">
        <v>52.0</v>
      </c>
      <c r="E7" s="30">
        <v>54.0</v>
      </c>
      <c r="F7" s="31"/>
      <c r="G7" s="30">
        <v>79.0</v>
      </c>
      <c r="H7" s="30">
        <v>71.0</v>
      </c>
      <c r="I7" s="30">
        <v>72.0</v>
      </c>
      <c r="J7" s="31"/>
      <c r="K7" s="30">
        <v>0.46</v>
      </c>
      <c r="L7" s="32">
        <v>0.245</v>
      </c>
      <c r="M7" s="30">
        <v>0.1275</v>
      </c>
      <c r="N7" s="33"/>
      <c r="O7" s="30">
        <v>0.514322</v>
      </c>
      <c r="P7" s="30">
        <v>0.530803</v>
      </c>
      <c r="Q7" s="30">
        <v>0.574619</v>
      </c>
      <c r="R7" s="30"/>
      <c r="S7" s="30">
        <v>0.533267</v>
      </c>
      <c r="T7" s="30">
        <v>0.245</v>
      </c>
      <c r="U7" s="30">
        <v>0.60984</v>
      </c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</row>
    <row r="8" hidden="1">
      <c r="A8" s="27" t="s">
        <v>157</v>
      </c>
      <c r="B8" s="27" t="s">
        <v>151</v>
      </c>
      <c r="C8" s="18">
        <v>100.0</v>
      </c>
      <c r="D8" s="18">
        <v>100.0</v>
      </c>
      <c r="E8" s="18">
        <v>99.0</v>
      </c>
      <c r="F8" s="18"/>
      <c r="G8" s="18">
        <v>100.0</v>
      </c>
      <c r="H8" s="18">
        <v>100.0</v>
      </c>
      <c r="I8" s="18">
        <v>100.0</v>
      </c>
      <c r="J8" s="18"/>
      <c r="K8" s="18">
        <v>0.1</v>
      </c>
      <c r="L8" s="18">
        <v>0.05</v>
      </c>
      <c r="M8" s="18">
        <v>0.03</v>
      </c>
      <c r="N8" s="22"/>
      <c r="O8" s="18">
        <v>0.624894424279531</v>
      </c>
      <c r="P8" s="18">
        <v>0.591088664531708</v>
      </c>
      <c r="Q8" s="18">
        <v>0.658324297269185</v>
      </c>
      <c r="R8" s="18"/>
      <c r="S8" s="18">
        <v>0.582459596792857</v>
      </c>
      <c r="T8" s="18">
        <v>0.592981950441996</v>
      </c>
      <c r="U8" s="18">
        <v>0.69591357310613</v>
      </c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hidden="1">
      <c r="A9" s="28" t="s">
        <v>157</v>
      </c>
      <c r="B9" s="28" t="s">
        <v>152</v>
      </c>
      <c r="C9" s="30">
        <v>86.0</v>
      </c>
      <c r="D9" s="30">
        <v>74.0</v>
      </c>
      <c r="E9" s="30">
        <v>62.0</v>
      </c>
      <c r="F9" s="31"/>
      <c r="G9" s="30">
        <v>66.0</v>
      </c>
      <c r="H9" s="30">
        <v>62.0</v>
      </c>
      <c r="I9" s="30">
        <v>52.0</v>
      </c>
      <c r="J9" s="31"/>
      <c r="K9" s="30">
        <v>0.03</v>
      </c>
      <c r="L9" s="30">
        <v>0.08</v>
      </c>
      <c r="M9" s="30">
        <v>0.1375</v>
      </c>
      <c r="N9" s="33"/>
      <c r="O9" s="30">
        <v>0.564155</v>
      </c>
      <c r="P9" s="30">
        <v>0.549455</v>
      </c>
      <c r="Q9" s="30">
        <v>0.707434</v>
      </c>
      <c r="R9" s="31"/>
      <c r="S9" s="30">
        <v>0.33838</v>
      </c>
      <c r="T9" s="30">
        <v>0.582096</v>
      </c>
      <c r="U9" s="30">
        <v>0.61114</v>
      </c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</row>
    <row r="10" hidden="1">
      <c r="A10" s="27" t="s">
        <v>157</v>
      </c>
      <c r="B10" s="27" t="s">
        <v>153</v>
      </c>
      <c r="C10" s="18">
        <v>100.0</v>
      </c>
      <c r="D10" s="18">
        <v>100.0</v>
      </c>
      <c r="E10" s="18">
        <v>100.0</v>
      </c>
      <c r="F10" s="18"/>
      <c r="G10" s="18">
        <v>100.0</v>
      </c>
      <c r="H10" s="18">
        <v>100.0</v>
      </c>
      <c r="I10" s="18">
        <v>100.0</v>
      </c>
      <c r="J10" s="18"/>
      <c r="K10" s="18">
        <v>0.1</v>
      </c>
      <c r="L10" s="18">
        <v>0.05</v>
      </c>
      <c r="M10" s="18">
        <v>0.025</v>
      </c>
      <c r="N10" s="22"/>
      <c r="O10" s="18">
        <v>0.644869375228882</v>
      </c>
      <c r="P10" s="18">
        <v>0.551268355051676</v>
      </c>
      <c r="Q10" s="18">
        <v>0.583714695771535</v>
      </c>
      <c r="R10" s="18"/>
      <c r="S10" s="18">
        <v>0.602411886056264</v>
      </c>
      <c r="T10" s="18">
        <v>0.59889798561732</v>
      </c>
      <c r="U10" s="18">
        <v>0.661471343040466</v>
      </c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hidden="1">
      <c r="A11" s="28" t="s">
        <v>157</v>
      </c>
      <c r="B11" s="28" t="s">
        <v>154</v>
      </c>
      <c r="C11" s="30">
        <v>86.0</v>
      </c>
      <c r="D11" s="30">
        <v>63.0</v>
      </c>
      <c r="E11" s="30">
        <v>59.0</v>
      </c>
      <c r="F11" s="31"/>
      <c r="G11" s="30">
        <v>85.0</v>
      </c>
      <c r="H11" s="30">
        <v>55.0</v>
      </c>
      <c r="I11" s="30">
        <v>56.0</v>
      </c>
      <c r="J11" s="31"/>
      <c r="K11" s="30">
        <v>0.77</v>
      </c>
      <c r="L11" s="30">
        <v>0.86</v>
      </c>
      <c r="M11" s="30">
        <v>0.9425</v>
      </c>
      <c r="N11" s="33"/>
      <c r="O11" s="30">
        <v>0.562651</v>
      </c>
      <c r="P11" s="30">
        <v>0.53158</v>
      </c>
      <c r="Q11" s="30">
        <v>0.674379</v>
      </c>
      <c r="R11" s="31"/>
      <c r="S11" s="30">
        <v>0.533546</v>
      </c>
      <c r="T11" s="30">
        <v>0.663152</v>
      </c>
      <c r="U11" s="30">
        <v>0.671793</v>
      </c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</row>
    <row r="12" hidden="1">
      <c r="A12" s="27" t="s">
        <v>157</v>
      </c>
      <c r="B12" s="27" t="s">
        <v>155</v>
      </c>
      <c r="C12" s="18">
        <v>100.0</v>
      </c>
      <c r="D12" s="18">
        <v>100.0</v>
      </c>
      <c r="E12" s="18">
        <v>99.0</v>
      </c>
      <c r="F12" s="18"/>
      <c r="G12" s="18">
        <v>100.0</v>
      </c>
      <c r="H12" s="18">
        <v>100.0</v>
      </c>
      <c r="I12" s="18">
        <v>100.0</v>
      </c>
      <c r="J12" s="18"/>
      <c r="K12" s="18">
        <v>0.1</v>
      </c>
      <c r="L12" s="18">
        <v>0.05</v>
      </c>
      <c r="M12" s="18">
        <v>0.03</v>
      </c>
      <c r="N12" s="22"/>
      <c r="O12" s="18">
        <v>0.639051071802775</v>
      </c>
      <c r="P12" s="18">
        <v>0.568768183390299</v>
      </c>
      <c r="Q12" s="18">
        <v>0.870893383026123</v>
      </c>
      <c r="R12" s="18"/>
      <c r="S12" s="18">
        <v>0.596336360772451</v>
      </c>
      <c r="T12" s="18">
        <v>0.584402743975321</v>
      </c>
      <c r="U12" s="18">
        <v>0.693138428529104</v>
      </c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hidden="1">
      <c r="A13" s="28" t="s">
        <v>157</v>
      </c>
      <c r="B13" s="28" t="s">
        <v>156</v>
      </c>
      <c r="C13" s="30">
        <v>75.0</v>
      </c>
      <c r="D13" s="30">
        <v>69.0</v>
      </c>
      <c r="E13" s="30">
        <v>61.0</v>
      </c>
      <c r="F13" s="31"/>
      <c r="G13" s="30">
        <v>79.0</v>
      </c>
      <c r="H13" s="30">
        <v>59.0</v>
      </c>
      <c r="I13" s="30">
        <v>53.0</v>
      </c>
      <c r="J13" s="31"/>
      <c r="K13" s="30">
        <v>0.87</v>
      </c>
      <c r="L13" s="30">
        <v>0.085</v>
      </c>
      <c r="M13" s="30">
        <v>0.18</v>
      </c>
      <c r="N13" s="33"/>
      <c r="O13" s="30">
        <v>0.538808</v>
      </c>
      <c r="P13" s="30">
        <v>0.536245</v>
      </c>
      <c r="Q13" s="30">
        <v>0.641825</v>
      </c>
      <c r="R13" s="31"/>
      <c r="S13" s="30">
        <v>0.532113</v>
      </c>
      <c r="T13" s="30">
        <v>0.593663</v>
      </c>
      <c r="U13" s="30">
        <v>0.671793</v>
      </c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</row>
    <row r="14" hidden="1">
      <c r="A14" s="34"/>
      <c r="B14" s="34"/>
      <c r="C14" s="35">
        <f t="shared" ref="C14:E14" si="1">AVERAGE(C2:C13)</f>
        <v>88.33333333</v>
      </c>
      <c r="D14" s="35">
        <f t="shared" si="1"/>
        <v>82.16666667</v>
      </c>
      <c r="E14" s="35">
        <f t="shared" si="1"/>
        <v>79.83333333</v>
      </c>
      <c r="F14" s="34"/>
      <c r="G14" s="35">
        <f t="shared" ref="G14:I14" si="2">AVERAGE(G2:G13)</f>
        <v>90.33333333</v>
      </c>
      <c r="H14" s="35">
        <f t="shared" si="2"/>
        <v>84.91666667</v>
      </c>
      <c r="I14" s="35">
        <f t="shared" si="2"/>
        <v>82.16666667</v>
      </c>
      <c r="J14" s="36"/>
      <c r="K14" s="34"/>
      <c r="L14" s="34"/>
      <c r="M14" s="34"/>
      <c r="N14" s="34"/>
      <c r="O14" s="35">
        <f t="shared" ref="O14:Q14" si="3">SUM(O2:O13)</f>
        <v>6.817023431</v>
      </c>
      <c r="P14" s="35">
        <f t="shared" si="3"/>
        <v>6.715692119</v>
      </c>
      <c r="Q14" s="35">
        <f t="shared" si="3"/>
        <v>7.749078272</v>
      </c>
      <c r="R14" s="36"/>
      <c r="S14" s="35">
        <f t="shared" ref="S14:U14" si="4">SUM(S2:S13)</f>
        <v>6.549399021</v>
      </c>
      <c r="T14" s="35">
        <f t="shared" si="4"/>
        <v>6.145199898</v>
      </c>
      <c r="U14" s="35">
        <f t="shared" si="4"/>
        <v>7.85209137</v>
      </c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</row>
    <row r="15" hidden="1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2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hidden="1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2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hidden="1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2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hidden="1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2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hidden="1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2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hidden="1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2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hidden="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2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hidden="1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2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hidden="1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2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hidden="1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2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hidden="1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2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hidden="1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2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hidden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2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hidden="1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2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hidden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2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hidden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2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hidden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2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hidden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2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hidden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2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hidden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2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hidden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2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hidden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2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hidden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2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hidden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2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hidden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2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hidden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2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hidden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2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hidden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2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hidden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2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hidden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2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hidden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2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hidden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2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hidden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2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hidden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2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hidden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2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hidden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2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hidden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2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hidden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2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hidden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2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hidden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2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hidden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2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hidden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2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hidden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2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hidden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2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hidden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2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hidden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2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hidden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2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hidden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2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hidden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2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hidden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2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hidden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2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hidden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2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hidden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2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hidden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2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hidden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2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hidden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2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hidden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2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hidden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2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hidden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2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hidden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2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hidden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2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hidden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2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hidden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2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hidden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2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hidden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2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hidden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2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hidden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2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hidden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2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hidden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2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hidden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2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hidden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2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  <row r="86" hidden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2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</row>
    <row r="87" hidden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2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</row>
    <row r="88" hidden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2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</row>
    <row r="89" hidden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2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</row>
    <row r="90" hidden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2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</row>
    <row r="91" hidden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2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</row>
    <row r="92" hidden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2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</row>
    <row r="93" hidden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2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</row>
    <row r="94" hidden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2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</row>
    <row r="95" hidden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2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</row>
    <row r="96" hidden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2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</row>
    <row r="97" hidden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2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</row>
    <row r="98" hidden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2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</row>
    <row r="99" hidden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2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</row>
    <row r="100" hidden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2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</row>
    <row r="101" hidden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2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</row>
    <row r="102" hidden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2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</row>
    <row r="103" hidden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2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</row>
    <row r="104" hidden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2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</row>
    <row r="105" hidden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2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</row>
    <row r="106" hidden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2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</row>
    <row r="107" hidden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2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</row>
    <row r="108" hidden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2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</row>
    <row r="109" hidden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2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</row>
    <row r="110" hidden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2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</row>
    <row r="111" hidden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2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</row>
    <row r="112" hidden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2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</row>
    <row r="113" hidden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2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</row>
    <row r="114" hidden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2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</row>
    <row r="115" hidden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2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</row>
    <row r="116" hidden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2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</row>
    <row r="117" hidden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2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</row>
    <row r="118" hidden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2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</row>
    <row r="119" hidden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2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</row>
    <row r="120" hidden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2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</row>
    <row r="121" hidden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2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</row>
    <row r="122" hidden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2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</row>
    <row r="123" hidden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2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</row>
    <row r="124" hidden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2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</row>
    <row r="125" hidden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2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</row>
    <row r="126" hidden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2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</row>
    <row r="127" hidden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2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</row>
    <row r="128" hidden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2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</row>
    <row r="129" hidden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2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</row>
    <row r="130" hidden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2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</row>
    <row r="131" hidden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2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</row>
    <row r="132" hidden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2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</row>
    <row r="133" hidden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2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</row>
    <row r="134" hidden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2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</row>
    <row r="135" hidden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2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</row>
    <row r="136" hidden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2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</row>
    <row r="137" hidden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2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</row>
    <row r="138" hidden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2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</row>
    <row r="139" hidden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2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</row>
    <row r="140" hidden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2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</row>
    <row r="141" hidden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2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</row>
    <row r="142" hidden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2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</row>
    <row r="143" hidden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2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</row>
    <row r="144" hidden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2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</row>
    <row r="145" hidden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2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</row>
    <row r="146" hidden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2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</row>
    <row r="147" hidden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2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</row>
    <row r="148" hidden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2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</row>
    <row r="149" hidden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2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</row>
    <row r="150" hidden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2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</row>
    <row r="151" hidden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2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</row>
    <row r="152" hidden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2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</row>
    <row r="153" hidden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2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</row>
    <row r="154" hidden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2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</row>
    <row r="155" hidden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2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</row>
    <row r="156" hidden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2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</row>
    <row r="157" hidden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2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</row>
    <row r="158" hidden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2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</row>
    <row r="159" hidden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2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</row>
    <row r="160" hidden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2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</row>
    <row r="161" hidden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2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</row>
    <row r="162" hidden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2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</row>
    <row r="163" hidden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2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</row>
    <row r="164" hidden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2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</row>
    <row r="165" hidden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2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</row>
    <row r="166" hidden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2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</row>
    <row r="167" hidden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2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</row>
    <row r="168" hidden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2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</row>
    <row r="169" hidden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2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</row>
    <row r="170" hidden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2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</row>
    <row r="171" hidden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2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</row>
    <row r="172" hidden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2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</row>
    <row r="173" hidden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2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</row>
    <row r="174" hidden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2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</row>
    <row r="175" hidden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2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</row>
    <row r="176" hidden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2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</row>
    <row r="177" hidden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2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</row>
    <row r="178" hidden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2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</row>
    <row r="179" hidden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2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</row>
    <row r="180" hidden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2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</row>
    <row r="181" hidden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2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</row>
    <row r="182" hidden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2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</row>
    <row r="183" hidden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2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</row>
    <row r="184" hidden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2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</row>
    <row r="185" hidden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2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</row>
    <row r="186" hidden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2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</row>
    <row r="187" hidden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2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</row>
    <row r="188" hidden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2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</row>
    <row r="189" hidden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2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</row>
    <row r="190" hidden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2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</row>
    <row r="191" hidden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2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</row>
    <row r="192" hidden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2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</row>
    <row r="193" hidden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2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</row>
    <row r="194" hidden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2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</row>
    <row r="195" hidden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2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</row>
    <row r="196" hidden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2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</row>
    <row r="197" hidden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2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</row>
    <row r="198" hidden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2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</row>
    <row r="199" hidden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2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</row>
    <row r="200" hidden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2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</row>
    <row r="201" hidden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2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</row>
    <row r="202" hidden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2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</row>
    <row r="203" hidden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2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</row>
    <row r="204" hidden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2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</row>
    <row r="205" hidden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2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</row>
    <row r="206" hidden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2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</row>
    <row r="207" hidden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2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</row>
    <row r="208" hidden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2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</row>
    <row r="209" hidden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2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</row>
    <row r="210" hidden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2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</row>
    <row r="211" hidden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2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</row>
    <row r="212" hidden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2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</row>
    <row r="213" hidden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2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</row>
    <row r="214" hidden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2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</row>
    <row r="215" hidden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2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</row>
    <row r="216" hidden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2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</row>
    <row r="217" hidden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2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</row>
    <row r="218" hidden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2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</row>
    <row r="219" hidden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2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</row>
    <row r="220" hidden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2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</row>
    <row r="221" hidden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2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</row>
    <row r="222" hidden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2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</row>
    <row r="223" hidden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2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</row>
    <row r="224" hidden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2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</row>
    <row r="225" hidden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2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</row>
    <row r="226" hidden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2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</row>
    <row r="227" hidden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2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</row>
    <row r="228" hidden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2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</row>
    <row r="229" hidden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2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</row>
    <row r="230" hidden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2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</row>
    <row r="231" hidden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2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</row>
    <row r="232" hidden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2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</row>
    <row r="233" hidden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2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</row>
    <row r="234" hidden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2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</row>
    <row r="235" hidden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2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</row>
    <row r="236" hidden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2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</row>
    <row r="237" hidden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2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</row>
    <row r="238" hidden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2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</row>
    <row r="239" hidden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2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</row>
    <row r="240" hidden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2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</row>
    <row r="241" hidden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2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</row>
    <row r="242" hidden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2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</row>
    <row r="243" hidden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2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</row>
    <row r="244" hidden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2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</row>
    <row r="245" hidden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2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</row>
    <row r="246" hidden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2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</row>
    <row r="247" hidden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2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</row>
    <row r="248" hidden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2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</row>
    <row r="249" hidden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2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</row>
    <row r="250" hidden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2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</row>
    <row r="251" hidden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2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</row>
    <row r="252" hidden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2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</row>
    <row r="253" hidden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2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</row>
    <row r="254" hidden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2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</row>
    <row r="255" hidden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2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</row>
    <row r="256" hidden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2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</row>
    <row r="257" hidden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2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</row>
    <row r="258" hidden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2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</row>
    <row r="259" hidden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2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</row>
    <row r="260" hidden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2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</row>
    <row r="261" hidden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2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</row>
    <row r="262" hidden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2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</row>
    <row r="263" hidden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2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</row>
    <row r="264" hidden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2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</row>
    <row r="265" hidden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2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</row>
    <row r="266" hidden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2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</row>
    <row r="267" hidden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2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</row>
    <row r="268" hidden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2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</row>
    <row r="269" hidden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2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</row>
    <row r="270" hidden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2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</row>
    <row r="271" hidden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2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</row>
    <row r="272" hidden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2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</row>
    <row r="273" hidden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2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</row>
    <row r="274" hidden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2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</row>
    <row r="275" hidden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2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</row>
    <row r="276" hidden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2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</row>
    <row r="277" hidden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2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</row>
    <row r="278" hidden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2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</row>
    <row r="279" hidden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2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</row>
    <row r="280" hidden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2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</row>
    <row r="281" hidden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2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</row>
    <row r="282" hidden="1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2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</row>
    <row r="283" hidden="1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2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</row>
    <row r="284" hidden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2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</row>
    <row r="285" hidden="1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2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</row>
    <row r="286" hidden="1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2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</row>
    <row r="287" hidden="1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2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</row>
    <row r="288" hidden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2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</row>
    <row r="289" hidden="1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2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</row>
    <row r="290" hidden="1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2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</row>
    <row r="291" hidden="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2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</row>
    <row r="292" hidden="1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2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</row>
    <row r="293" hidden="1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2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</row>
    <row r="294" hidden="1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2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</row>
    <row r="295" hidden="1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2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</row>
    <row r="296" hidden="1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2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</row>
    <row r="297" hidden="1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2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</row>
    <row r="298" hidden="1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2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</row>
    <row r="299" hidden="1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2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</row>
    <row r="300" hidden="1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2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</row>
    <row r="301" hidden="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2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</row>
    <row r="302" hidden="1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2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</row>
    <row r="303" hidden="1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2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</row>
    <row r="304" hidden="1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2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</row>
    <row r="305" hidden="1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2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</row>
    <row r="306" hidden="1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2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</row>
    <row r="307" hidden="1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2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</row>
    <row r="308" hidden="1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2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</row>
    <row r="309" hidden="1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2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</row>
    <row r="310" hidden="1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2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</row>
    <row r="311" hidden="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2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</row>
    <row r="312" hidden="1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2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</row>
    <row r="313" hidden="1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2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</row>
    <row r="314" hidden="1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2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</row>
    <row r="315" hidden="1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2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</row>
    <row r="316" hidden="1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2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</row>
    <row r="317" hidden="1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2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</row>
    <row r="318" hidden="1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2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</row>
    <row r="319" hidden="1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2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</row>
    <row r="320" hidden="1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2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</row>
    <row r="321" hidden="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2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</row>
    <row r="322" hidden="1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2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</row>
    <row r="323" hidden="1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2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</row>
    <row r="324" hidden="1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2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</row>
    <row r="325" hidden="1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2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</row>
    <row r="326" hidden="1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2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</row>
    <row r="327" hidden="1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2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</row>
    <row r="328" hidden="1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2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</row>
    <row r="329" hidden="1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2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</row>
    <row r="330" hidden="1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2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</row>
    <row r="331" hidden="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2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</row>
    <row r="332" hidden="1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2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</row>
    <row r="333" hidden="1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2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</row>
    <row r="334" hidden="1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2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</row>
    <row r="335" hidden="1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2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</row>
    <row r="336" hidden="1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2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</row>
    <row r="337" hidden="1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2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</row>
    <row r="338" hidden="1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2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</row>
    <row r="339" hidden="1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2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</row>
    <row r="340" hidden="1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2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</row>
    <row r="341" hidden="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2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</row>
    <row r="342" hidden="1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2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</row>
    <row r="343" hidden="1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2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</row>
    <row r="344" hidden="1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2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</row>
    <row r="345" hidden="1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2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</row>
    <row r="346" hidden="1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2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</row>
    <row r="347" hidden="1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2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</row>
    <row r="348" hidden="1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2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</row>
    <row r="349" hidden="1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2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</row>
    <row r="350" hidden="1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2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</row>
    <row r="351" hidden="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2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</row>
    <row r="352" hidden="1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2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</row>
    <row r="353" hidden="1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2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</row>
    <row r="354" hidden="1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2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</row>
    <row r="355" hidden="1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2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</row>
    <row r="356" hidden="1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2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</row>
    <row r="357" hidden="1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2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</row>
    <row r="358" hidden="1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2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</row>
    <row r="359" hidden="1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2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</row>
    <row r="360" hidden="1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2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</row>
    <row r="361" hidden="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2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</row>
    <row r="362" hidden="1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2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</row>
    <row r="363" hidden="1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2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</row>
    <row r="364" hidden="1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2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</row>
    <row r="365" hidden="1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2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</row>
    <row r="366" hidden="1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2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</row>
    <row r="367" hidden="1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2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</row>
    <row r="368" hidden="1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2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</row>
    <row r="369" hidden="1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2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</row>
    <row r="370" hidden="1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2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</row>
    <row r="371" hidden="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2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</row>
    <row r="372" hidden="1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2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</row>
    <row r="373" hidden="1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2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</row>
    <row r="374" hidden="1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2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</row>
    <row r="375" hidden="1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2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</row>
    <row r="376" hidden="1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2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</row>
    <row r="377" hidden="1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2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</row>
    <row r="378" hidden="1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2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</row>
    <row r="379" hidden="1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2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</row>
    <row r="380" hidden="1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2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</row>
    <row r="381" hidden="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2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</row>
    <row r="382" hidden="1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2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</row>
    <row r="383" hidden="1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2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</row>
    <row r="384" hidden="1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2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</row>
    <row r="385" hidden="1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2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</row>
    <row r="386" hidden="1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2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</row>
    <row r="387" hidden="1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2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</row>
    <row r="388" hidden="1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2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</row>
    <row r="389" hidden="1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2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</row>
    <row r="390" hidden="1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2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</row>
    <row r="391" hidden="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2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</row>
    <row r="392" hidden="1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2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</row>
    <row r="393" hidden="1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2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</row>
    <row r="394" hidden="1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2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</row>
    <row r="395" hidden="1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2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</row>
    <row r="396" hidden="1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2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</row>
    <row r="397" hidden="1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2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</row>
    <row r="398" hidden="1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2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</row>
    <row r="399" hidden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2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</row>
    <row r="400" hidden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2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</row>
    <row r="401" hidden="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2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</row>
    <row r="402" hidden="1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2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</row>
    <row r="403" hidden="1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2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</row>
    <row r="404" hidden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2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</row>
    <row r="405" hidden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2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</row>
    <row r="406" hidden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2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</row>
    <row r="407" hidden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2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</row>
    <row r="408" hidden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2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</row>
    <row r="409" hidden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2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</row>
    <row r="410" hidden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2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</row>
    <row r="411" hidden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2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</row>
    <row r="412" hidden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2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</row>
    <row r="413" hidden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2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</row>
    <row r="414" hidden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2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</row>
    <row r="415" hidden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2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</row>
    <row r="416" hidden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2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</row>
    <row r="417" hidden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2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</row>
    <row r="418" hidden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2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</row>
    <row r="419" hidden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2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</row>
    <row r="420" hidden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2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</row>
    <row r="421" hidden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2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</row>
    <row r="422" hidden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2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</row>
    <row r="423" hidden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2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</row>
    <row r="424" hidden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2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</row>
    <row r="425" hidden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2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</row>
    <row r="426" hidden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2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</row>
    <row r="427" hidden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2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</row>
    <row r="428" hidden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2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</row>
    <row r="429" hidden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2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</row>
    <row r="430" hidden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2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</row>
    <row r="431" hidden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2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</row>
    <row r="432" hidden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2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</row>
    <row r="433" hidden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2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</row>
    <row r="434" hidden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2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</row>
    <row r="435" hidden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2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</row>
    <row r="436" hidden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2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</row>
    <row r="437" hidden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2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</row>
    <row r="438" hidden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2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</row>
    <row r="439" hidden="1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2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</row>
    <row r="440" hidden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2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</row>
    <row r="441" hidden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2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</row>
    <row r="442" hidden="1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2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</row>
    <row r="443" hidden="1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2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</row>
    <row r="444" hidden="1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2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</row>
    <row r="445" hidden="1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2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</row>
    <row r="446" hidden="1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2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</row>
    <row r="447" hidden="1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2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</row>
    <row r="448" hidden="1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2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</row>
    <row r="449" hidden="1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2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</row>
    <row r="450" hidden="1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2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</row>
    <row r="451" hidden="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2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</row>
    <row r="452" hidden="1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2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</row>
    <row r="453" hidden="1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2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</row>
    <row r="454" hidden="1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2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</row>
    <row r="455" hidden="1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2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</row>
    <row r="456" hidden="1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2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</row>
    <row r="457" hidden="1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2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</row>
    <row r="458" hidden="1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2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</row>
    <row r="459" hidden="1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2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</row>
    <row r="460" hidden="1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2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</row>
    <row r="461" hidden="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2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</row>
    <row r="462" hidden="1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2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</row>
    <row r="463" hidden="1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2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</row>
    <row r="464" hidden="1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2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</row>
    <row r="465" hidden="1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2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</row>
    <row r="466" hidden="1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2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</row>
    <row r="467" hidden="1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2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</row>
    <row r="468" hidden="1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2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</row>
    <row r="469" hidden="1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2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</row>
    <row r="470" hidden="1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2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</row>
    <row r="471" hidden="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2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</row>
    <row r="472" hidden="1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2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</row>
    <row r="473" hidden="1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2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</row>
    <row r="474" hidden="1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2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</row>
    <row r="475" hidden="1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2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</row>
    <row r="476" hidden="1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2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</row>
    <row r="477" hidden="1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2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</row>
    <row r="478" hidden="1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2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</row>
    <row r="479" hidden="1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2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</row>
    <row r="480" hidden="1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2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</row>
    <row r="481" hidden="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2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</row>
    <row r="482" hidden="1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2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</row>
    <row r="483" hidden="1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2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</row>
    <row r="484" hidden="1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2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</row>
    <row r="485" hidden="1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2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</row>
    <row r="486" hidden="1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2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</row>
    <row r="487" hidden="1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2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</row>
    <row r="488" hidden="1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2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</row>
    <row r="489" hidden="1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2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</row>
    <row r="490" hidden="1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2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</row>
    <row r="491" hidden="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2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</row>
    <row r="492" hidden="1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2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</row>
    <row r="493" hidden="1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2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</row>
    <row r="494" hidden="1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2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</row>
    <row r="495" hidden="1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2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</row>
    <row r="496" hidden="1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2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</row>
    <row r="497" hidden="1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2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</row>
    <row r="498" hidden="1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2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</row>
    <row r="499" hidden="1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2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</row>
    <row r="500" hidden="1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2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</row>
    <row r="501" hidden="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2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</row>
    <row r="502" hidden="1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2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</row>
    <row r="503" hidden="1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2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</row>
    <row r="504" hidden="1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2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</row>
    <row r="505" hidden="1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2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</row>
    <row r="506" hidden="1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2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</row>
    <row r="507" hidden="1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2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</row>
    <row r="508" hidden="1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2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</row>
    <row r="509" hidden="1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2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</row>
    <row r="510" hidden="1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2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</row>
    <row r="511" hidden="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2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</row>
    <row r="512" hidden="1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2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</row>
    <row r="513" hidden="1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2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</row>
    <row r="514" hidden="1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2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</row>
    <row r="515" hidden="1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2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</row>
    <row r="516" hidden="1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2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</row>
    <row r="517" hidden="1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2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</row>
    <row r="518" hidden="1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2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</row>
    <row r="519" hidden="1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2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</row>
    <row r="520" hidden="1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2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</row>
    <row r="521" hidden="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2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</row>
    <row r="522" hidden="1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2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</row>
    <row r="523" hidden="1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2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</row>
    <row r="524" hidden="1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2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</row>
    <row r="525" hidden="1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2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</row>
    <row r="526" hidden="1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2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</row>
    <row r="527" hidden="1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2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</row>
    <row r="528" hidden="1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2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</row>
    <row r="529" hidden="1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2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</row>
    <row r="530" hidden="1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2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</row>
    <row r="531" hidden="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2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</row>
    <row r="532" hidden="1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2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</row>
    <row r="533" hidden="1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2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</row>
    <row r="534" hidden="1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2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</row>
    <row r="535" hidden="1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2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</row>
    <row r="536" hidden="1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2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</row>
    <row r="537" hidden="1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2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</row>
    <row r="538" hidden="1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2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</row>
    <row r="539" hidden="1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2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</row>
    <row r="540" hidden="1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2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</row>
    <row r="541" hidden="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2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</row>
    <row r="542" hidden="1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2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</row>
    <row r="543" hidden="1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2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</row>
    <row r="544" hidden="1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2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</row>
    <row r="545" hidden="1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2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</row>
    <row r="546" hidden="1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2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</row>
    <row r="547" hidden="1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2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</row>
    <row r="548" hidden="1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2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</row>
    <row r="549" hidden="1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2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</row>
    <row r="550" hidden="1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2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</row>
    <row r="551" hidden="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2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</row>
    <row r="552" hidden="1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2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</row>
    <row r="553" hidden="1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2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</row>
    <row r="554" hidden="1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2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</row>
    <row r="555" hidden="1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2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</row>
    <row r="556" hidden="1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2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</row>
    <row r="557" hidden="1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2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</row>
    <row r="558" hidden="1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2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</row>
    <row r="559" hidden="1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2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</row>
    <row r="560" hidden="1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2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</row>
    <row r="561" hidden="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2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</row>
    <row r="562" hidden="1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2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</row>
    <row r="563" hidden="1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2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</row>
    <row r="564" hidden="1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2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</row>
    <row r="565" hidden="1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2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</row>
    <row r="566" hidden="1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2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</row>
    <row r="567" hidden="1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2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</row>
    <row r="568" hidden="1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2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</row>
    <row r="569" hidden="1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2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</row>
    <row r="570" hidden="1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2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</row>
    <row r="571" hidden="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2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</row>
    <row r="572" hidden="1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2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</row>
    <row r="573" hidden="1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2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</row>
    <row r="574" hidden="1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2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</row>
    <row r="575" hidden="1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2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</row>
    <row r="576" hidden="1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2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</row>
    <row r="577" hidden="1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2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</row>
    <row r="578" hidden="1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2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</row>
    <row r="579" hidden="1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2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</row>
    <row r="580" hidden="1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2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</row>
    <row r="581" hidden="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2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</row>
    <row r="582" hidden="1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2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</row>
    <row r="583" hidden="1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2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</row>
    <row r="584" hidden="1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2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</row>
    <row r="585" hidden="1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2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</row>
    <row r="586" hidden="1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2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</row>
    <row r="587" hidden="1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2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</row>
    <row r="588" hidden="1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2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</row>
    <row r="589" hidden="1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2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</row>
    <row r="590" hidden="1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2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</row>
    <row r="591" hidden="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2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</row>
    <row r="592" hidden="1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2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</row>
    <row r="593" hidden="1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2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</row>
    <row r="594" hidden="1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2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</row>
    <row r="595" hidden="1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2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</row>
    <row r="596" hidden="1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2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</row>
    <row r="597" hidden="1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2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</row>
    <row r="598" hidden="1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2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</row>
    <row r="599" hidden="1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2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</row>
    <row r="600" hidden="1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2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</row>
    <row r="601" hidden="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2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</row>
    <row r="602" hidden="1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2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</row>
    <row r="603" hidden="1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2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</row>
    <row r="604" hidden="1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2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</row>
    <row r="605" hidden="1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2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</row>
    <row r="606" hidden="1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2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</row>
    <row r="607" hidden="1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2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</row>
    <row r="608" hidden="1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2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</row>
    <row r="609" hidden="1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2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</row>
    <row r="610" hidden="1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2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</row>
    <row r="611" hidden="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2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</row>
    <row r="612" hidden="1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2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</row>
    <row r="613" hidden="1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2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</row>
    <row r="614" hidden="1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2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</row>
    <row r="615" hidden="1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2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</row>
    <row r="616" hidden="1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2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</row>
    <row r="617" hidden="1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2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</row>
    <row r="618" hidden="1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2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</row>
    <row r="619" hidden="1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2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</row>
    <row r="620" hidden="1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2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</row>
    <row r="621" hidden="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2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</row>
    <row r="622" hidden="1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2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</row>
    <row r="623" hidden="1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2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</row>
    <row r="624" hidden="1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2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</row>
    <row r="625" hidden="1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2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</row>
    <row r="626" hidden="1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2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</row>
    <row r="627" hidden="1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2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</row>
    <row r="628" hidden="1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2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</row>
    <row r="629" hidden="1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2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</row>
    <row r="630" hidden="1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2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</row>
    <row r="631" hidden="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2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</row>
    <row r="632" hidden="1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2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</row>
    <row r="633" hidden="1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2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</row>
    <row r="634" hidden="1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2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</row>
    <row r="635" hidden="1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2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</row>
    <row r="636" hidden="1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2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</row>
    <row r="637" hidden="1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2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</row>
    <row r="638" hidden="1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2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</row>
    <row r="639" hidden="1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2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</row>
    <row r="640" hidden="1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2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</row>
    <row r="641" hidden="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2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</row>
    <row r="642" hidden="1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2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</row>
    <row r="643" hidden="1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2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</row>
    <row r="644" hidden="1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2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</row>
    <row r="645" hidden="1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2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</row>
    <row r="646" hidden="1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2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</row>
    <row r="647" hidden="1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2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</row>
    <row r="648" hidden="1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2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</row>
    <row r="649" hidden="1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2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</row>
    <row r="650" hidden="1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2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</row>
    <row r="651" hidden="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2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</row>
    <row r="652" hidden="1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2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</row>
    <row r="653" hidden="1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2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</row>
    <row r="654" hidden="1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2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</row>
    <row r="655" hidden="1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2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</row>
    <row r="656" hidden="1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2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</row>
    <row r="657" hidden="1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2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</row>
    <row r="658" hidden="1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2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</row>
    <row r="659" hidden="1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2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</row>
    <row r="660" hidden="1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2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</row>
    <row r="661" hidden="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2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</row>
    <row r="662" hidden="1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2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</row>
    <row r="663" hidden="1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2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</row>
    <row r="664" hidden="1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2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</row>
    <row r="665" hidden="1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2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</row>
    <row r="666" hidden="1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2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</row>
    <row r="667" hidden="1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2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</row>
    <row r="668" hidden="1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2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</row>
    <row r="669" hidden="1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2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</row>
    <row r="670" hidden="1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2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</row>
    <row r="671" hidden="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2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</row>
    <row r="672" hidden="1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2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</row>
    <row r="673" hidden="1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2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</row>
    <row r="674" hidden="1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2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</row>
    <row r="675" hidden="1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2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</row>
    <row r="676" hidden="1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2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</row>
    <row r="677" hidden="1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2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</row>
    <row r="678" hidden="1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2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</row>
    <row r="679" hidden="1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2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</row>
    <row r="680" hidden="1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2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</row>
    <row r="681" hidden="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2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</row>
    <row r="682" hidden="1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2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</row>
    <row r="683" hidden="1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2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</row>
    <row r="684" hidden="1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2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</row>
    <row r="685" hidden="1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2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</row>
    <row r="686" hidden="1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2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</row>
    <row r="687" hidden="1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2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</row>
    <row r="688" hidden="1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2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</row>
    <row r="689" hidden="1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2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</row>
    <row r="690" hidden="1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2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</row>
    <row r="691" hidden="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2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</row>
    <row r="692" hidden="1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2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</row>
    <row r="693" hidden="1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2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</row>
    <row r="694" hidden="1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2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</row>
    <row r="695" hidden="1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2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</row>
    <row r="696" hidden="1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2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</row>
    <row r="697" hidden="1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2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</row>
    <row r="698" hidden="1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2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</row>
    <row r="699" hidden="1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2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</row>
    <row r="700" hidden="1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2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</row>
    <row r="701" hidden="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2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</row>
    <row r="702" hidden="1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2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</row>
    <row r="703" hidden="1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2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</row>
    <row r="704" hidden="1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2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</row>
    <row r="705" hidden="1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2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</row>
    <row r="706" hidden="1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2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</row>
    <row r="707" hidden="1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2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</row>
    <row r="708" hidden="1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2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</row>
    <row r="709" hidden="1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2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</row>
    <row r="710" hidden="1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2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</row>
    <row r="711" hidden="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2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</row>
    <row r="712" hidden="1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2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</row>
    <row r="713" hidden="1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2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</row>
    <row r="714" hidden="1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2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</row>
    <row r="715" hidden="1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2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</row>
    <row r="716" hidden="1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2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</row>
    <row r="717" hidden="1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2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</row>
    <row r="718" hidden="1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2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</row>
    <row r="719" hidden="1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2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</row>
    <row r="720" hidden="1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2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</row>
    <row r="721" hidden="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2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</row>
    <row r="722" hidden="1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2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</row>
    <row r="723" hidden="1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2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</row>
    <row r="724" hidden="1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2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</row>
    <row r="725" hidden="1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2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</row>
    <row r="726" hidden="1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2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</row>
    <row r="727" hidden="1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2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</row>
    <row r="728" hidden="1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2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</row>
    <row r="729" hidden="1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2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</row>
    <row r="730" hidden="1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2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</row>
    <row r="731" hidden="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2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</row>
    <row r="732" hidden="1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2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</row>
    <row r="733" hidden="1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2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</row>
    <row r="734" hidden="1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2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</row>
    <row r="735" hidden="1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2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</row>
    <row r="736" hidden="1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2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</row>
    <row r="737" hidden="1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2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</row>
    <row r="738" hidden="1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2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</row>
    <row r="739" hidden="1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2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</row>
    <row r="740" hidden="1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2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</row>
    <row r="741" hidden="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2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</row>
    <row r="742" hidden="1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2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</row>
    <row r="743" hidden="1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2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</row>
    <row r="744" hidden="1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2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</row>
    <row r="745" hidden="1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2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</row>
    <row r="746" hidden="1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2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</row>
    <row r="747" hidden="1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2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</row>
    <row r="748" hidden="1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2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</row>
    <row r="749" hidden="1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2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</row>
    <row r="750" hidden="1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2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</row>
    <row r="751" hidden="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2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</row>
    <row r="752" hidden="1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2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</row>
    <row r="753" hidden="1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2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</row>
    <row r="754" hidden="1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2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</row>
    <row r="755" hidden="1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2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</row>
    <row r="756" hidden="1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2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</row>
    <row r="757" hidden="1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2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</row>
    <row r="758" hidden="1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2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</row>
    <row r="759" hidden="1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2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</row>
    <row r="760" hidden="1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2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</row>
    <row r="761" hidden="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2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</row>
    <row r="762" hidden="1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2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</row>
    <row r="763" hidden="1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2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</row>
    <row r="764" hidden="1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2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</row>
    <row r="765" hidden="1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2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</row>
    <row r="766" hidden="1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2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</row>
    <row r="767" hidden="1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2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</row>
    <row r="768" hidden="1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2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</row>
    <row r="769" hidden="1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2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</row>
    <row r="770" hidden="1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2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</row>
    <row r="771" hidden="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2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</row>
    <row r="772" hidden="1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2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</row>
    <row r="773" hidden="1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2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</row>
    <row r="774" hidden="1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2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</row>
    <row r="775" hidden="1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2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</row>
    <row r="776" hidden="1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2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</row>
    <row r="777" hidden="1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2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</row>
    <row r="778" hidden="1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2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</row>
    <row r="779" hidden="1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2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</row>
    <row r="780" hidden="1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2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</row>
    <row r="781" hidden="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2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</row>
    <row r="782" hidden="1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2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</row>
    <row r="783" hidden="1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2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</row>
    <row r="784" hidden="1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2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</row>
    <row r="785" hidden="1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2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</row>
    <row r="786" hidden="1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2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</row>
    <row r="787" hidden="1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2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</row>
    <row r="788" hidden="1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2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</row>
    <row r="789" hidden="1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2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</row>
    <row r="790" hidden="1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2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</row>
    <row r="791" hidden="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2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</row>
    <row r="792" hidden="1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2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</row>
    <row r="793" hidden="1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2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</row>
    <row r="794" hidden="1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2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</row>
    <row r="795" hidden="1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2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</row>
    <row r="796" hidden="1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2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</row>
    <row r="797" hidden="1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2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</row>
    <row r="798" hidden="1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2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</row>
    <row r="799" hidden="1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2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</row>
    <row r="800" hidden="1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2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</row>
    <row r="801" hidden="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2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</row>
    <row r="802" hidden="1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2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</row>
    <row r="803" hidden="1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2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</row>
    <row r="804" hidden="1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2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</row>
    <row r="805" hidden="1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2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</row>
    <row r="806" hidden="1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2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</row>
    <row r="807" hidden="1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2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</row>
    <row r="808" hidden="1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2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</row>
    <row r="809" hidden="1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2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</row>
    <row r="810" hidden="1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2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</row>
    <row r="811" hidden="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2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</row>
    <row r="812" hidden="1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2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</row>
    <row r="813" hidden="1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2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</row>
    <row r="814" hidden="1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2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</row>
    <row r="815" hidden="1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2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</row>
    <row r="816" hidden="1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2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</row>
    <row r="817" hidden="1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2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</row>
    <row r="818" hidden="1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2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</row>
    <row r="819" hidden="1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2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</row>
    <row r="820" hidden="1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2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</row>
    <row r="821" hidden="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2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</row>
    <row r="822" hidden="1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2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</row>
    <row r="823" hidden="1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2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</row>
    <row r="824" hidden="1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2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</row>
    <row r="825" hidden="1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2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</row>
    <row r="826" hidden="1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2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</row>
    <row r="827" hidden="1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2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</row>
    <row r="828" hidden="1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2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</row>
    <row r="829" hidden="1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2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</row>
    <row r="830" hidden="1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2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</row>
    <row r="831" hidden="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2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</row>
    <row r="832" hidden="1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2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</row>
    <row r="833" hidden="1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2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</row>
    <row r="834" hidden="1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2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</row>
    <row r="835" hidden="1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2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</row>
    <row r="836" hidden="1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2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</row>
    <row r="837" hidden="1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2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</row>
    <row r="838" hidden="1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2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</row>
    <row r="839" hidden="1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2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</row>
    <row r="840" hidden="1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2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</row>
    <row r="841" hidden="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2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</row>
    <row r="842" hidden="1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2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</row>
    <row r="843" hidden="1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2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</row>
    <row r="844" hidden="1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2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</row>
    <row r="845" hidden="1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2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</row>
    <row r="846" hidden="1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2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</row>
    <row r="847" hidden="1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2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</row>
    <row r="848" hidden="1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2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</row>
    <row r="849" hidden="1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2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</row>
    <row r="850" hidden="1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2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</row>
    <row r="851" hidden="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2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</row>
    <row r="852" hidden="1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2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</row>
    <row r="853" hidden="1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2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</row>
    <row r="854" hidden="1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2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</row>
    <row r="855" hidden="1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2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</row>
    <row r="856" hidden="1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2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</row>
    <row r="857" hidden="1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2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</row>
    <row r="858" hidden="1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2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</row>
    <row r="859" hidden="1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2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</row>
    <row r="860" hidden="1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2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</row>
    <row r="861" hidden="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2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</row>
    <row r="862" hidden="1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2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</row>
    <row r="863" hidden="1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2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</row>
    <row r="864" hidden="1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2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</row>
    <row r="865" hidden="1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2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</row>
    <row r="866" hidden="1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2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</row>
    <row r="867" hidden="1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2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</row>
    <row r="868" hidden="1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2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</row>
    <row r="869" hidden="1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2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</row>
    <row r="870" hidden="1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2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</row>
    <row r="871" hidden="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2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</row>
    <row r="872" hidden="1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2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</row>
    <row r="873" hidden="1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2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</row>
    <row r="874" hidden="1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2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</row>
    <row r="875" hidden="1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2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</row>
    <row r="876" hidden="1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2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</row>
    <row r="877" hidden="1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2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</row>
    <row r="878" hidden="1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2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</row>
    <row r="879" hidden="1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2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</row>
    <row r="880" hidden="1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2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</row>
    <row r="881" hidden="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2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</row>
    <row r="882" hidden="1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2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</row>
    <row r="883" hidden="1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2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</row>
    <row r="884" hidden="1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2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</row>
    <row r="885" hidden="1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2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</row>
    <row r="886" hidden="1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2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</row>
    <row r="887" hidden="1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2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</row>
    <row r="888" hidden="1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2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</row>
    <row r="889" hidden="1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2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</row>
    <row r="890" hidden="1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2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</row>
    <row r="891" hidden="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2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</row>
    <row r="892" hidden="1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2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</row>
    <row r="893" hidden="1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2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</row>
    <row r="894" hidden="1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2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</row>
    <row r="895" hidden="1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2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</row>
    <row r="896" hidden="1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2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</row>
    <row r="897" hidden="1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2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</row>
    <row r="898" hidden="1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2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</row>
    <row r="899" hidden="1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2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</row>
    <row r="900" hidden="1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2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</row>
    <row r="901" hidden="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2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</row>
    <row r="902" hidden="1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2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</row>
    <row r="903" hidden="1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2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</row>
    <row r="904" hidden="1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2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</row>
    <row r="905" hidden="1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2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</row>
    <row r="906" hidden="1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2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</row>
    <row r="907" hidden="1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2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</row>
    <row r="908" hidden="1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2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</row>
    <row r="909" hidden="1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2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</row>
    <row r="910" hidden="1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2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</row>
    <row r="911" hidden="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2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</row>
    <row r="912" hidden="1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2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</row>
    <row r="913" hidden="1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2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</row>
    <row r="914" hidden="1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2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</row>
    <row r="915" hidden="1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2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</row>
    <row r="916" hidden="1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2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</row>
    <row r="917" hidden="1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2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</row>
    <row r="918" hidden="1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2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</row>
    <row r="919" hidden="1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2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</row>
    <row r="920" hidden="1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2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</row>
    <row r="921" hidden="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2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</row>
    <row r="922" hidden="1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2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</row>
    <row r="923" hidden="1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2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</row>
    <row r="924" hidden="1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2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</row>
    <row r="925" hidden="1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2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</row>
    <row r="926" hidden="1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2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</row>
    <row r="927" hidden="1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2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</row>
    <row r="928" hidden="1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2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</row>
    <row r="929" hidden="1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2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</row>
    <row r="930" hidden="1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2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</row>
    <row r="931" hidden="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2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</row>
    <row r="932" hidden="1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2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</row>
    <row r="933" hidden="1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2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</row>
    <row r="934" hidden="1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2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</row>
    <row r="935" hidden="1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2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</row>
    <row r="936" hidden="1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2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</row>
    <row r="937" hidden="1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2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</row>
    <row r="938" hidden="1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2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</row>
    <row r="939" hidden="1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2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</row>
    <row r="940" hidden="1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2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</row>
    <row r="941" hidden="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2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</row>
    <row r="942" hidden="1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2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</row>
    <row r="943" hidden="1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2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</row>
    <row r="944" hidden="1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2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</row>
    <row r="945" hidden="1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2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</row>
    <row r="946" hidden="1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2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</row>
    <row r="947" hidden="1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2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</row>
    <row r="948" hidden="1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2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</row>
    <row r="949" hidden="1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2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</row>
    <row r="950" hidden="1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2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</row>
    <row r="951" hidden="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2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</row>
    <row r="952" hidden="1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2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</row>
    <row r="953" hidden="1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2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</row>
    <row r="954" hidden="1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2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</row>
    <row r="955" hidden="1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2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</row>
    <row r="956" hidden="1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2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</row>
    <row r="957" hidden="1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2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</row>
    <row r="958" hidden="1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2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</row>
    <row r="959" hidden="1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2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</row>
    <row r="960" hidden="1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2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</row>
    <row r="961" hidden="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2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</row>
    <row r="962" hidden="1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2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</row>
    <row r="963" hidden="1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2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</row>
    <row r="964" hidden="1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2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</row>
    <row r="965" hidden="1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2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</row>
    <row r="966" hidden="1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2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</row>
    <row r="967" hidden="1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2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</row>
    <row r="968" hidden="1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2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</row>
    <row r="969" hidden="1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2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</row>
    <row r="970" hidden="1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2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</row>
    <row r="971" hidden="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2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</row>
    <row r="972" hidden="1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2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</row>
    <row r="973" hidden="1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2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</row>
    <row r="974" hidden="1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2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</row>
    <row r="975" hidden="1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2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</row>
    <row r="976" hidden="1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2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</row>
    <row r="977" hidden="1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2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</row>
    <row r="978" hidden="1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2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</row>
    <row r="979" hidden="1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2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</row>
    <row r="980" hidden="1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2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</row>
    <row r="981" hidden="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2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</row>
    <row r="982" hidden="1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2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</row>
    <row r="983" hidden="1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2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</row>
    <row r="984" hidden="1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2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</row>
    <row r="985" hidden="1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2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</row>
    <row r="986" hidden="1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2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</row>
    <row r="987" hidden="1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2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</row>
    <row r="988" hidden="1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2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</row>
    <row r="989" hidden="1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2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</row>
    <row r="990" hidden="1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2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</row>
    <row r="991" hidden="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2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</row>
    <row r="992" hidden="1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2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</row>
    <row r="993" hidden="1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2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</row>
    <row r="994" hidden="1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2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</row>
    <row r="995" hidden="1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2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</row>
    <row r="996" hidden="1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2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</row>
    <row r="997" hidden="1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2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</row>
    <row r="998" hidden="1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2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</row>
    <row r="999" hidden="1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2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</row>
    <row r="1000" hidden="1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2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</row>
  </sheetData>
  <autoFilter ref="$A$1:$A$1000">
    <filterColumn colId="0">
      <filters>
        <filter val="RareTime"/>
      </filters>
    </filterColumn>
  </autoFilter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5" t="s">
        <v>158</v>
      </c>
      <c r="B1" s="24" t="s">
        <v>326</v>
      </c>
      <c r="C1" s="25" t="s">
        <v>327</v>
      </c>
      <c r="D1" s="24" t="s">
        <v>280</v>
      </c>
      <c r="E1" s="24" t="s">
        <v>328</v>
      </c>
      <c r="F1" s="24" t="s">
        <v>329</v>
      </c>
      <c r="H1" s="24" t="s">
        <v>330</v>
      </c>
      <c r="J1" s="25" t="s">
        <v>327</v>
      </c>
      <c r="K1" s="24" t="s">
        <v>280</v>
      </c>
      <c r="L1" s="24" t="s">
        <v>328</v>
      </c>
      <c r="M1" s="24" t="s">
        <v>329</v>
      </c>
      <c r="O1" s="25" t="s">
        <v>327</v>
      </c>
      <c r="P1" s="24" t="s">
        <v>280</v>
      </c>
      <c r="Q1" s="24" t="s">
        <v>328</v>
      </c>
      <c r="R1" s="24" t="s">
        <v>329</v>
      </c>
    </row>
    <row r="2">
      <c r="A2" s="37" t="s">
        <v>11</v>
      </c>
      <c r="B2" s="122">
        <f>VLOOKUP(A2, 'P MEAMEDMAD NMC Rocket UCR'!$B$2:$J$27,2,False)</f>
        <v>46</v>
      </c>
      <c r="C2" s="18">
        <v>60.0</v>
      </c>
      <c r="D2" s="123">
        <v>60.0</v>
      </c>
      <c r="E2" s="123">
        <v>52.0</v>
      </c>
      <c r="F2" s="123">
        <v>60.0</v>
      </c>
      <c r="H2" s="124" t="str">
        <f>VLOOKUP(A2, 'P MEAMEDMAD NMC Rocket UCR'!$B$2:$J$27,12,False)</f>
        <v>#REF!</v>
      </c>
      <c r="J2" s="18">
        <v>0.146713050206502</v>
      </c>
      <c r="K2" s="123">
        <v>0.149453485012054</v>
      </c>
      <c r="L2" s="123">
        <v>0.139598516623179</v>
      </c>
      <c r="M2" s="123">
        <v>0.142175543308258</v>
      </c>
      <c r="N2" s="124"/>
      <c r="O2" s="18">
        <v>0.277323420074349</v>
      </c>
      <c r="P2" s="123">
        <v>0.363568773234201</v>
      </c>
      <c r="Q2" s="123">
        <v>0.278066914498141</v>
      </c>
      <c r="R2" s="123">
        <v>0.295910780669145</v>
      </c>
      <c r="S2" s="124"/>
      <c r="T2" s="124"/>
      <c r="U2" s="124"/>
    </row>
    <row r="3">
      <c r="A3" s="37" t="s">
        <v>14</v>
      </c>
      <c r="B3" s="122">
        <f>VLOOKUP(A3, 'P MEAMEDMAD NMC Rocket UCR'!$B$2:$J$27,2,False)</f>
        <v>84.39306358</v>
      </c>
      <c r="C3" s="18">
        <v>80.3468208092486</v>
      </c>
      <c r="D3" s="123">
        <v>80.3468208092486</v>
      </c>
      <c r="E3" s="123">
        <v>80.9248554913295</v>
      </c>
      <c r="F3" s="123">
        <v>80.9248554913295</v>
      </c>
      <c r="H3" s="124" t="str">
        <f>VLOOKUP(A3, 'P MEAMEDMAD NMC Rocket UCR'!$B$2:$J$27,12,False)</f>
        <v>#REF!</v>
      </c>
      <c r="J3" s="18">
        <v>0.33020076751709</v>
      </c>
      <c r="K3" s="123">
        <v>0.32235377629598</v>
      </c>
      <c r="L3" s="123">
        <v>0.317935645580292</v>
      </c>
      <c r="M3" s="123">
        <v>0.32637601296107</v>
      </c>
      <c r="N3" s="124"/>
      <c r="O3" s="18">
        <v>0.088265835929387</v>
      </c>
      <c r="P3" s="123">
        <v>0.127725856697819</v>
      </c>
      <c r="Q3" s="123">
        <v>0.05607476635514</v>
      </c>
      <c r="R3" s="123">
        <v>0.172377985462098</v>
      </c>
      <c r="S3" s="124"/>
      <c r="T3" s="124"/>
      <c r="U3" s="124"/>
    </row>
    <row r="4">
      <c r="A4" s="37" t="s">
        <v>19</v>
      </c>
      <c r="B4" s="122">
        <f>VLOOKUP(A4, 'P MEAMEDMAD NMC Rocket UCR'!$B$2:$J$27,2,False)</f>
        <v>62.74120318</v>
      </c>
      <c r="C4" s="18">
        <v>62.6560726447219</v>
      </c>
      <c r="D4" s="123">
        <v>63.3087400681044</v>
      </c>
      <c r="E4" s="123">
        <v>63.2236095346198</v>
      </c>
      <c r="F4" s="123">
        <v>63.7060158910329</v>
      </c>
      <c r="H4" s="124" t="str">
        <f>VLOOKUP(A4, 'P MEAMEDMAD NMC Rocket UCR'!$B$2:$J$27,12,False)</f>
        <v>#REF!</v>
      </c>
      <c r="J4" s="18">
        <v>2.79081763823827</v>
      </c>
      <c r="K4" s="123">
        <v>2.85334847370783</v>
      </c>
      <c r="L4" s="123">
        <v>2.86948918501536</v>
      </c>
      <c r="M4" s="123">
        <v>2.823235531648</v>
      </c>
      <c r="N4" s="124"/>
      <c r="O4" s="18">
        <v>0.069444444444445</v>
      </c>
      <c r="P4" s="123">
        <v>0.111111111111111</v>
      </c>
      <c r="Q4" s="123">
        <v>0.083333333333333</v>
      </c>
      <c r="R4" s="123">
        <v>0.083333333333333</v>
      </c>
      <c r="S4" s="124"/>
      <c r="T4" s="124"/>
      <c r="U4" s="124"/>
    </row>
    <row r="5">
      <c r="A5" s="37" t="s">
        <v>21</v>
      </c>
      <c r="B5" s="122">
        <f>VLOOKUP(A5, 'P MEAMEDMAD NMC Rocket UCR'!$B$2:$J$27,2,False)</f>
        <v>57</v>
      </c>
      <c r="C5" s="18">
        <v>49.0</v>
      </c>
      <c r="D5" s="123">
        <v>49.0</v>
      </c>
      <c r="E5" s="123">
        <v>49.0</v>
      </c>
      <c r="F5" s="123">
        <v>49.0</v>
      </c>
      <c r="H5" s="124" t="str">
        <f>VLOOKUP(A5, 'P MEAMEDMAD NMC Rocket UCR'!$B$2:$J$27,12,False)</f>
        <v>#REF!</v>
      </c>
      <c r="J5" s="18">
        <v>6.00851563215256</v>
      </c>
      <c r="K5" s="123">
        <v>5.92445735931397</v>
      </c>
      <c r="L5" s="123">
        <v>5.99622473319371</v>
      </c>
      <c r="M5" s="123">
        <v>6.03569344679515</v>
      </c>
      <c r="N5" s="124"/>
      <c r="O5" s="18">
        <v>0.25</v>
      </c>
      <c r="P5" s="123">
        <v>0.25</v>
      </c>
      <c r="Q5" s="123">
        <v>0.25</v>
      </c>
      <c r="R5" s="123">
        <v>0.25</v>
      </c>
      <c r="S5" s="124"/>
      <c r="T5" s="124"/>
      <c r="U5" s="124"/>
    </row>
    <row r="6">
      <c r="A6" s="37" t="s">
        <v>23</v>
      </c>
      <c r="B6" s="122">
        <f>VLOOKUP(A6, 'P MEAMEDMAD NMC Rocket UCR'!$B$2:$J$27,2,False)</f>
        <v>74.14634146</v>
      </c>
      <c r="C6" s="18">
        <v>75.1219512195122</v>
      </c>
      <c r="D6" s="123">
        <v>72.6829268292683</v>
      </c>
      <c r="E6" s="123">
        <v>71.219512195122</v>
      </c>
      <c r="F6" s="123">
        <v>74.1463414634146</v>
      </c>
      <c r="H6" s="124" t="str">
        <f>VLOOKUP(A6, 'P MEAMEDMAD NMC Rocket UCR'!$B$2:$J$27,12,False)</f>
        <v>#REF!</v>
      </c>
      <c r="J6" s="18">
        <v>0.557447703679403</v>
      </c>
      <c r="K6" s="123">
        <v>0.546875905990601</v>
      </c>
      <c r="L6" s="123">
        <v>0.565657353401184</v>
      </c>
      <c r="M6" s="123">
        <v>0.563750235239665</v>
      </c>
      <c r="N6" s="124"/>
      <c r="O6" s="18">
        <v>0.147540983606557</v>
      </c>
      <c r="P6" s="123">
        <v>0.147540983606557</v>
      </c>
      <c r="Q6" s="123">
        <v>0.163934426229508</v>
      </c>
      <c r="R6" s="123">
        <v>0.163934426229508</v>
      </c>
      <c r="S6" s="124"/>
      <c r="T6" s="124"/>
      <c r="U6" s="124"/>
    </row>
    <row r="7">
      <c r="A7" s="37" t="s">
        <v>25</v>
      </c>
      <c r="B7" s="122">
        <f>VLOOKUP(A7, 'P MEAMEDMAD NMC Rocket UCR'!$B$2:$J$27,2,False)</f>
        <v>53</v>
      </c>
      <c r="C7" s="18">
        <v>59.0</v>
      </c>
      <c r="D7" s="123">
        <v>57.0</v>
      </c>
      <c r="E7" s="123">
        <v>57.0</v>
      </c>
      <c r="F7" s="123">
        <v>56.0</v>
      </c>
      <c r="H7" s="124" t="str">
        <f>VLOOKUP(A7, 'P MEAMEDMAD NMC Rocket UCR'!$B$2:$J$27,12,False)</f>
        <v>#REF!</v>
      </c>
      <c r="J7" s="18">
        <v>0.061396829287211</v>
      </c>
      <c r="K7" s="123">
        <v>0.062100025018056</v>
      </c>
      <c r="L7" s="123">
        <v>0.10128055413564</v>
      </c>
      <c r="M7" s="123">
        <v>0.101377030213674</v>
      </c>
      <c r="N7" s="124"/>
      <c r="O7" s="18">
        <v>0.071428571428572</v>
      </c>
      <c r="P7" s="123">
        <v>0.071428571428572</v>
      </c>
      <c r="Q7" s="123">
        <v>0.25</v>
      </c>
      <c r="R7" s="123">
        <v>0.25</v>
      </c>
      <c r="S7" s="124"/>
      <c r="T7" s="124"/>
      <c r="U7" s="124"/>
    </row>
    <row r="8">
      <c r="A8" s="37" t="s">
        <v>28</v>
      </c>
      <c r="B8" s="122">
        <f>VLOOKUP(A8, 'P MEAMEDMAD NMC Rocket UCR'!$B$2:$J$27,2,False)</f>
        <v>87.22222222</v>
      </c>
      <c r="C8" s="18">
        <v>85.5555555555556</v>
      </c>
      <c r="D8" s="123">
        <v>88.3333333333333</v>
      </c>
      <c r="E8" s="123">
        <v>86.6666666666667</v>
      </c>
      <c r="F8" s="123">
        <v>88.3333333333333</v>
      </c>
      <c r="H8" s="124" t="str">
        <f>VLOOKUP(A8, 'P MEAMEDMAD NMC Rocket UCR'!$B$2:$J$27,12,False)</f>
        <v>#REF!</v>
      </c>
      <c r="J8" s="18">
        <v>0.06510888338089</v>
      </c>
      <c r="K8" s="123">
        <v>0.065767256418864</v>
      </c>
      <c r="L8" s="123">
        <v>0.064966777960459</v>
      </c>
      <c r="M8" s="123">
        <v>0.067399736245473</v>
      </c>
      <c r="N8" s="124"/>
      <c r="O8" s="18">
        <v>0.375</v>
      </c>
      <c r="P8" s="123">
        <v>0.666666666666667</v>
      </c>
      <c r="Q8" s="123">
        <v>0.375</v>
      </c>
      <c r="R8" s="123">
        <v>0.666666666666667</v>
      </c>
      <c r="S8" s="124"/>
      <c r="T8" s="124"/>
      <c r="U8" s="124"/>
    </row>
    <row r="9">
      <c r="A9" s="37" t="s">
        <v>34</v>
      </c>
      <c r="B9" s="122">
        <f>VLOOKUP(A9, 'P MEAMEDMAD NMC Rocket UCR'!$B$2:$J$27,2,False)</f>
        <v>27.61705935</v>
      </c>
      <c r="C9" s="18">
        <v>27.4381151207874</v>
      </c>
      <c r="D9" s="123">
        <v>27.4679391589621</v>
      </c>
      <c r="E9" s="123">
        <v>27.4381151207874</v>
      </c>
      <c r="F9" s="123">
        <v>27.4679391589621</v>
      </c>
      <c r="H9" s="124" t="str">
        <f>VLOOKUP(A9, 'P MEAMEDMAD NMC Rocket UCR'!$B$2:$J$27,12,False)</f>
        <v>#REF!</v>
      </c>
      <c r="J9" s="18">
        <v>2.64019572734833</v>
      </c>
      <c r="K9" s="123">
        <v>2.58620136976242</v>
      </c>
      <c r="L9" s="123">
        <v>2.58495976527532</v>
      </c>
      <c r="M9" s="123">
        <v>2.58947489261627</v>
      </c>
      <c r="N9" s="124"/>
      <c r="O9" s="18">
        <v>0.181818181818182</v>
      </c>
      <c r="P9" s="123">
        <v>0.181818181818182</v>
      </c>
      <c r="Q9" s="123">
        <v>0.181818181818182</v>
      </c>
      <c r="R9" s="123">
        <v>0.181818181818182</v>
      </c>
      <c r="S9" s="124"/>
      <c r="T9" s="124"/>
      <c r="U9" s="124"/>
    </row>
    <row r="10">
      <c r="A10" s="37" t="s">
        <v>36</v>
      </c>
      <c r="B10" s="122">
        <f>VLOOKUP(A10, 'P MEAMEDMAD NMC Rocket UCR'!$B$2:$J$27,2,False)</f>
        <v>54.05405405</v>
      </c>
      <c r="C10" s="18">
        <v>44.5945945945946</v>
      </c>
      <c r="D10" s="123">
        <v>50.0</v>
      </c>
      <c r="E10" s="123">
        <v>35.1351351351351</v>
      </c>
      <c r="F10" s="123">
        <v>54.0540540540541</v>
      </c>
      <c r="H10" s="124" t="str">
        <f>VLOOKUP(A10, 'P MEAMEDMAD NMC Rocket UCR'!$B$2:$J$27,12,False)</f>
        <v>#REF!</v>
      </c>
      <c r="J10" s="18">
        <v>0.37135473092397</v>
      </c>
      <c r="K10" s="123">
        <v>0.429116002718608</v>
      </c>
      <c r="L10" s="123">
        <v>0.139322404066722</v>
      </c>
      <c r="M10" s="123">
        <v>0.435161383946737</v>
      </c>
      <c r="N10" s="124"/>
      <c r="O10" s="18">
        <v>0.6</v>
      </c>
      <c r="P10" s="123">
        <v>0.9</v>
      </c>
      <c r="Q10" s="123">
        <v>0.1</v>
      </c>
      <c r="R10" s="123">
        <v>1.0</v>
      </c>
      <c r="S10" s="124"/>
      <c r="T10" s="124"/>
      <c r="U10" s="124"/>
    </row>
    <row r="11">
      <c r="A11" s="37" t="s">
        <v>39</v>
      </c>
      <c r="B11" s="122">
        <f>VLOOKUP(A11, 'P MEAMEDMAD NMC Rocket UCR'!$B$2:$J$27,2,False)</f>
        <v>99.33333333</v>
      </c>
      <c r="C11" s="18">
        <v>98.6666666666667</v>
      </c>
      <c r="D11" s="123">
        <v>99.3333333333333</v>
      </c>
      <c r="E11" s="123">
        <v>98.6666666666667</v>
      </c>
      <c r="F11" s="123">
        <v>99.3333333333333</v>
      </c>
      <c r="H11" s="124" t="str">
        <f>VLOOKUP(A11, 'P MEAMEDMAD NMC Rocket UCR'!$B$2:$J$27,12,False)</f>
        <v>#REF!</v>
      </c>
      <c r="J11" s="18">
        <v>0.191927313804626</v>
      </c>
      <c r="K11" s="123">
        <v>0.261239528656006</v>
      </c>
      <c r="L11" s="123">
        <v>0.191971755027771</v>
      </c>
      <c r="M11" s="123">
        <v>0.261095507939657</v>
      </c>
      <c r="N11" s="124"/>
      <c r="O11" s="18">
        <v>0.444444444444444</v>
      </c>
      <c r="P11" s="123">
        <v>1.0</v>
      </c>
      <c r="Q11" s="123">
        <v>0.444444444444444</v>
      </c>
      <c r="R11" s="123">
        <v>1.0</v>
      </c>
      <c r="S11" s="124"/>
      <c r="T11" s="124"/>
      <c r="U11" s="124"/>
    </row>
    <row r="12">
      <c r="A12" s="37" t="s">
        <v>41</v>
      </c>
      <c r="B12" s="122">
        <f>VLOOKUP(A12, 'P MEAMEDMAD NMC Rocket UCR'!$B$2:$J$27,2,False)</f>
        <v>53.88888889</v>
      </c>
      <c r="C12" s="18">
        <v>54.4444444444444</v>
      </c>
      <c r="D12" s="123">
        <v>54.4444444444444</v>
      </c>
      <c r="E12" s="123">
        <v>54.4444444444444</v>
      </c>
      <c r="F12" s="123">
        <v>56.1111111111111</v>
      </c>
      <c r="H12" s="124" t="str">
        <f>VLOOKUP(A12, 'P MEAMEDMAD NMC Rocket UCR'!$B$2:$J$27,12,False)</f>
        <v>#REF!</v>
      </c>
      <c r="J12" s="18">
        <v>0.828637897968292</v>
      </c>
      <c r="K12" s="123">
        <v>1.22430897553762</v>
      </c>
      <c r="L12" s="123">
        <v>0.820390935738881</v>
      </c>
      <c r="M12" s="123">
        <v>0.828571661313375</v>
      </c>
      <c r="N12" s="124"/>
      <c r="O12" s="18">
        <v>0.285714285714286</v>
      </c>
      <c r="P12" s="123">
        <v>0.714285714285714</v>
      </c>
      <c r="Q12" s="123">
        <v>0.285714285714286</v>
      </c>
      <c r="R12" s="123">
        <v>0.285714285714286</v>
      </c>
      <c r="S12" s="124"/>
      <c r="T12" s="124"/>
      <c r="U12" s="124"/>
    </row>
    <row r="13">
      <c r="A13" s="37" t="s">
        <v>45</v>
      </c>
      <c r="B13" s="122">
        <f>VLOOKUP(A13, 'P MEAMEDMAD NMC Rocket UCR'!$B$2:$J$27,2,False)</f>
        <v>100</v>
      </c>
      <c r="C13" s="18">
        <v>100.0</v>
      </c>
      <c r="D13" s="123">
        <v>100.0</v>
      </c>
      <c r="E13" s="123">
        <v>100.0</v>
      </c>
      <c r="F13" s="123">
        <v>100.0</v>
      </c>
      <c r="H13" s="124" t="str">
        <f>VLOOKUP(A13, 'P MEAMEDMAD NMC Rocket UCR'!$B$2:$J$27,12,False)</f>
        <v>#REF!</v>
      </c>
      <c r="J13" s="18">
        <v>0.015812985102336</v>
      </c>
      <c r="K13" s="123">
        <v>0.015752812226613</v>
      </c>
      <c r="L13" s="123">
        <v>0.015855316321055</v>
      </c>
      <c r="M13" s="123">
        <v>0.015812397003174</v>
      </c>
      <c r="N13" s="124"/>
      <c r="O13" s="18">
        <v>0.333333333333333</v>
      </c>
      <c r="P13" s="123">
        <v>0.333333333333333</v>
      </c>
      <c r="Q13" s="123">
        <v>0.333333333333333</v>
      </c>
      <c r="R13" s="123">
        <v>0.333333333333333</v>
      </c>
      <c r="S13" s="124"/>
      <c r="T13" s="124"/>
      <c r="U13" s="124"/>
    </row>
    <row r="14">
      <c r="A14" s="37" t="s">
        <v>47</v>
      </c>
      <c r="B14" s="122">
        <f>VLOOKUP(A14, 'P MEAMEDMAD NMC Rocket UCR'!$B$2:$J$27,2,False)</f>
        <v>100</v>
      </c>
      <c r="C14" s="18">
        <v>87.5</v>
      </c>
      <c r="D14" s="123">
        <v>100.0</v>
      </c>
      <c r="E14" s="123">
        <v>87.5</v>
      </c>
      <c r="F14" s="123">
        <v>100.0</v>
      </c>
      <c r="H14" s="124" t="str">
        <f>VLOOKUP(A14, 'P MEAMEDMAD NMC Rocket UCR'!$B$2:$J$27,12,False)</f>
        <v>#REF!</v>
      </c>
      <c r="J14" s="18">
        <v>0.28205703496933</v>
      </c>
      <c r="K14" s="123">
        <v>0.75791742404302</v>
      </c>
      <c r="L14" s="123">
        <v>0.281798553466797</v>
      </c>
      <c r="M14" s="123">
        <v>0.765493059158325</v>
      </c>
      <c r="N14" s="124"/>
      <c r="O14" s="18">
        <v>0.166666666666667</v>
      </c>
      <c r="P14" s="123">
        <v>1.0</v>
      </c>
      <c r="Q14" s="123">
        <v>0.166666666666667</v>
      </c>
      <c r="R14" s="123">
        <v>1.0</v>
      </c>
      <c r="S14" s="124"/>
      <c r="T14" s="124"/>
      <c r="U14" s="124"/>
    </row>
    <row r="15">
      <c r="A15" s="37" t="s">
        <v>49</v>
      </c>
      <c r="B15" s="122">
        <f>VLOOKUP(A15, 'P MEAMEDMAD NMC Rocket UCR'!$B$2:$J$27,2,False)</f>
        <v>89.3129771</v>
      </c>
      <c r="C15" s="18">
        <v>81.6793893129771</v>
      </c>
      <c r="D15" s="123">
        <v>84.7328244274809</v>
      </c>
      <c r="E15" s="123">
        <v>80.9160305343512</v>
      </c>
      <c r="F15" s="123">
        <v>89.3129770992367</v>
      </c>
      <c r="H15" s="124" t="str">
        <f>VLOOKUP(A15, 'P MEAMEDMAD NMC Rocket UCR'!$B$2:$J$27,12,False)</f>
        <v>#REF!</v>
      </c>
      <c r="J15" s="18">
        <v>8.59294455846151</v>
      </c>
      <c r="K15" s="123">
        <v>10.4206704854965</v>
      </c>
      <c r="L15" s="123">
        <v>5.13050396045049</v>
      </c>
      <c r="M15" s="123">
        <v>13.0239207307498</v>
      </c>
      <c r="N15" s="124"/>
      <c r="O15" s="18">
        <v>0.333333333333333</v>
      </c>
      <c r="P15" s="123">
        <v>0.5</v>
      </c>
      <c r="Q15" s="123">
        <v>0.166666666666667</v>
      </c>
      <c r="R15" s="123">
        <v>0.833333333333333</v>
      </c>
      <c r="S15" s="124"/>
      <c r="T15" s="124"/>
      <c r="U15" s="124"/>
    </row>
    <row r="16">
      <c r="A16" s="37" t="s">
        <v>51</v>
      </c>
      <c r="B16" s="122">
        <f>VLOOKUP(A16, 'P MEAMEDMAD NMC Rocket UCR'!$B$2:$J$27,2,False)</f>
        <v>54.62287105</v>
      </c>
      <c r="C16" s="18">
        <v>38.5239253852392</v>
      </c>
      <c r="D16" s="123">
        <v>54.6228710462287</v>
      </c>
      <c r="E16" s="123">
        <v>44.2011354420113</v>
      </c>
      <c r="F16" s="123">
        <v>54.6228710462287</v>
      </c>
      <c r="H16" s="124" t="str">
        <f>VLOOKUP(A16, 'P MEAMEDMAD NMC Rocket UCR'!$B$2:$J$27,12,False)</f>
        <v>#REF!</v>
      </c>
      <c r="J16" s="18">
        <v>0.370177634557088</v>
      </c>
      <c r="K16" s="123">
        <v>0.560234332084656</v>
      </c>
      <c r="L16" s="123">
        <v>0.425190647443136</v>
      </c>
      <c r="M16" s="123">
        <v>0.555774307250977</v>
      </c>
      <c r="N16" s="124"/>
      <c r="O16" s="18">
        <v>0.333333333333333</v>
      </c>
      <c r="P16" s="123">
        <v>1.0</v>
      </c>
      <c r="Q16" s="123">
        <v>0.5</v>
      </c>
      <c r="R16" s="123">
        <v>1.0</v>
      </c>
      <c r="S16" s="124"/>
      <c r="T16" s="124"/>
      <c r="U16" s="124"/>
    </row>
    <row r="17">
      <c r="A17" s="37" t="s">
        <v>52</v>
      </c>
      <c r="B17" s="122">
        <f>VLOOKUP(A17, 'P MEAMEDMAD NMC Rocket UCR'!$B$2:$J$27,2,False)</f>
        <v>90.78947368</v>
      </c>
      <c r="C17" s="18">
        <v>88.1578947368421</v>
      </c>
      <c r="D17" s="123">
        <v>88.8157894736842</v>
      </c>
      <c r="E17" s="123">
        <v>88.1578947368421</v>
      </c>
      <c r="F17" s="123">
        <v>88.1578947368421</v>
      </c>
      <c r="H17" s="124" t="str">
        <f>VLOOKUP(A17, 'P MEAMEDMAD NMC Rocket UCR'!$B$2:$J$27,12,False)</f>
        <v>#REF!</v>
      </c>
      <c r="J17" s="18">
        <v>0.020244864622752</v>
      </c>
      <c r="K17" s="123">
        <v>0.022464470068614</v>
      </c>
      <c r="L17" s="123">
        <v>0.020494929949443</v>
      </c>
      <c r="M17" s="123">
        <v>0.020206618309021</v>
      </c>
      <c r="N17" s="124"/>
      <c r="O17" s="18">
        <v>0.333333333333333</v>
      </c>
      <c r="P17" s="123">
        <v>0.5</v>
      </c>
      <c r="Q17" s="123">
        <v>0.333333333333333</v>
      </c>
      <c r="R17" s="123">
        <v>0.333333333333333</v>
      </c>
      <c r="S17" s="124"/>
      <c r="T17" s="124"/>
      <c r="U17" s="124"/>
    </row>
    <row r="18">
      <c r="A18" s="37" t="s">
        <v>43</v>
      </c>
      <c r="B18" s="122">
        <f>VLOOKUP(A18, 'P MEAMEDMAD NMC Rocket UCR'!$B$2:$J$27,2,False)</f>
        <v>84.64163823</v>
      </c>
      <c r="C18" s="18">
        <v>84.9829351535836</v>
      </c>
      <c r="D18" s="123">
        <v>84.9829351535836</v>
      </c>
      <c r="E18" s="123">
        <v>84.9829351535836</v>
      </c>
      <c r="F18" s="123">
        <v>84.9829351535836</v>
      </c>
      <c r="H18" s="124" t="str">
        <f>VLOOKUP(A18, 'P MEAMEDMAD NMC Rocket UCR'!$B$2:$J$27,12,False)</f>
        <v>#REF!</v>
      </c>
      <c r="J18" s="18">
        <v>1.04718670845032</v>
      </c>
      <c r="K18" s="123">
        <v>1.01782403389613</v>
      </c>
      <c r="L18" s="123">
        <v>1.04296197096507</v>
      </c>
      <c r="M18" s="123">
        <v>1.03358593384425</v>
      </c>
      <c r="N18" s="124"/>
      <c r="O18" s="18">
        <v>0.5</v>
      </c>
      <c r="P18" s="123">
        <v>0.5</v>
      </c>
      <c r="Q18" s="123">
        <v>0.5</v>
      </c>
      <c r="R18" s="123">
        <v>0.5</v>
      </c>
      <c r="S18" s="124"/>
      <c r="T18" s="124"/>
      <c r="U18" s="124"/>
    </row>
    <row r="19">
      <c r="A19" s="37" t="s">
        <v>57</v>
      </c>
      <c r="B19" s="122">
        <f>VLOOKUP(A19, 'P MEAMEDMAD NMC Rocket UCR'!$B$2:$J$27,2,False)</f>
        <v>98.14814815</v>
      </c>
      <c r="C19" s="18">
        <v>79.6296296296296</v>
      </c>
      <c r="D19" s="123">
        <v>98.1481481481482</v>
      </c>
      <c r="E19" s="123">
        <v>77.0370370370371</v>
      </c>
      <c r="F19" s="123">
        <v>92.2222222222222</v>
      </c>
      <c r="H19" s="124" t="str">
        <f>VLOOKUP(A19, 'P MEAMEDMAD NMC Rocket UCR'!$B$2:$J$27,12,False)</f>
        <v>#REF!</v>
      </c>
      <c r="J19" s="18">
        <v>0.00658989350001</v>
      </c>
      <c r="K19" s="123">
        <v>0.011892565091451</v>
      </c>
      <c r="L19" s="123">
        <v>0.00644756158193</v>
      </c>
      <c r="M19" s="123">
        <v>0.011302860577901</v>
      </c>
      <c r="N19" s="124"/>
      <c r="O19" s="18">
        <v>0.25</v>
      </c>
      <c r="P19" s="123">
        <v>1.0</v>
      </c>
      <c r="Q19" s="123">
        <v>0.25</v>
      </c>
      <c r="R19" s="123">
        <v>0.75</v>
      </c>
      <c r="S19" s="124"/>
      <c r="T19" s="124"/>
      <c r="U19" s="124"/>
    </row>
    <row r="20">
      <c r="A20" s="37" t="s">
        <v>55</v>
      </c>
      <c r="B20" s="122">
        <f>VLOOKUP(A20, 'P MEAMEDMAD NMC Rocket UCR'!$B$2:$J$27,2,False)</f>
        <v>53.33333333</v>
      </c>
      <c r="C20" s="18">
        <v>53.3333333333333</v>
      </c>
      <c r="D20" s="123">
        <v>46.6666666666667</v>
      </c>
      <c r="E20" s="123">
        <v>40.0</v>
      </c>
      <c r="F20" s="123">
        <v>40.0</v>
      </c>
      <c r="H20" s="124" t="str">
        <f>VLOOKUP(A20, 'P MEAMEDMAD NMC Rocket UCR'!$B$2:$J$27,12,False)</f>
        <v>#REF!</v>
      </c>
      <c r="J20" s="18">
        <v>0.067647417386373</v>
      </c>
      <c r="K20" s="123">
        <v>0.131380689144135</v>
      </c>
      <c r="L20" s="123">
        <v>0.115773173173269</v>
      </c>
      <c r="M20" s="123">
        <v>0.11512755950292</v>
      </c>
      <c r="N20" s="124"/>
      <c r="O20" s="18">
        <v>0.25</v>
      </c>
      <c r="P20" s="123">
        <v>0.75</v>
      </c>
      <c r="Q20" s="123">
        <v>0.5</v>
      </c>
      <c r="R20" s="123">
        <v>0.5</v>
      </c>
      <c r="S20" s="124"/>
      <c r="T20" s="124"/>
      <c r="U20" s="124"/>
    </row>
    <row r="21">
      <c r="A21" s="37" t="s">
        <v>65</v>
      </c>
      <c r="B21" s="122">
        <f>VLOOKUP(A21, 'P MEAMEDMAD NMC Rocket UCR'!$B$2:$J$27,2,False)</f>
        <v>98.55072464</v>
      </c>
      <c r="C21" s="18">
        <v>95.6521739130435</v>
      </c>
      <c r="D21" s="123">
        <v>98.5507246376812</v>
      </c>
      <c r="E21" s="123">
        <v>86.9565217391304</v>
      </c>
      <c r="F21" s="123">
        <v>98.5507246376812</v>
      </c>
      <c r="H21" s="124" t="str">
        <f>VLOOKUP(A21, 'P MEAMEDMAD NMC Rocket UCR'!$B$2:$J$27,12,False)</f>
        <v>#REF!</v>
      </c>
      <c r="J21" s="18">
        <v>0.06295184691747</v>
      </c>
      <c r="K21" s="123">
        <v>0.121727271874746</v>
      </c>
      <c r="L21" s="123">
        <v>0.064506125450134</v>
      </c>
      <c r="M21" s="123">
        <v>0.125293600559235</v>
      </c>
      <c r="N21" s="124"/>
      <c r="O21" s="18">
        <v>0.333333333333333</v>
      </c>
      <c r="P21" s="123">
        <v>1.0</v>
      </c>
      <c r="Q21" s="123">
        <v>0.333333333333333</v>
      </c>
      <c r="R21" s="123">
        <v>1.0</v>
      </c>
      <c r="S21" s="124"/>
      <c r="T21" s="124"/>
      <c r="U21" s="124"/>
    </row>
    <row r="22">
      <c r="A22" s="37" t="s">
        <v>67</v>
      </c>
      <c r="B22" s="122">
        <f>VLOOKUP(A22, 'P MEAMEDMAD NMC Rocket UCR'!$B$2:$J$27,2,False)</f>
        <v>43.3460076</v>
      </c>
      <c r="C22" s="18">
        <v>49.8098859315589</v>
      </c>
      <c r="D22" s="123">
        <v>48.2889733840304</v>
      </c>
      <c r="E22" s="123">
        <v>49.8098859315589</v>
      </c>
      <c r="F22" s="123">
        <v>49.8098859315589</v>
      </c>
      <c r="H22" s="124" t="str">
        <f>VLOOKUP(A22, 'P MEAMEDMAD NMC Rocket UCR'!$B$2:$J$27,12,False)</f>
        <v>#REF!</v>
      </c>
      <c r="J22" s="18">
        <v>0.995442716280619</v>
      </c>
      <c r="K22" s="123">
        <v>1.65043267409007</v>
      </c>
      <c r="L22" s="123">
        <v>0.975604069232941</v>
      </c>
      <c r="M22" s="123">
        <v>0.995291821161906</v>
      </c>
      <c r="N22" s="124"/>
      <c r="O22" s="18">
        <v>0.333333333333333</v>
      </c>
      <c r="P22" s="123">
        <v>0.666666666666667</v>
      </c>
      <c r="Q22" s="123">
        <v>0.333333333333333</v>
      </c>
      <c r="R22" s="123">
        <v>0.333333333333333</v>
      </c>
      <c r="S22" s="124"/>
      <c r="T22" s="124"/>
      <c r="U22" s="124"/>
    </row>
    <row r="23">
      <c r="A23" s="37" t="s">
        <v>59</v>
      </c>
      <c r="B23" s="122">
        <f>VLOOKUP(A23, 'P MEAMEDMAD NMC Rocket UCR'!$B$2:$J$27,2,False)</f>
        <v>59.52941176</v>
      </c>
      <c r="C23" s="18">
        <v>40.4705882352941</v>
      </c>
      <c r="D23" s="123">
        <v>59.5294117647059</v>
      </c>
      <c r="E23" s="123">
        <v>42.2352941176471</v>
      </c>
      <c r="F23" s="123">
        <v>59.5294117647059</v>
      </c>
      <c r="H23" s="124" t="str">
        <f>VLOOKUP(A23, 'P MEAMEDMAD NMC Rocket UCR'!$B$2:$J$27,12,False)</f>
        <v>#REF!</v>
      </c>
      <c r="J23" s="18">
        <v>0.051648672421773</v>
      </c>
      <c r="K23" s="123">
        <v>0.099912162621816</v>
      </c>
      <c r="L23" s="123">
        <v>0.051209084192912</v>
      </c>
      <c r="M23" s="123">
        <v>0.100028705596924</v>
      </c>
      <c r="N23" s="124"/>
      <c r="O23" s="18">
        <v>0.333333333333333</v>
      </c>
      <c r="P23" s="123">
        <v>1.0</v>
      </c>
      <c r="Q23" s="123">
        <v>0.333333333333333</v>
      </c>
      <c r="R23" s="123">
        <v>1.0</v>
      </c>
      <c r="S23" s="124"/>
      <c r="T23" s="124"/>
      <c r="U23" s="124"/>
    </row>
    <row r="24">
      <c r="A24" s="37" t="s">
        <v>61</v>
      </c>
      <c r="B24" s="122">
        <f>VLOOKUP(A24, 'P MEAMEDMAD NMC Rocket UCR'!$B$2:$J$27,2,False)</f>
        <v>94.0625</v>
      </c>
      <c r="C24" s="18">
        <v>71.875</v>
      </c>
      <c r="D24" s="123">
        <v>94.0625</v>
      </c>
      <c r="E24" s="123">
        <v>71.875</v>
      </c>
      <c r="F24" s="123">
        <v>94.0625</v>
      </c>
      <c r="H24" s="124" t="str">
        <f>VLOOKUP(A24, 'P MEAMEDMAD NMC Rocket UCR'!$B$2:$J$27,12,False)</f>
        <v>#REF!</v>
      </c>
      <c r="J24" s="18">
        <v>0.082307700316111</v>
      </c>
      <c r="K24" s="123">
        <v>0.160572795073191</v>
      </c>
      <c r="L24" s="123">
        <v>0.083094263076782</v>
      </c>
      <c r="M24" s="123">
        <v>0.163635007540385</v>
      </c>
      <c r="N24" s="124"/>
      <c r="O24" s="18">
        <v>0.333333333333333</v>
      </c>
      <c r="P24" s="123">
        <v>1.0</v>
      </c>
      <c r="Q24" s="123">
        <v>0.333333333333333</v>
      </c>
      <c r="R24" s="123">
        <v>1.0</v>
      </c>
      <c r="S24" s="124"/>
      <c r="T24" s="124"/>
      <c r="U24" s="124"/>
    </row>
    <row r="25">
      <c r="A25" s="37" t="s">
        <v>69</v>
      </c>
      <c r="B25" s="122">
        <f>VLOOKUP(A25, 'P MEAMEDMAD NMC Rocket UCR'!$B$2:$J$27,2,False)</f>
        <v>6.666666667</v>
      </c>
      <c r="C25" s="18">
        <v>20.0</v>
      </c>
      <c r="D25" s="123">
        <v>20.0</v>
      </c>
      <c r="E25" s="123">
        <v>20.0</v>
      </c>
      <c r="F25" s="123">
        <v>6.66666666666667</v>
      </c>
      <c r="H25" s="124" t="str">
        <f>VLOOKUP(A25, 'P MEAMEDMAD NMC Rocket UCR'!$B$2:$J$27,12,False)</f>
        <v>#REF!</v>
      </c>
      <c r="J25" s="18">
        <v>0.022441283861796</v>
      </c>
      <c r="K25" s="123">
        <v>0.022636044025421</v>
      </c>
      <c r="L25" s="123">
        <v>0.023303461074829</v>
      </c>
      <c r="M25" s="123">
        <v>0.037301063537598</v>
      </c>
      <c r="N25" s="124"/>
      <c r="O25" s="18">
        <v>0.5</v>
      </c>
      <c r="P25" s="123">
        <v>0.5</v>
      </c>
      <c r="Q25" s="123">
        <v>0.5</v>
      </c>
      <c r="R25" s="123">
        <v>1.0</v>
      </c>
      <c r="S25" s="124"/>
      <c r="T25" s="124"/>
      <c r="U25" s="124"/>
    </row>
    <row r="26">
      <c r="A26" s="37" t="s">
        <v>73</v>
      </c>
      <c r="B26" s="122">
        <f>VLOOKUP(A26, 'P MEAMEDMAD NMC Rocket UCR'!$B$2:$J$27,2,False)</f>
        <v>90.55555556</v>
      </c>
      <c r="C26" s="18">
        <v>66.1111111111111</v>
      </c>
      <c r="D26" s="123">
        <v>90.5555555555556</v>
      </c>
      <c r="E26" s="123">
        <v>66.1111111111111</v>
      </c>
      <c r="F26" s="123">
        <v>90.5555555555556</v>
      </c>
      <c r="H26" s="124" t="str">
        <f>VLOOKUP(A26, 'P MEAMEDMAD NMC Rocket UCR'!$B$2:$J$27,12,False)</f>
        <v>#REF!</v>
      </c>
      <c r="J26" s="18">
        <v>0.02325557867686</v>
      </c>
      <c r="K26" s="123">
        <v>0.032971223195394</v>
      </c>
      <c r="L26" s="123">
        <v>0.023640859127045</v>
      </c>
      <c r="M26" s="123">
        <v>0.03485092719396</v>
      </c>
      <c r="N26" s="124"/>
      <c r="O26" s="18">
        <v>0.5</v>
      </c>
      <c r="P26" s="123">
        <v>1.0</v>
      </c>
      <c r="Q26" s="123">
        <v>0.5</v>
      </c>
      <c r="R26" s="123">
        <v>1.0</v>
      </c>
      <c r="S26" s="124"/>
      <c r="T26" s="124"/>
      <c r="U26" s="124"/>
    </row>
    <row r="27">
      <c r="A27" s="37" t="s">
        <v>71</v>
      </c>
      <c r="B27" s="122">
        <f>VLOOKUP(A27, 'P MEAMEDMAD NMC Rocket UCR'!$B$2:$J$27,2,False)</f>
        <v>98.19897084</v>
      </c>
      <c r="C27" s="18">
        <v>87.6214979988565</v>
      </c>
      <c r="D27" s="123">
        <v>98.1989708404803</v>
      </c>
      <c r="E27" s="123">
        <v>88.822184105203</v>
      </c>
      <c r="F27" s="123">
        <v>98.1989708404803</v>
      </c>
      <c r="H27" s="124" t="str">
        <f>VLOOKUP(A27, 'P MEAMEDMAD NMC Rocket UCR'!$B$2:$J$27,12,False)</f>
        <v>#REF!</v>
      </c>
      <c r="J27" s="18">
        <v>0.731462343533834</v>
      </c>
      <c r="K27" s="123">
        <v>0.807460629940033</v>
      </c>
      <c r="L27" s="123">
        <v>0.723972686131795</v>
      </c>
      <c r="M27" s="123">
        <v>0.819453756014506</v>
      </c>
      <c r="N27" s="124"/>
      <c r="O27" s="18">
        <v>0.5</v>
      </c>
      <c r="P27" s="123">
        <v>1.0</v>
      </c>
      <c r="Q27" s="123">
        <v>0.5</v>
      </c>
      <c r="R27" s="123">
        <v>1.0</v>
      </c>
      <c r="S27" s="124"/>
      <c r="T27" s="124"/>
      <c r="U27" s="124"/>
    </row>
    <row r="28">
      <c r="A28" s="125" t="s">
        <v>331</v>
      </c>
      <c r="B28" s="57">
        <f t="shared" ref="B28:F28" si="1">AVERAGE(B2:B27)</f>
        <v>71.58286326</v>
      </c>
      <c r="C28" s="57">
        <f t="shared" si="1"/>
        <v>67.00659945</v>
      </c>
      <c r="D28" s="126">
        <f t="shared" si="1"/>
        <v>71.88741958</v>
      </c>
      <c r="E28" s="57">
        <f t="shared" si="1"/>
        <v>65.55092443</v>
      </c>
      <c r="F28" s="57">
        <f t="shared" si="1"/>
        <v>71.3749846</v>
      </c>
      <c r="G28" s="127"/>
      <c r="H28" s="56"/>
      <c r="I28" s="127"/>
      <c r="J28" s="57">
        <f t="shared" ref="J28:M28" si="2">SUM(J2:J27)</f>
        <v>26.36448741</v>
      </c>
      <c r="K28" s="57">
        <f t="shared" si="2"/>
        <v>30.25907177</v>
      </c>
      <c r="L28" s="57">
        <f t="shared" si="2"/>
        <v>22.77615429</v>
      </c>
      <c r="M28" s="57">
        <f t="shared" si="2"/>
        <v>31.99138933</v>
      </c>
      <c r="N28" s="127"/>
      <c r="O28" s="127"/>
      <c r="P28" s="127"/>
      <c r="Q28" s="127"/>
      <c r="R28" s="127"/>
      <c r="S28" s="127"/>
      <c r="T28" s="127"/>
      <c r="U28" s="127"/>
    </row>
    <row r="29">
      <c r="C29" s="40">
        <f t="shared" ref="C29:F29" si="3">C28-$B$28</f>
        <v>-4.576263803</v>
      </c>
      <c r="D29" s="40">
        <f t="shared" si="3"/>
        <v>0.3045563229</v>
      </c>
      <c r="E29" s="40">
        <f t="shared" si="3"/>
        <v>-6.031938828</v>
      </c>
      <c r="F29" s="40">
        <f t="shared" si="3"/>
        <v>-0.2078786611</v>
      </c>
      <c r="H29" s="23"/>
    </row>
    <row r="30">
      <c r="H30" s="23"/>
    </row>
    <row r="31">
      <c r="H31" s="23"/>
    </row>
    <row r="32">
      <c r="C32" s="24" t="s">
        <v>180</v>
      </c>
      <c r="D32" s="23"/>
      <c r="E32" s="23"/>
      <c r="F32" s="23"/>
      <c r="G32" s="23"/>
      <c r="H32" s="23"/>
      <c r="I32" s="23"/>
      <c r="J32" s="23"/>
      <c r="K32" s="24" t="s">
        <v>332</v>
      </c>
      <c r="L32" s="23"/>
      <c r="M32" s="23"/>
      <c r="N32" s="23"/>
      <c r="O32" s="23"/>
      <c r="P32" s="24" t="s">
        <v>330</v>
      </c>
    </row>
    <row r="33">
      <c r="C33" s="44" t="s">
        <v>333</v>
      </c>
      <c r="H33" s="23"/>
    </row>
    <row r="34">
      <c r="H34" s="23"/>
    </row>
    <row r="35">
      <c r="H35" s="23"/>
    </row>
    <row r="36">
      <c r="H36" s="23"/>
    </row>
    <row r="37">
      <c r="H37" s="23"/>
    </row>
    <row r="38">
      <c r="H38" s="23"/>
    </row>
    <row r="39">
      <c r="H39" s="23"/>
    </row>
    <row r="40">
      <c r="H40" s="23"/>
    </row>
    <row r="41">
      <c r="H41" s="23"/>
    </row>
    <row r="42">
      <c r="H42" s="23"/>
    </row>
    <row r="43">
      <c r="H43" s="23"/>
    </row>
    <row r="44">
      <c r="H44" s="23"/>
    </row>
    <row r="45">
      <c r="H45" s="23"/>
    </row>
    <row r="46">
      <c r="H46" s="23"/>
    </row>
    <row r="47">
      <c r="H47" s="23"/>
    </row>
    <row r="48">
      <c r="H48" s="23"/>
    </row>
    <row r="49">
      <c r="H49" s="23"/>
    </row>
    <row r="50">
      <c r="H50" s="23"/>
    </row>
    <row r="51">
      <c r="H51" s="23"/>
    </row>
    <row r="52">
      <c r="H52" s="23"/>
    </row>
    <row r="53">
      <c r="H53" s="23"/>
    </row>
    <row r="54">
      <c r="H54" s="23"/>
    </row>
    <row r="55">
      <c r="H55" s="23"/>
    </row>
    <row r="56">
      <c r="H56" s="23"/>
    </row>
    <row r="57">
      <c r="H57" s="23"/>
    </row>
    <row r="58">
      <c r="H58" s="23"/>
    </row>
    <row r="59">
      <c r="H59" s="23"/>
    </row>
    <row r="60">
      <c r="H60" s="23"/>
    </row>
    <row r="61">
      <c r="H61" s="23"/>
    </row>
    <row r="62">
      <c r="H62" s="23"/>
    </row>
    <row r="63">
      <c r="H63" s="23"/>
    </row>
    <row r="64">
      <c r="H64" s="23"/>
    </row>
    <row r="65">
      <c r="H65" s="23"/>
    </row>
    <row r="66">
      <c r="H66" s="23"/>
    </row>
    <row r="67">
      <c r="H67" s="23"/>
    </row>
    <row r="68">
      <c r="H68" s="23"/>
    </row>
    <row r="69">
      <c r="H69" s="23"/>
    </row>
    <row r="70">
      <c r="H70" s="23"/>
    </row>
    <row r="71">
      <c r="H71" s="23"/>
    </row>
    <row r="72">
      <c r="H72" s="23"/>
    </row>
    <row r="73">
      <c r="H73" s="23"/>
    </row>
    <row r="74">
      <c r="H74" s="23"/>
    </row>
    <row r="75">
      <c r="H75" s="23"/>
    </row>
    <row r="76">
      <c r="H76" s="23"/>
    </row>
    <row r="77">
      <c r="H77" s="23"/>
    </row>
    <row r="78">
      <c r="H78" s="23"/>
    </row>
    <row r="79">
      <c r="H79" s="23"/>
    </row>
    <row r="80">
      <c r="H80" s="23"/>
    </row>
    <row r="81">
      <c r="H81" s="23"/>
    </row>
    <row r="82">
      <c r="H82" s="23"/>
    </row>
    <row r="83">
      <c r="H83" s="23"/>
    </row>
    <row r="84">
      <c r="H84" s="23"/>
    </row>
    <row r="85">
      <c r="H85" s="23"/>
    </row>
    <row r="86">
      <c r="H86" s="23"/>
    </row>
    <row r="87">
      <c r="H87" s="23"/>
    </row>
    <row r="88">
      <c r="H88" s="23"/>
    </row>
    <row r="89">
      <c r="H89" s="23"/>
    </row>
    <row r="90">
      <c r="H90" s="23"/>
    </row>
    <row r="91">
      <c r="H91" s="23"/>
    </row>
    <row r="92">
      <c r="H92" s="23"/>
    </row>
    <row r="93">
      <c r="H93" s="23"/>
    </row>
    <row r="94">
      <c r="H94" s="23"/>
    </row>
    <row r="95">
      <c r="H95" s="23"/>
    </row>
    <row r="96">
      <c r="H96" s="23"/>
    </row>
    <row r="97">
      <c r="H97" s="23"/>
    </row>
    <row r="98">
      <c r="H98" s="23"/>
    </row>
    <row r="99">
      <c r="H99" s="23"/>
    </row>
    <row r="100">
      <c r="H100" s="23"/>
    </row>
    <row r="101">
      <c r="H101" s="23"/>
    </row>
    <row r="102">
      <c r="H102" s="23"/>
    </row>
    <row r="103">
      <c r="H103" s="23"/>
    </row>
    <row r="104">
      <c r="H104" s="23"/>
    </row>
    <row r="105">
      <c r="H105" s="23"/>
    </row>
    <row r="106">
      <c r="H106" s="23"/>
    </row>
    <row r="107">
      <c r="H107" s="23"/>
    </row>
    <row r="108">
      <c r="H108" s="23"/>
    </row>
    <row r="109">
      <c r="H109" s="23"/>
    </row>
    <row r="110">
      <c r="H110" s="23"/>
    </row>
    <row r="111">
      <c r="H111" s="23"/>
    </row>
    <row r="112">
      <c r="H112" s="23"/>
    </row>
    <row r="113">
      <c r="H113" s="23"/>
    </row>
    <row r="114">
      <c r="H114" s="23"/>
    </row>
    <row r="115">
      <c r="H115" s="23"/>
    </row>
    <row r="116">
      <c r="H116" s="23"/>
    </row>
    <row r="117">
      <c r="H117" s="23"/>
    </row>
    <row r="118">
      <c r="H118" s="23"/>
    </row>
    <row r="119">
      <c r="H119" s="23"/>
    </row>
    <row r="120">
      <c r="H120" s="23"/>
    </row>
    <row r="121">
      <c r="H121" s="23"/>
    </row>
    <row r="122">
      <c r="H122" s="23"/>
    </row>
    <row r="123">
      <c r="H123" s="23"/>
    </row>
    <row r="124">
      <c r="H124" s="23"/>
    </row>
    <row r="125">
      <c r="H125" s="23"/>
    </row>
    <row r="126">
      <c r="H126" s="23"/>
    </row>
    <row r="127">
      <c r="H127" s="23"/>
    </row>
    <row r="128">
      <c r="H128" s="23"/>
    </row>
    <row r="129">
      <c r="H129" s="23"/>
    </row>
    <row r="130">
      <c r="H130" s="23"/>
    </row>
    <row r="131">
      <c r="H131" s="23"/>
    </row>
    <row r="132">
      <c r="H132" s="23"/>
    </row>
    <row r="133">
      <c r="H133" s="23"/>
    </row>
    <row r="134">
      <c r="H134" s="23"/>
    </row>
    <row r="135">
      <c r="H135" s="23"/>
    </row>
    <row r="136">
      <c r="H136" s="23"/>
    </row>
    <row r="137">
      <c r="H137" s="23"/>
    </row>
    <row r="138">
      <c r="H138" s="23"/>
    </row>
    <row r="139">
      <c r="H139" s="23"/>
    </row>
    <row r="140">
      <c r="H140" s="23"/>
    </row>
    <row r="141">
      <c r="H141" s="23"/>
    </row>
    <row r="142">
      <c r="H142" s="23"/>
    </row>
    <row r="143">
      <c r="H143" s="23"/>
    </row>
    <row r="144">
      <c r="H144" s="23"/>
    </row>
    <row r="145">
      <c r="H145" s="23"/>
    </row>
    <row r="146">
      <c r="H146" s="23"/>
    </row>
    <row r="147">
      <c r="H147" s="23"/>
    </row>
    <row r="148">
      <c r="H148" s="23"/>
    </row>
    <row r="149">
      <c r="H149" s="23"/>
    </row>
    <row r="150">
      <c r="H150" s="23"/>
    </row>
    <row r="151">
      <c r="H151" s="23"/>
    </row>
    <row r="152">
      <c r="H152" s="23"/>
    </row>
    <row r="153">
      <c r="H153" s="23"/>
    </row>
    <row r="154">
      <c r="H154" s="23"/>
    </row>
    <row r="155">
      <c r="H155" s="23"/>
    </row>
    <row r="156">
      <c r="H156" s="23"/>
    </row>
    <row r="157">
      <c r="H157" s="23"/>
    </row>
    <row r="158">
      <c r="H158" s="23"/>
    </row>
    <row r="159">
      <c r="H159" s="23"/>
    </row>
    <row r="160">
      <c r="H160" s="23"/>
    </row>
    <row r="161">
      <c r="H161" s="23"/>
    </row>
    <row r="162">
      <c r="H162" s="23"/>
    </row>
    <row r="163">
      <c r="H163" s="23"/>
    </row>
    <row r="164">
      <c r="H164" s="23"/>
    </row>
    <row r="165">
      <c r="H165" s="23"/>
    </row>
    <row r="166">
      <c r="H166" s="23"/>
    </row>
    <row r="167">
      <c r="H167" s="23"/>
    </row>
    <row r="168">
      <c r="H168" s="23"/>
    </row>
    <row r="169">
      <c r="H169" s="23"/>
    </row>
    <row r="170">
      <c r="H170" s="23"/>
    </row>
    <row r="171">
      <c r="H171" s="23"/>
    </row>
    <row r="172">
      <c r="H172" s="23"/>
    </row>
    <row r="173">
      <c r="H173" s="23"/>
    </row>
    <row r="174">
      <c r="H174" s="23"/>
    </row>
    <row r="175">
      <c r="H175" s="23"/>
    </row>
    <row r="176">
      <c r="H176" s="23"/>
    </row>
    <row r="177">
      <c r="H177" s="23"/>
    </row>
    <row r="178">
      <c r="H178" s="23"/>
    </row>
    <row r="179">
      <c r="H179" s="23"/>
    </row>
    <row r="180">
      <c r="H180" s="23"/>
    </row>
    <row r="181">
      <c r="H181" s="23"/>
    </row>
    <row r="182">
      <c r="H182" s="23"/>
    </row>
    <row r="183">
      <c r="H183" s="23"/>
    </row>
    <row r="184">
      <c r="H184" s="23"/>
    </row>
    <row r="185">
      <c r="H185" s="23"/>
    </row>
    <row r="186">
      <c r="H186" s="23"/>
    </row>
    <row r="187">
      <c r="H187" s="23"/>
    </row>
    <row r="188">
      <c r="H188" s="23"/>
    </row>
    <row r="189">
      <c r="H189" s="23"/>
    </row>
    <row r="190">
      <c r="H190" s="23"/>
    </row>
    <row r="191">
      <c r="H191" s="23"/>
    </row>
    <row r="192">
      <c r="H192" s="23"/>
    </row>
    <row r="193">
      <c r="H193" s="23"/>
    </row>
    <row r="194">
      <c r="H194" s="23"/>
    </row>
    <row r="195">
      <c r="H195" s="23"/>
    </row>
    <row r="196">
      <c r="H196" s="23"/>
    </row>
    <row r="197">
      <c r="H197" s="23"/>
    </row>
    <row r="198">
      <c r="H198" s="23"/>
    </row>
    <row r="199">
      <c r="H199" s="23"/>
    </row>
    <row r="200">
      <c r="H200" s="23"/>
    </row>
    <row r="201">
      <c r="H201" s="23"/>
    </row>
    <row r="202">
      <c r="H202" s="23"/>
    </row>
    <row r="203">
      <c r="H203" s="23"/>
    </row>
    <row r="204">
      <c r="H204" s="23"/>
    </row>
    <row r="205">
      <c r="H205" s="23"/>
    </row>
    <row r="206">
      <c r="H206" s="23"/>
    </row>
    <row r="207">
      <c r="H207" s="23"/>
    </row>
    <row r="208">
      <c r="H208" s="23"/>
    </row>
    <row r="209">
      <c r="H209" s="23"/>
    </row>
    <row r="210">
      <c r="H210" s="23"/>
    </row>
    <row r="211">
      <c r="H211" s="23"/>
    </row>
    <row r="212">
      <c r="H212" s="23"/>
    </row>
    <row r="213">
      <c r="H213" s="23"/>
    </row>
    <row r="214">
      <c r="H214" s="23"/>
    </row>
    <row r="215">
      <c r="H215" s="23"/>
    </row>
    <row r="216">
      <c r="H216" s="23"/>
    </row>
    <row r="217">
      <c r="H217" s="23"/>
    </row>
    <row r="218">
      <c r="H218" s="23"/>
    </row>
    <row r="219">
      <c r="H219" s="23"/>
    </row>
    <row r="220">
      <c r="H220" s="23"/>
    </row>
    <row r="221">
      <c r="H221" s="23"/>
    </row>
    <row r="222">
      <c r="H222" s="23"/>
    </row>
    <row r="223">
      <c r="H223" s="23"/>
    </row>
    <row r="224">
      <c r="H224" s="23"/>
    </row>
    <row r="225">
      <c r="H225" s="23"/>
    </row>
    <row r="226">
      <c r="H226" s="23"/>
    </row>
    <row r="227">
      <c r="H227" s="23"/>
    </row>
    <row r="228">
      <c r="H228" s="23"/>
    </row>
    <row r="229">
      <c r="H229" s="23"/>
    </row>
    <row r="230">
      <c r="H230" s="23"/>
    </row>
    <row r="231">
      <c r="H231" s="23"/>
    </row>
    <row r="232">
      <c r="H232" s="23"/>
    </row>
    <row r="233">
      <c r="H233" s="23"/>
    </row>
    <row r="234">
      <c r="H234" s="23"/>
    </row>
    <row r="235">
      <c r="H235" s="23"/>
    </row>
    <row r="236">
      <c r="H236" s="23"/>
    </row>
    <row r="237">
      <c r="H237" s="23"/>
    </row>
    <row r="238">
      <c r="H238" s="23"/>
    </row>
    <row r="239">
      <c r="H239" s="23"/>
    </row>
    <row r="240">
      <c r="H240" s="23"/>
    </row>
    <row r="241">
      <c r="H241" s="23"/>
    </row>
    <row r="242">
      <c r="H242" s="23"/>
    </row>
    <row r="243">
      <c r="H243" s="23"/>
    </row>
    <row r="244">
      <c r="H244" s="23"/>
    </row>
    <row r="245">
      <c r="H245" s="23"/>
    </row>
    <row r="246">
      <c r="H246" s="23"/>
    </row>
    <row r="247">
      <c r="H247" s="23"/>
    </row>
    <row r="248">
      <c r="H248" s="23"/>
    </row>
    <row r="249">
      <c r="H249" s="23"/>
    </row>
    <row r="250">
      <c r="H250" s="23"/>
    </row>
    <row r="251">
      <c r="H251" s="23"/>
    </row>
    <row r="252">
      <c r="H252" s="23"/>
    </row>
    <row r="253">
      <c r="H253" s="23"/>
    </row>
    <row r="254">
      <c r="H254" s="23"/>
    </row>
    <row r="255">
      <c r="H255" s="23"/>
    </row>
    <row r="256">
      <c r="H256" s="23"/>
    </row>
    <row r="257">
      <c r="H257" s="23"/>
    </row>
    <row r="258">
      <c r="H258" s="23"/>
    </row>
    <row r="259">
      <c r="H259" s="23"/>
    </row>
    <row r="260">
      <c r="H260" s="23"/>
    </row>
    <row r="261">
      <c r="H261" s="23"/>
    </row>
    <row r="262">
      <c r="H262" s="23"/>
    </row>
    <row r="263">
      <c r="H263" s="23"/>
    </row>
    <row r="264">
      <c r="H264" s="23"/>
    </row>
    <row r="265">
      <c r="H265" s="23"/>
    </row>
    <row r="266">
      <c r="H266" s="23"/>
    </row>
    <row r="267">
      <c r="H267" s="23"/>
    </row>
    <row r="268">
      <c r="H268" s="23"/>
    </row>
    <row r="269">
      <c r="H269" s="23"/>
    </row>
    <row r="270">
      <c r="H270" s="23"/>
    </row>
    <row r="271">
      <c r="H271" s="23"/>
    </row>
    <row r="272">
      <c r="H272" s="23"/>
    </row>
    <row r="273">
      <c r="H273" s="23"/>
    </row>
    <row r="274">
      <c r="H274" s="23"/>
    </row>
    <row r="275">
      <c r="H275" s="23"/>
    </row>
    <row r="276">
      <c r="H276" s="23"/>
    </row>
    <row r="277">
      <c r="H277" s="23"/>
    </row>
    <row r="278">
      <c r="H278" s="23"/>
    </row>
    <row r="279">
      <c r="H279" s="23"/>
    </row>
    <row r="280">
      <c r="H280" s="23"/>
    </row>
    <row r="281">
      <c r="H281" s="23"/>
    </row>
    <row r="282">
      <c r="H282" s="23"/>
    </row>
    <row r="283">
      <c r="H283" s="23"/>
    </row>
    <row r="284">
      <c r="H284" s="23"/>
    </row>
    <row r="285">
      <c r="H285" s="23"/>
    </row>
    <row r="286">
      <c r="H286" s="23"/>
    </row>
    <row r="287">
      <c r="H287" s="23"/>
    </row>
    <row r="288">
      <c r="H288" s="23"/>
    </row>
    <row r="289">
      <c r="H289" s="23"/>
    </row>
    <row r="290">
      <c r="H290" s="23"/>
    </row>
    <row r="291">
      <c r="H291" s="23"/>
    </row>
    <row r="292">
      <c r="H292" s="23"/>
    </row>
    <row r="293">
      <c r="H293" s="23"/>
    </row>
    <row r="294">
      <c r="H294" s="23"/>
    </row>
    <row r="295">
      <c r="H295" s="23"/>
    </row>
    <row r="296">
      <c r="H296" s="23"/>
    </row>
    <row r="297">
      <c r="H297" s="23"/>
    </row>
    <row r="298">
      <c r="H298" s="23"/>
    </row>
    <row r="299">
      <c r="H299" s="23"/>
    </row>
    <row r="300">
      <c r="H300" s="23"/>
    </row>
    <row r="301">
      <c r="H301" s="23"/>
    </row>
    <row r="302">
      <c r="H302" s="23"/>
    </row>
    <row r="303">
      <c r="H303" s="23"/>
    </row>
    <row r="304">
      <c r="H304" s="23"/>
    </row>
    <row r="305">
      <c r="H305" s="23"/>
    </row>
    <row r="306">
      <c r="H306" s="23"/>
    </row>
    <row r="307">
      <c r="H307" s="23"/>
    </row>
    <row r="308">
      <c r="H308" s="23"/>
    </row>
    <row r="309">
      <c r="H309" s="23"/>
    </row>
    <row r="310">
      <c r="H310" s="23"/>
    </row>
    <row r="311">
      <c r="H311" s="23"/>
    </row>
    <row r="312">
      <c r="H312" s="23"/>
    </row>
    <row r="313">
      <c r="H313" s="23"/>
    </row>
    <row r="314">
      <c r="H314" s="23"/>
    </row>
    <row r="315">
      <c r="H315" s="23"/>
    </row>
    <row r="316">
      <c r="H316" s="23"/>
    </row>
    <row r="317">
      <c r="H317" s="23"/>
    </row>
    <row r="318">
      <c r="H318" s="23"/>
    </row>
    <row r="319">
      <c r="H319" s="23"/>
    </row>
    <row r="320">
      <c r="H320" s="23"/>
    </row>
    <row r="321">
      <c r="H321" s="23"/>
    </row>
    <row r="322">
      <c r="H322" s="23"/>
    </row>
    <row r="323">
      <c r="H323" s="23"/>
    </row>
    <row r="324">
      <c r="H324" s="23"/>
    </row>
    <row r="325">
      <c r="H325" s="23"/>
    </row>
    <row r="326">
      <c r="H326" s="23"/>
    </row>
    <row r="327">
      <c r="H327" s="23"/>
    </row>
    <row r="328">
      <c r="H328" s="23"/>
    </row>
    <row r="329">
      <c r="H329" s="23"/>
    </row>
    <row r="330">
      <c r="H330" s="23"/>
    </row>
    <row r="331">
      <c r="H331" s="23"/>
    </row>
    <row r="332">
      <c r="H332" s="23"/>
    </row>
    <row r="333">
      <c r="H333" s="23"/>
    </row>
    <row r="334">
      <c r="H334" s="23"/>
    </row>
    <row r="335">
      <c r="H335" s="23"/>
    </row>
    <row r="336">
      <c r="H336" s="23"/>
    </row>
    <row r="337">
      <c r="H337" s="23"/>
    </row>
    <row r="338">
      <c r="H338" s="23"/>
    </row>
    <row r="339">
      <c r="H339" s="23"/>
    </row>
    <row r="340">
      <c r="H340" s="23"/>
    </row>
    <row r="341">
      <c r="H341" s="23"/>
    </row>
    <row r="342">
      <c r="H342" s="23"/>
    </row>
    <row r="343">
      <c r="H343" s="23"/>
    </row>
    <row r="344">
      <c r="H344" s="23"/>
    </row>
    <row r="345">
      <c r="H345" s="23"/>
    </row>
    <row r="346">
      <c r="H346" s="23"/>
    </row>
    <row r="347">
      <c r="H347" s="23"/>
    </row>
    <row r="348">
      <c r="H348" s="23"/>
    </row>
    <row r="349">
      <c r="H349" s="23"/>
    </row>
    <row r="350">
      <c r="H350" s="23"/>
    </row>
    <row r="351">
      <c r="H351" s="23"/>
    </row>
    <row r="352">
      <c r="H352" s="23"/>
    </row>
    <row r="353">
      <c r="H353" s="23"/>
    </row>
    <row r="354">
      <c r="H354" s="23"/>
    </row>
    <row r="355">
      <c r="H355" s="23"/>
    </row>
    <row r="356">
      <c r="H356" s="23"/>
    </row>
    <row r="357">
      <c r="H357" s="23"/>
    </row>
    <row r="358">
      <c r="H358" s="23"/>
    </row>
    <row r="359">
      <c r="H359" s="23"/>
    </row>
    <row r="360">
      <c r="H360" s="23"/>
    </row>
    <row r="361">
      <c r="H361" s="23"/>
    </row>
    <row r="362">
      <c r="H362" s="23"/>
    </row>
    <row r="363">
      <c r="H363" s="23"/>
    </row>
    <row r="364">
      <c r="H364" s="23"/>
    </row>
    <row r="365">
      <c r="H365" s="23"/>
    </row>
    <row r="366">
      <c r="H366" s="23"/>
    </row>
    <row r="367">
      <c r="H367" s="23"/>
    </row>
    <row r="368">
      <c r="H368" s="23"/>
    </row>
    <row r="369">
      <c r="H369" s="23"/>
    </row>
    <row r="370">
      <c r="H370" s="23"/>
    </row>
    <row r="371">
      <c r="H371" s="23"/>
    </row>
    <row r="372">
      <c r="H372" s="23"/>
    </row>
    <row r="373">
      <c r="H373" s="23"/>
    </row>
    <row r="374">
      <c r="H374" s="23"/>
    </row>
    <row r="375">
      <c r="H375" s="23"/>
    </row>
    <row r="376">
      <c r="H376" s="23"/>
    </row>
    <row r="377">
      <c r="H377" s="23"/>
    </row>
    <row r="378">
      <c r="H378" s="23"/>
    </row>
    <row r="379">
      <c r="H379" s="23"/>
    </row>
    <row r="380">
      <c r="H380" s="23"/>
    </row>
    <row r="381">
      <c r="H381" s="23"/>
    </row>
    <row r="382">
      <c r="H382" s="23"/>
    </row>
    <row r="383">
      <c r="H383" s="23"/>
    </row>
    <row r="384">
      <c r="H384" s="23"/>
    </row>
    <row r="385">
      <c r="H385" s="23"/>
    </row>
    <row r="386">
      <c r="H386" s="23"/>
    </row>
    <row r="387">
      <c r="H387" s="23"/>
    </row>
    <row r="388">
      <c r="H388" s="23"/>
    </row>
    <row r="389">
      <c r="H389" s="23"/>
    </row>
    <row r="390">
      <c r="H390" s="23"/>
    </row>
    <row r="391">
      <c r="H391" s="23"/>
    </row>
    <row r="392">
      <c r="H392" s="23"/>
    </row>
    <row r="393">
      <c r="H393" s="23"/>
    </row>
    <row r="394">
      <c r="H394" s="23"/>
    </row>
    <row r="395">
      <c r="H395" s="23"/>
    </row>
    <row r="396">
      <c r="H396" s="23"/>
    </row>
    <row r="397">
      <c r="H397" s="23"/>
    </row>
    <row r="398">
      <c r="H398" s="23"/>
    </row>
    <row r="399">
      <c r="H399" s="23"/>
    </row>
    <row r="400">
      <c r="H400" s="23"/>
    </row>
    <row r="401">
      <c r="H401" s="23"/>
    </row>
    <row r="402">
      <c r="H402" s="23"/>
    </row>
    <row r="403">
      <c r="H403" s="23"/>
    </row>
    <row r="404">
      <c r="H404" s="23"/>
    </row>
    <row r="405">
      <c r="H405" s="23"/>
    </row>
    <row r="406">
      <c r="H406" s="23"/>
    </row>
    <row r="407">
      <c r="H407" s="23"/>
    </row>
    <row r="408">
      <c r="H408" s="23"/>
    </row>
    <row r="409">
      <c r="H409" s="23"/>
    </row>
    <row r="410">
      <c r="H410" s="23"/>
    </row>
    <row r="411">
      <c r="H411" s="23"/>
    </row>
    <row r="412">
      <c r="H412" s="23"/>
    </row>
    <row r="413">
      <c r="H413" s="23"/>
    </row>
    <row r="414">
      <c r="H414" s="23"/>
    </row>
    <row r="415">
      <c r="H415" s="23"/>
    </row>
    <row r="416">
      <c r="H416" s="23"/>
    </row>
    <row r="417">
      <c r="H417" s="23"/>
    </row>
    <row r="418">
      <c r="H418" s="23"/>
    </row>
    <row r="419">
      <c r="H419" s="23"/>
    </row>
    <row r="420">
      <c r="H420" s="23"/>
    </row>
    <row r="421">
      <c r="H421" s="23"/>
    </row>
    <row r="422">
      <c r="H422" s="23"/>
    </row>
    <row r="423">
      <c r="H423" s="23"/>
    </row>
    <row r="424">
      <c r="H424" s="23"/>
    </row>
    <row r="425">
      <c r="H425" s="23"/>
    </row>
    <row r="426">
      <c r="H426" s="23"/>
    </row>
    <row r="427">
      <c r="H427" s="23"/>
    </row>
    <row r="428">
      <c r="H428" s="23"/>
    </row>
    <row r="429">
      <c r="H429" s="23"/>
    </row>
    <row r="430">
      <c r="H430" s="23"/>
    </row>
    <row r="431">
      <c r="H431" s="23"/>
    </row>
    <row r="432">
      <c r="H432" s="23"/>
    </row>
    <row r="433">
      <c r="H433" s="23"/>
    </row>
    <row r="434">
      <c r="H434" s="23"/>
    </row>
    <row r="435">
      <c r="H435" s="23"/>
    </row>
    <row r="436">
      <c r="H436" s="23"/>
    </row>
    <row r="437">
      <c r="H437" s="23"/>
    </row>
    <row r="438">
      <c r="H438" s="23"/>
    </row>
    <row r="439">
      <c r="H439" s="23"/>
    </row>
    <row r="440">
      <c r="H440" s="23"/>
    </row>
    <row r="441">
      <c r="H441" s="23"/>
    </row>
    <row r="442">
      <c r="H442" s="23"/>
    </row>
    <row r="443">
      <c r="H443" s="23"/>
    </row>
    <row r="444">
      <c r="H444" s="23"/>
    </row>
    <row r="445">
      <c r="H445" s="23"/>
    </row>
    <row r="446">
      <c r="H446" s="23"/>
    </row>
    <row r="447">
      <c r="H447" s="23"/>
    </row>
    <row r="448">
      <c r="H448" s="23"/>
    </row>
    <row r="449">
      <c r="H449" s="23"/>
    </row>
    <row r="450">
      <c r="H450" s="23"/>
    </row>
    <row r="451">
      <c r="H451" s="23"/>
    </row>
    <row r="452">
      <c r="H452" s="23"/>
    </row>
    <row r="453">
      <c r="H453" s="23"/>
    </row>
    <row r="454">
      <c r="H454" s="23"/>
    </row>
    <row r="455">
      <c r="H455" s="23"/>
    </row>
    <row r="456">
      <c r="H456" s="23"/>
    </row>
    <row r="457">
      <c r="H457" s="23"/>
    </row>
    <row r="458">
      <c r="H458" s="23"/>
    </row>
    <row r="459">
      <c r="H459" s="23"/>
    </row>
    <row r="460">
      <c r="H460" s="23"/>
    </row>
    <row r="461">
      <c r="H461" s="23"/>
    </row>
    <row r="462">
      <c r="H462" s="23"/>
    </row>
    <row r="463">
      <c r="H463" s="23"/>
    </row>
    <row r="464">
      <c r="H464" s="23"/>
    </row>
    <row r="465">
      <c r="H465" s="23"/>
    </row>
    <row r="466">
      <c r="H466" s="23"/>
    </row>
    <row r="467">
      <c r="H467" s="23"/>
    </row>
    <row r="468">
      <c r="H468" s="23"/>
    </row>
    <row r="469">
      <c r="H469" s="23"/>
    </row>
    <row r="470">
      <c r="H470" s="23"/>
    </row>
    <row r="471">
      <c r="H471" s="23"/>
    </row>
    <row r="472">
      <c r="H472" s="23"/>
    </row>
    <row r="473">
      <c r="H473" s="23"/>
    </row>
    <row r="474">
      <c r="H474" s="23"/>
    </row>
    <row r="475">
      <c r="H475" s="23"/>
    </row>
    <row r="476">
      <c r="H476" s="23"/>
    </row>
    <row r="477">
      <c r="H477" s="23"/>
    </row>
    <row r="478">
      <c r="H478" s="23"/>
    </row>
    <row r="479">
      <c r="H479" s="23"/>
    </row>
    <row r="480">
      <c r="H480" s="23"/>
    </row>
    <row r="481">
      <c r="H481" s="23"/>
    </row>
    <row r="482">
      <c r="H482" s="23"/>
    </row>
    <row r="483">
      <c r="H483" s="23"/>
    </row>
    <row r="484">
      <c r="H484" s="23"/>
    </row>
    <row r="485">
      <c r="H485" s="23"/>
    </row>
    <row r="486">
      <c r="H486" s="23"/>
    </row>
    <row r="487">
      <c r="H487" s="23"/>
    </row>
    <row r="488">
      <c r="H488" s="23"/>
    </row>
    <row r="489">
      <c r="H489" s="23"/>
    </row>
    <row r="490">
      <c r="H490" s="23"/>
    </row>
    <row r="491">
      <c r="H491" s="23"/>
    </row>
    <row r="492">
      <c r="H492" s="23"/>
    </row>
    <row r="493">
      <c r="H493" s="23"/>
    </row>
    <row r="494">
      <c r="H494" s="23"/>
    </row>
    <row r="495">
      <c r="H495" s="23"/>
    </row>
    <row r="496">
      <c r="H496" s="23"/>
    </row>
    <row r="497">
      <c r="H497" s="23"/>
    </row>
    <row r="498">
      <c r="H498" s="23"/>
    </row>
    <row r="499">
      <c r="H499" s="23"/>
    </row>
    <row r="500">
      <c r="H500" s="23"/>
    </row>
    <row r="501">
      <c r="H501" s="23"/>
    </row>
    <row r="502">
      <c r="H502" s="23"/>
    </row>
    <row r="503">
      <c r="H503" s="23"/>
    </row>
    <row r="504">
      <c r="H504" s="23"/>
    </row>
    <row r="505">
      <c r="H505" s="23"/>
    </row>
    <row r="506">
      <c r="H506" s="23"/>
    </row>
    <row r="507">
      <c r="H507" s="23"/>
    </row>
    <row r="508">
      <c r="H508" s="23"/>
    </row>
    <row r="509">
      <c r="H509" s="23"/>
    </row>
    <row r="510">
      <c r="H510" s="23"/>
    </row>
    <row r="511">
      <c r="H511" s="23"/>
    </row>
    <row r="512">
      <c r="H512" s="23"/>
    </row>
    <row r="513">
      <c r="H513" s="23"/>
    </row>
    <row r="514">
      <c r="H514" s="23"/>
    </row>
    <row r="515">
      <c r="H515" s="23"/>
    </row>
    <row r="516">
      <c r="H516" s="23"/>
    </row>
    <row r="517">
      <c r="H517" s="23"/>
    </row>
    <row r="518">
      <c r="H518" s="23"/>
    </row>
    <row r="519">
      <c r="H519" s="23"/>
    </row>
    <row r="520">
      <c r="H520" s="23"/>
    </row>
    <row r="521">
      <c r="H521" s="23"/>
    </row>
    <row r="522">
      <c r="H522" s="23"/>
    </row>
    <row r="523">
      <c r="H523" s="23"/>
    </row>
    <row r="524">
      <c r="H524" s="23"/>
    </row>
    <row r="525">
      <c r="H525" s="23"/>
    </row>
    <row r="526">
      <c r="H526" s="23"/>
    </row>
    <row r="527">
      <c r="H527" s="23"/>
    </row>
    <row r="528">
      <c r="H528" s="23"/>
    </row>
    <row r="529">
      <c r="H529" s="23"/>
    </row>
    <row r="530">
      <c r="H530" s="23"/>
    </row>
    <row r="531">
      <c r="H531" s="23"/>
    </row>
    <row r="532">
      <c r="H532" s="23"/>
    </row>
    <row r="533">
      <c r="H533" s="23"/>
    </row>
    <row r="534">
      <c r="H534" s="23"/>
    </row>
    <row r="535">
      <c r="H535" s="23"/>
    </row>
    <row r="536">
      <c r="H536" s="23"/>
    </row>
    <row r="537">
      <c r="H537" s="23"/>
    </row>
    <row r="538">
      <c r="H538" s="23"/>
    </row>
    <row r="539">
      <c r="H539" s="23"/>
    </row>
    <row r="540">
      <c r="H540" s="23"/>
    </row>
    <row r="541">
      <c r="H541" s="23"/>
    </row>
    <row r="542">
      <c r="H542" s="23"/>
    </row>
    <row r="543">
      <c r="H543" s="23"/>
    </row>
    <row r="544">
      <c r="H544" s="23"/>
    </row>
    <row r="545">
      <c r="H545" s="23"/>
    </row>
    <row r="546">
      <c r="H546" s="23"/>
    </row>
    <row r="547">
      <c r="H547" s="23"/>
    </row>
    <row r="548">
      <c r="H548" s="23"/>
    </row>
    <row r="549">
      <c r="H549" s="23"/>
    </row>
    <row r="550">
      <c r="H550" s="23"/>
    </row>
    <row r="551">
      <c r="H551" s="23"/>
    </row>
    <row r="552">
      <c r="H552" s="23"/>
    </row>
    <row r="553">
      <c r="H553" s="23"/>
    </row>
    <row r="554">
      <c r="H554" s="23"/>
    </row>
    <row r="555">
      <c r="H555" s="23"/>
    </row>
    <row r="556">
      <c r="H556" s="23"/>
    </row>
    <row r="557">
      <c r="H557" s="23"/>
    </row>
    <row r="558">
      <c r="H558" s="23"/>
    </row>
    <row r="559">
      <c r="H559" s="23"/>
    </row>
    <row r="560">
      <c r="H560" s="23"/>
    </row>
    <row r="561">
      <c r="H561" s="23"/>
    </row>
    <row r="562">
      <c r="H562" s="23"/>
    </row>
    <row r="563">
      <c r="H563" s="23"/>
    </row>
    <row r="564">
      <c r="H564" s="23"/>
    </row>
    <row r="565">
      <c r="H565" s="23"/>
    </row>
    <row r="566">
      <c r="H566" s="23"/>
    </row>
    <row r="567">
      <c r="H567" s="23"/>
    </row>
    <row r="568">
      <c r="H568" s="23"/>
    </row>
    <row r="569">
      <c r="H569" s="23"/>
    </row>
    <row r="570">
      <c r="H570" s="23"/>
    </row>
    <row r="571">
      <c r="H571" s="23"/>
    </row>
    <row r="572">
      <c r="H572" s="23"/>
    </row>
    <row r="573">
      <c r="H573" s="23"/>
    </row>
    <row r="574">
      <c r="H574" s="23"/>
    </row>
    <row r="575">
      <c r="H575" s="23"/>
    </row>
    <row r="576">
      <c r="H576" s="23"/>
    </row>
    <row r="577">
      <c r="H577" s="23"/>
    </row>
    <row r="578">
      <c r="H578" s="23"/>
    </row>
    <row r="579">
      <c r="H579" s="23"/>
    </row>
    <row r="580">
      <c r="H580" s="23"/>
    </row>
    <row r="581">
      <c r="H581" s="23"/>
    </row>
    <row r="582">
      <c r="H582" s="23"/>
    </row>
    <row r="583">
      <c r="H583" s="23"/>
    </row>
    <row r="584">
      <c r="H584" s="23"/>
    </row>
    <row r="585">
      <c r="H585" s="23"/>
    </row>
    <row r="586">
      <c r="H586" s="23"/>
    </row>
    <row r="587">
      <c r="H587" s="23"/>
    </row>
    <row r="588">
      <c r="H588" s="23"/>
    </row>
    <row r="589">
      <c r="H589" s="23"/>
    </row>
    <row r="590">
      <c r="H590" s="23"/>
    </row>
    <row r="591">
      <c r="H591" s="23"/>
    </row>
    <row r="592">
      <c r="H592" s="23"/>
    </row>
    <row r="593">
      <c r="H593" s="23"/>
    </row>
    <row r="594">
      <c r="H594" s="23"/>
    </row>
    <row r="595">
      <c r="H595" s="23"/>
    </row>
    <row r="596">
      <c r="H596" s="23"/>
    </row>
    <row r="597">
      <c r="H597" s="23"/>
    </row>
    <row r="598">
      <c r="H598" s="23"/>
    </row>
    <row r="599">
      <c r="H599" s="23"/>
    </row>
    <row r="600">
      <c r="H600" s="23"/>
    </row>
    <row r="601">
      <c r="H601" s="23"/>
    </row>
    <row r="602">
      <c r="H602" s="23"/>
    </row>
    <row r="603">
      <c r="H603" s="23"/>
    </row>
    <row r="604">
      <c r="H604" s="23"/>
    </row>
    <row r="605">
      <c r="H605" s="23"/>
    </row>
    <row r="606">
      <c r="H606" s="23"/>
    </row>
    <row r="607">
      <c r="H607" s="23"/>
    </row>
    <row r="608">
      <c r="H608" s="23"/>
    </row>
    <row r="609">
      <c r="H609" s="23"/>
    </row>
    <row r="610">
      <c r="H610" s="23"/>
    </row>
    <row r="611">
      <c r="H611" s="23"/>
    </row>
    <row r="612">
      <c r="H612" s="23"/>
    </row>
    <row r="613">
      <c r="H613" s="23"/>
    </row>
    <row r="614">
      <c r="H614" s="23"/>
    </row>
    <row r="615">
      <c r="H615" s="23"/>
    </row>
    <row r="616">
      <c r="H616" s="23"/>
    </row>
    <row r="617">
      <c r="H617" s="23"/>
    </row>
    <row r="618">
      <c r="H618" s="23"/>
    </row>
    <row r="619">
      <c r="H619" s="23"/>
    </row>
    <row r="620">
      <c r="H620" s="23"/>
    </row>
    <row r="621">
      <c r="H621" s="23"/>
    </row>
    <row r="622">
      <c r="H622" s="23"/>
    </row>
    <row r="623">
      <c r="H623" s="23"/>
    </row>
    <row r="624">
      <c r="H624" s="23"/>
    </row>
    <row r="625">
      <c r="H625" s="23"/>
    </row>
    <row r="626">
      <c r="H626" s="23"/>
    </row>
    <row r="627">
      <c r="H627" s="23"/>
    </row>
    <row r="628">
      <c r="H628" s="23"/>
    </row>
    <row r="629">
      <c r="H629" s="23"/>
    </row>
    <row r="630">
      <c r="H630" s="23"/>
    </row>
    <row r="631">
      <c r="H631" s="23"/>
    </row>
    <row r="632">
      <c r="H632" s="23"/>
    </row>
    <row r="633">
      <c r="H633" s="23"/>
    </row>
    <row r="634">
      <c r="H634" s="23"/>
    </row>
    <row r="635">
      <c r="H635" s="23"/>
    </row>
    <row r="636">
      <c r="H636" s="23"/>
    </row>
    <row r="637">
      <c r="H637" s="23"/>
    </row>
    <row r="638">
      <c r="H638" s="23"/>
    </row>
    <row r="639">
      <c r="H639" s="23"/>
    </row>
    <row r="640">
      <c r="H640" s="23"/>
    </row>
    <row r="641">
      <c r="H641" s="23"/>
    </row>
    <row r="642">
      <c r="H642" s="23"/>
    </row>
    <row r="643">
      <c r="H643" s="23"/>
    </row>
    <row r="644">
      <c r="H644" s="23"/>
    </row>
    <row r="645">
      <c r="H645" s="23"/>
    </row>
    <row r="646">
      <c r="H646" s="23"/>
    </row>
    <row r="647">
      <c r="H647" s="23"/>
    </row>
    <row r="648">
      <c r="H648" s="23"/>
    </row>
    <row r="649">
      <c r="H649" s="23"/>
    </row>
    <row r="650">
      <c r="H650" s="23"/>
    </row>
    <row r="651">
      <c r="H651" s="23"/>
    </row>
    <row r="652">
      <c r="H652" s="23"/>
    </row>
    <row r="653">
      <c r="H653" s="23"/>
    </row>
    <row r="654">
      <c r="H654" s="23"/>
    </row>
    <row r="655">
      <c r="H655" s="23"/>
    </row>
    <row r="656">
      <c r="H656" s="23"/>
    </row>
    <row r="657">
      <c r="H657" s="23"/>
    </row>
    <row r="658">
      <c r="H658" s="23"/>
    </row>
    <row r="659">
      <c r="H659" s="23"/>
    </row>
    <row r="660">
      <c r="H660" s="23"/>
    </row>
    <row r="661">
      <c r="H661" s="23"/>
    </row>
    <row r="662">
      <c r="H662" s="23"/>
    </row>
    <row r="663">
      <c r="H663" s="23"/>
    </row>
    <row r="664">
      <c r="H664" s="23"/>
    </row>
    <row r="665">
      <c r="H665" s="23"/>
    </row>
    <row r="666">
      <c r="H666" s="23"/>
    </row>
    <row r="667">
      <c r="H667" s="23"/>
    </row>
    <row r="668">
      <c r="H668" s="23"/>
    </row>
    <row r="669">
      <c r="H669" s="23"/>
    </row>
    <row r="670">
      <c r="H670" s="23"/>
    </row>
    <row r="671">
      <c r="H671" s="23"/>
    </row>
    <row r="672">
      <c r="H672" s="23"/>
    </row>
    <row r="673">
      <c r="H673" s="23"/>
    </row>
    <row r="674">
      <c r="H674" s="23"/>
    </row>
    <row r="675">
      <c r="H675" s="23"/>
    </row>
    <row r="676">
      <c r="H676" s="23"/>
    </row>
    <row r="677">
      <c r="H677" s="23"/>
    </row>
    <row r="678">
      <c r="H678" s="23"/>
    </row>
    <row r="679">
      <c r="H679" s="23"/>
    </row>
    <row r="680">
      <c r="H680" s="23"/>
    </row>
    <row r="681">
      <c r="H681" s="23"/>
    </row>
    <row r="682">
      <c r="H682" s="23"/>
    </row>
    <row r="683">
      <c r="H683" s="23"/>
    </row>
    <row r="684">
      <c r="H684" s="23"/>
    </row>
    <row r="685">
      <c r="H685" s="23"/>
    </row>
    <row r="686">
      <c r="H686" s="23"/>
    </row>
    <row r="687">
      <c r="H687" s="23"/>
    </row>
    <row r="688">
      <c r="H688" s="23"/>
    </row>
    <row r="689">
      <c r="H689" s="23"/>
    </row>
    <row r="690">
      <c r="H690" s="23"/>
    </row>
    <row r="691">
      <c r="H691" s="23"/>
    </row>
    <row r="692">
      <c r="H692" s="23"/>
    </row>
    <row r="693">
      <c r="H693" s="23"/>
    </row>
    <row r="694">
      <c r="H694" s="23"/>
    </row>
    <row r="695">
      <c r="H695" s="23"/>
    </row>
    <row r="696">
      <c r="H696" s="23"/>
    </row>
    <row r="697">
      <c r="H697" s="23"/>
    </row>
    <row r="698">
      <c r="H698" s="23"/>
    </row>
    <row r="699">
      <c r="H699" s="23"/>
    </row>
    <row r="700">
      <c r="H700" s="23"/>
    </row>
    <row r="701">
      <c r="H701" s="23"/>
    </row>
    <row r="702">
      <c r="H702" s="23"/>
    </row>
    <row r="703">
      <c r="H703" s="23"/>
    </row>
    <row r="704">
      <c r="H704" s="23"/>
    </row>
    <row r="705">
      <c r="H705" s="23"/>
    </row>
    <row r="706">
      <c r="H706" s="23"/>
    </row>
    <row r="707">
      <c r="H707" s="23"/>
    </row>
    <row r="708">
      <c r="H708" s="23"/>
    </row>
    <row r="709">
      <c r="H709" s="23"/>
    </row>
    <row r="710">
      <c r="H710" s="23"/>
    </row>
    <row r="711">
      <c r="H711" s="23"/>
    </row>
    <row r="712">
      <c r="H712" s="23"/>
    </row>
    <row r="713">
      <c r="H713" s="23"/>
    </row>
    <row r="714">
      <c r="H714" s="23"/>
    </row>
    <row r="715">
      <c r="H715" s="23"/>
    </row>
    <row r="716">
      <c r="H716" s="23"/>
    </row>
    <row r="717">
      <c r="H717" s="23"/>
    </row>
    <row r="718">
      <c r="H718" s="23"/>
    </row>
    <row r="719">
      <c r="H719" s="23"/>
    </row>
    <row r="720">
      <c r="H720" s="23"/>
    </row>
    <row r="721">
      <c r="H721" s="23"/>
    </row>
    <row r="722">
      <c r="H722" s="23"/>
    </row>
    <row r="723">
      <c r="H723" s="23"/>
    </row>
    <row r="724">
      <c r="H724" s="23"/>
    </row>
    <row r="725">
      <c r="H725" s="23"/>
    </row>
    <row r="726">
      <c r="H726" s="23"/>
    </row>
    <row r="727">
      <c r="H727" s="23"/>
    </row>
    <row r="728">
      <c r="H728" s="23"/>
    </row>
    <row r="729">
      <c r="H729" s="23"/>
    </row>
    <row r="730">
      <c r="H730" s="23"/>
    </row>
    <row r="731">
      <c r="H731" s="23"/>
    </row>
    <row r="732">
      <c r="H732" s="23"/>
    </row>
    <row r="733">
      <c r="H733" s="23"/>
    </row>
    <row r="734">
      <c r="H734" s="23"/>
    </row>
    <row r="735">
      <c r="H735" s="23"/>
    </row>
    <row r="736">
      <c r="H736" s="23"/>
    </row>
    <row r="737">
      <c r="H737" s="23"/>
    </row>
    <row r="738">
      <c r="H738" s="23"/>
    </row>
    <row r="739">
      <c r="H739" s="23"/>
    </row>
    <row r="740">
      <c r="H740" s="23"/>
    </row>
    <row r="741">
      <c r="H741" s="23"/>
    </row>
    <row r="742">
      <c r="H742" s="23"/>
    </row>
    <row r="743">
      <c r="H743" s="23"/>
    </row>
    <row r="744">
      <c r="H744" s="23"/>
    </row>
    <row r="745">
      <c r="H745" s="23"/>
    </row>
    <row r="746">
      <c r="H746" s="23"/>
    </row>
    <row r="747">
      <c r="H747" s="23"/>
    </row>
    <row r="748">
      <c r="H748" s="23"/>
    </row>
    <row r="749">
      <c r="H749" s="23"/>
    </row>
    <row r="750">
      <c r="H750" s="23"/>
    </row>
    <row r="751">
      <c r="H751" s="23"/>
    </row>
    <row r="752">
      <c r="H752" s="23"/>
    </row>
    <row r="753">
      <c r="H753" s="23"/>
    </row>
    <row r="754">
      <c r="H754" s="23"/>
    </row>
    <row r="755">
      <c r="H755" s="23"/>
    </row>
    <row r="756">
      <c r="H756" s="23"/>
    </row>
    <row r="757">
      <c r="H757" s="23"/>
    </row>
    <row r="758">
      <c r="H758" s="23"/>
    </row>
    <row r="759">
      <c r="H759" s="23"/>
    </row>
    <row r="760">
      <c r="H760" s="23"/>
    </row>
    <row r="761">
      <c r="H761" s="23"/>
    </row>
    <row r="762">
      <c r="H762" s="23"/>
    </row>
    <row r="763">
      <c r="H763" s="23"/>
    </row>
    <row r="764">
      <c r="H764" s="23"/>
    </row>
    <row r="765">
      <c r="H765" s="23"/>
    </row>
    <row r="766">
      <c r="H766" s="23"/>
    </row>
    <row r="767">
      <c r="H767" s="23"/>
    </row>
    <row r="768">
      <c r="H768" s="23"/>
    </row>
    <row r="769">
      <c r="H769" s="23"/>
    </row>
    <row r="770">
      <c r="H770" s="23"/>
    </row>
    <row r="771">
      <c r="H771" s="23"/>
    </row>
    <row r="772">
      <c r="H772" s="23"/>
    </row>
    <row r="773">
      <c r="H773" s="23"/>
    </row>
    <row r="774">
      <c r="H774" s="23"/>
    </row>
    <row r="775">
      <c r="H775" s="23"/>
    </row>
    <row r="776">
      <c r="H776" s="23"/>
    </row>
    <row r="777">
      <c r="H777" s="23"/>
    </row>
    <row r="778">
      <c r="H778" s="23"/>
    </row>
    <row r="779">
      <c r="H779" s="23"/>
    </row>
    <row r="780">
      <c r="H780" s="23"/>
    </row>
    <row r="781">
      <c r="H781" s="23"/>
    </row>
    <row r="782">
      <c r="H782" s="23"/>
    </row>
    <row r="783">
      <c r="H783" s="23"/>
    </row>
    <row r="784">
      <c r="H784" s="23"/>
    </row>
    <row r="785">
      <c r="H785" s="23"/>
    </row>
    <row r="786">
      <c r="H786" s="23"/>
    </row>
    <row r="787">
      <c r="H787" s="23"/>
    </row>
    <row r="788">
      <c r="H788" s="23"/>
    </row>
    <row r="789">
      <c r="H789" s="23"/>
    </row>
    <row r="790">
      <c r="H790" s="23"/>
    </row>
    <row r="791">
      <c r="H791" s="23"/>
    </row>
    <row r="792">
      <c r="H792" s="23"/>
    </row>
    <row r="793">
      <c r="H793" s="23"/>
    </row>
    <row r="794">
      <c r="H794" s="23"/>
    </row>
    <row r="795">
      <c r="H795" s="23"/>
    </row>
    <row r="796">
      <c r="H796" s="23"/>
    </row>
    <row r="797">
      <c r="H797" s="23"/>
    </row>
    <row r="798">
      <c r="H798" s="23"/>
    </row>
    <row r="799">
      <c r="H799" s="23"/>
    </row>
    <row r="800">
      <c r="H800" s="23"/>
    </row>
    <row r="801">
      <c r="H801" s="23"/>
    </row>
    <row r="802">
      <c r="H802" s="23"/>
    </row>
    <row r="803">
      <c r="H803" s="23"/>
    </row>
    <row r="804">
      <c r="H804" s="23"/>
    </row>
    <row r="805">
      <c r="H805" s="23"/>
    </row>
    <row r="806">
      <c r="H806" s="23"/>
    </row>
    <row r="807">
      <c r="H807" s="23"/>
    </row>
    <row r="808">
      <c r="H808" s="23"/>
    </row>
    <row r="809">
      <c r="H809" s="23"/>
    </row>
    <row r="810">
      <c r="H810" s="23"/>
    </row>
    <row r="811">
      <c r="H811" s="23"/>
    </row>
    <row r="812">
      <c r="H812" s="23"/>
    </row>
    <row r="813">
      <c r="H813" s="23"/>
    </row>
    <row r="814">
      <c r="H814" s="23"/>
    </row>
    <row r="815">
      <c r="H815" s="23"/>
    </row>
    <row r="816">
      <c r="H816" s="23"/>
    </row>
    <row r="817">
      <c r="H817" s="23"/>
    </row>
    <row r="818">
      <c r="H818" s="23"/>
    </row>
    <row r="819">
      <c r="H819" s="23"/>
    </row>
    <row r="820">
      <c r="H820" s="23"/>
    </row>
    <row r="821">
      <c r="H821" s="23"/>
    </row>
    <row r="822">
      <c r="H822" s="23"/>
    </row>
    <row r="823">
      <c r="H823" s="23"/>
    </row>
    <row r="824">
      <c r="H824" s="23"/>
    </row>
    <row r="825">
      <c r="H825" s="23"/>
    </row>
    <row r="826">
      <c r="H826" s="23"/>
    </row>
    <row r="827">
      <c r="H827" s="23"/>
    </row>
    <row r="828">
      <c r="H828" s="23"/>
    </row>
    <row r="829">
      <c r="H829" s="23"/>
    </row>
    <row r="830">
      <c r="H830" s="23"/>
    </row>
    <row r="831">
      <c r="H831" s="23"/>
    </row>
    <row r="832">
      <c r="H832" s="23"/>
    </row>
    <row r="833">
      <c r="H833" s="23"/>
    </row>
    <row r="834">
      <c r="H834" s="23"/>
    </row>
    <row r="835">
      <c r="H835" s="23"/>
    </row>
    <row r="836">
      <c r="H836" s="23"/>
    </row>
    <row r="837">
      <c r="H837" s="23"/>
    </row>
    <row r="838">
      <c r="H838" s="23"/>
    </row>
    <row r="839">
      <c r="H839" s="23"/>
    </row>
    <row r="840">
      <c r="H840" s="23"/>
    </row>
    <row r="841">
      <c r="H841" s="23"/>
    </row>
    <row r="842">
      <c r="H842" s="23"/>
    </row>
    <row r="843">
      <c r="H843" s="23"/>
    </row>
    <row r="844">
      <c r="H844" s="23"/>
    </row>
    <row r="845">
      <c r="H845" s="23"/>
    </row>
    <row r="846">
      <c r="H846" s="23"/>
    </row>
    <row r="847">
      <c r="H847" s="23"/>
    </row>
    <row r="848">
      <c r="H848" s="23"/>
    </row>
    <row r="849">
      <c r="H849" s="23"/>
    </row>
    <row r="850">
      <c r="H850" s="23"/>
    </row>
    <row r="851">
      <c r="H851" s="23"/>
    </row>
    <row r="852">
      <c r="H852" s="23"/>
    </row>
    <row r="853">
      <c r="H853" s="23"/>
    </row>
    <row r="854">
      <c r="H854" s="23"/>
    </row>
    <row r="855">
      <c r="H855" s="23"/>
    </row>
    <row r="856">
      <c r="H856" s="23"/>
    </row>
    <row r="857">
      <c r="H857" s="23"/>
    </row>
    <row r="858">
      <c r="H858" s="23"/>
    </row>
    <row r="859">
      <c r="H859" s="23"/>
    </row>
    <row r="860">
      <c r="H860" s="23"/>
    </row>
    <row r="861">
      <c r="H861" s="23"/>
    </row>
    <row r="862">
      <c r="H862" s="23"/>
    </row>
    <row r="863">
      <c r="H863" s="23"/>
    </row>
    <row r="864">
      <c r="H864" s="23"/>
    </row>
    <row r="865">
      <c r="H865" s="23"/>
    </row>
    <row r="866">
      <c r="H866" s="23"/>
    </row>
    <row r="867">
      <c r="H867" s="23"/>
    </row>
    <row r="868">
      <c r="H868" s="23"/>
    </row>
    <row r="869">
      <c r="H869" s="23"/>
    </row>
    <row r="870">
      <c r="H870" s="23"/>
    </row>
    <row r="871">
      <c r="H871" s="23"/>
    </row>
    <row r="872">
      <c r="H872" s="23"/>
    </row>
    <row r="873">
      <c r="H873" s="23"/>
    </row>
    <row r="874">
      <c r="H874" s="23"/>
    </row>
    <row r="875">
      <c r="H875" s="23"/>
    </row>
    <row r="876">
      <c r="H876" s="23"/>
    </row>
    <row r="877">
      <c r="H877" s="23"/>
    </row>
    <row r="878">
      <c r="H878" s="23"/>
    </row>
    <row r="879">
      <c r="H879" s="23"/>
    </row>
    <row r="880">
      <c r="H880" s="23"/>
    </row>
    <row r="881">
      <c r="H881" s="23"/>
    </row>
    <row r="882">
      <c r="H882" s="23"/>
    </row>
    <row r="883">
      <c r="H883" s="23"/>
    </row>
    <row r="884">
      <c r="H884" s="23"/>
    </row>
    <row r="885">
      <c r="H885" s="23"/>
    </row>
    <row r="886">
      <c r="H886" s="23"/>
    </row>
    <row r="887">
      <c r="H887" s="23"/>
    </row>
    <row r="888">
      <c r="H888" s="23"/>
    </row>
    <row r="889">
      <c r="H889" s="23"/>
    </row>
    <row r="890">
      <c r="H890" s="23"/>
    </row>
    <row r="891">
      <c r="H891" s="23"/>
    </row>
    <row r="892">
      <c r="H892" s="23"/>
    </row>
    <row r="893">
      <c r="H893" s="23"/>
    </row>
    <row r="894">
      <c r="H894" s="23"/>
    </row>
    <row r="895">
      <c r="H895" s="23"/>
    </row>
    <row r="896">
      <c r="H896" s="23"/>
    </row>
    <row r="897">
      <c r="H897" s="23"/>
    </row>
    <row r="898">
      <c r="H898" s="23"/>
    </row>
    <row r="899">
      <c r="H899" s="23"/>
    </row>
    <row r="900">
      <c r="H900" s="23"/>
    </row>
    <row r="901">
      <c r="H901" s="23"/>
    </row>
    <row r="902">
      <c r="H902" s="23"/>
    </row>
    <row r="903">
      <c r="H903" s="23"/>
    </row>
    <row r="904">
      <c r="H904" s="23"/>
    </row>
    <row r="905">
      <c r="H905" s="23"/>
    </row>
    <row r="906">
      <c r="H906" s="23"/>
    </row>
    <row r="907">
      <c r="H907" s="23"/>
    </row>
    <row r="908">
      <c r="H908" s="23"/>
    </row>
    <row r="909">
      <c r="H909" s="23"/>
    </row>
    <row r="910">
      <c r="H910" s="23"/>
    </row>
    <row r="911">
      <c r="H911" s="23"/>
    </row>
    <row r="912">
      <c r="H912" s="23"/>
    </row>
    <row r="913">
      <c r="H913" s="23"/>
    </row>
    <row r="914">
      <c r="H914" s="23"/>
    </row>
    <row r="915">
      <c r="H915" s="23"/>
    </row>
    <row r="916">
      <c r="H916" s="23"/>
    </row>
    <row r="917">
      <c r="H917" s="23"/>
    </row>
    <row r="918">
      <c r="H918" s="23"/>
    </row>
    <row r="919">
      <c r="H919" s="23"/>
    </row>
    <row r="920">
      <c r="H920" s="23"/>
    </row>
    <row r="921">
      <c r="H921" s="23"/>
    </row>
    <row r="922">
      <c r="H922" s="23"/>
    </row>
    <row r="923">
      <c r="H923" s="23"/>
    </row>
    <row r="924">
      <c r="H924" s="23"/>
    </row>
    <row r="925">
      <c r="H925" s="23"/>
    </row>
    <row r="926">
      <c r="H926" s="23"/>
    </row>
    <row r="927">
      <c r="H927" s="23"/>
    </row>
    <row r="928">
      <c r="H928" s="23"/>
    </row>
    <row r="929">
      <c r="H929" s="23"/>
    </row>
    <row r="930">
      <c r="H930" s="23"/>
    </row>
    <row r="931">
      <c r="H931" s="23"/>
    </row>
    <row r="932">
      <c r="H932" s="23"/>
    </row>
    <row r="933">
      <c r="H933" s="23"/>
    </row>
    <row r="934">
      <c r="H934" s="23"/>
    </row>
    <row r="935">
      <c r="H935" s="23"/>
    </row>
    <row r="936">
      <c r="H936" s="23"/>
    </row>
    <row r="937">
      <c r="H937" s="23"/>
    </row>
    <row r="938">
      <c r="H938" s="23"/>
    </row>
    <row r="939">
      <c r="H939" s="23"/>
    </row>
    <row r="940">
      <c r="H940" s="23"/>
    </row>
    <row r="941">
      <c r="H941" s="23"/>
    </row>
    <row r="942">
      <c r="H942" s="23"/>
    </row>
    <row r="943">
      <c r="H943" s="23"/>
    </row>
    <row r="944">
      <c r="H944" s="23"/>
    </row>
    <row r="945">
      <c r="H945" s="23"/>
    </row>
    <row r="946">
      <c r="H946" s="23"/>
    </row>
    <row r="947">
      <c r="H947" s="23"/>
    </row>
    <row r="948">
      <c r="H948" s="23"/>
    </row>
    <row r="949">
      <c r="H949" s="23"/>
    </row>
    <row r="950">
      <c r="H950" s="23"/>
    </row>
    <row r="951">
      <c r="H951" s="23"/>
    </row>
    <row r="952">
      <c r="H952" s="23"/>
    </row>
    <row r="953">
      <c r="H953" s="23"/>
    </row>
    <row r="954">
      <c r="H954" s="23"/>
    </row>
    <row r="955">
      <c r="H955" s="23"/>
    </row>
    <row r="956">
      <c r="H956" s="23"/>
    </row>
    <row r="957">
      <c r="H957" s="23"/>
    </row>
    <row r="958">
      <c r="H958" s="23"/>
    </row>
    <row r="959">
      <c r="H959" s="23"/>
    </row>
    <row r="960">
      <c r="H960" s="23"/>
    </row>
    <row r="961">
      <c r="H961" s="23"/>
    </row>
    <row r="962">
      <c r="H962" s="23"/>
    </row>
    <row r="963">
      <c r="H963" s="23"/>
    </row>
    <row r="964">
      <c r="H964" s="23"/>
    </row>
    <row r="965">
      <c r="H965" s="23"/>
    </row>
    <row r="966">
      <c r="H966" s="23"/>
    </row>
    <row r="967">
      <c r="H967" s="23"/>
    </row>
    <row r="968">
      <c r="H968" s="23"/>
    </row>
    <row r="969">
      <c r="H969" s="23"/>
    </row>
    <row r="970">
      <c r="H970" s="23"/>
    </row>
    <row r="971">
      <c r="H971" s="23"/>
    </row>
    <row r="972">
      <c r="H972" s="23"/>
    </row>
    <row r="973">
      <c r="H973" s="23"/>
    </row>
    <row r="974">
      <c r="H974" s="23"/>
    </row>
    <row r="975">
      <c r="H975" s="23"/>
    </row>
    <row r="976">
      <c r="H976" s="23"/>
    </row>
    <row r="977">
      <c r="H977" s="23"/>
    </row>
    <row r="978">
      <c r="H978" s="23"/>
    </row>
    <row r="979">
      <c r="H979" s="23"/>
    </row>
    <row r="980">
      <c r="H980" s="23"/>
    </row>
    <row r="981">
      <c r="H981" s="23"/>
    </row>
    <row r="982">
      <c r="H982" s="23"/>
    </row>
    <row r="983">
      <c r="H983" s="23"/>
    </row>
    <row r="984">
      <c r="H984" s="23"/>
    </row>
    <row r="985">
      <c r="H985" s="23"/>
    </row>
    <row r="986">
      <c r="H986" s="23"/>
    </row>
    <row r="987">
      <c r="H987" s="23"/>
    </row>
    <row r="988">
      <c r="H988" s="23"/>
    </row>
    <row r="989">
      <c r="H989" s="23"/>
    </row>
    <row r="990">
      <c r="H990" s="23"/>
    </row>
    <row r="991">
      <c r="H991" s="23"/>
    </row>
    <row r="992">
      <c r="H992" s="23"/>
    </row>
    <row r="993">
      <c r="H993" s="23"/>
    </row>
    <row r="994">
      <c r="H994" s="23"/>
    </row>
    <row r="995">
      <c r="H995" s="23"/>
    </row>
    <row r="996">
      <c r="H996" s="23"/>
    </row>
    <row r="997">
      <c r="H997" s="23"/>
    </row>
    <row r="998">
      <c r="H998" s="23"/>
    </row>
    <row r="999">
      <c r="H999" s="23"/>
    </row>
    <row r="1000">
      <c r="H1000" s="23"/>
    </row>
    <row r="1001">
      <c r="H1001" s="23"/>
    </row>
  </sheetData>
  <conditionalFormatting sqref="B2:F27">
    <cfRule type="expression" dxfId="0" priority="1">
      <formula>B2=MAX($B2:$F2)</formula>
    </cfRule>
  </conditionalFormatting>
  <conditionalFormatting sqref="A28">
    <cfRule type="notContainsBlanks" dxfId="2" priority="2">
      <formula>LEN(TRIM(A28))&gt;0</formula>
    </cfRule>
  </conditionalFormatting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3.71"/>
  </cols>
  <sheetData>
    <row r="1">
      <c r="A1" s="13" t="s">
        <v>158</v>
      </c>
      <c r="B1" s="26" t="s">
        <v>326</v>
      </c>
      <c r="C1" s="13" t="s">
        <v>327</v>
      </c>
      <c r="D1" s="26" t="s">
        <v>280</v>
      </c>
      <c r="E1" s="26" t="s">
        <v>328</v>
      </c>
      <c r="F1" s="26" t="s">
        <v>329</v>
      </c>
      <c r="H1" s="24" t="s">
        <v>330</v>
      </c>
    </row>
    <row r="2">
      <c r="A2" s="27" t="s">
        <v>11</v>
      </c>
      <c r="B2" s="105">
        <f>VLOOKUP(A2, 'P MEAMEDMAD NMC Rocket UCR'!$B$2:$J$27,2,False)</f>
        <v>46</v>
      </c>
      <c r="C2" s="18">
        <v>56.0</v>
      </c>
      <c r="D2" s="18">
        <v>56.0</v>
      </c>
      <c r="E2" s="18">
        <v>56.0</v>
      </c>
      <c r="F2" s="18">
        <v>58.0</v>
      </c>
      <c r="H2" s="128" t="str">
        <f>VLOOKUP(A2, 'P MEAMEDMAD NMC Rocket UCR'!$B$2:$J$27,12,False)</f>
        <v>#REF!</v>
      </c>
    </row>
    <row r="3">
      <c r="A3" s="27" t="s">
        <v>14</v>
      </c>
      <c r="B3" s="105">
        <f>VLOOKUP(A3, 'P MEAMEDMAD NMC Rocket UCR'!$B$2:$J$27,2,False)</f>
        <v>84.39306358</v>
      </c>
      <c r="C3" s="18">
        <v>83.2369942196532</v>
      </c>
      <c r="D3" s="18">
        <v>79.1907514450867</v>
      </c>
      <c r="E3" s="18">
        <v>82.6589595375723</v>
      </c>
      <c r="F3" s="18">
        <v>82.0809248554913</v>
      </c>
      <c r="H3" s="128" t="str">
        <f>VLOOKUP(A3, 'P MEAMEDMAD NMC Rocket UCR'!$B$2:$J$27,12,False)</f>
        <v>#REF!</v>
      </c>
    </row>
    <row r="4">
      <c r="A4" s="27" t="s">
        <v>19</v>
      </c>
      <c r="B4" s="105">
        <f>VLOOKUP(A4, 'P MEAMEDMAD NMC Rocket UCR'!$B$2:$J$27,2,False)</f>
        <v>62.74120318</v>
      </c>
      <c r="C4" s="18">
        <v>64.3303064699205</v>
      </c>
      <c r="D4" s="18">
        <v>64.1032917139614</v>
      </c>
      <c r="E4" s="18">
        <v>64.6708286038593</v>
      </c>
      <c r="F4" s="18">
        <v>64.6992054483542</v>
      </c>
      <c r="H4" s="128" t="str">
        <f>VLOOKUP(A4, 'P MEAMEDMAD NMC Rocket UCR'!$B$2:$J$27,12,False)</f>
        <v>#REF!</v>
      </c>
    </row>
    <row r="5">
      <c r="A5" s="27" t="s">
        <v>21</v>
      </c>
      <c r="B5" s="105">
        <f>VLOOKUP(A5, 'P MEAMEDMAD NMC Rocket UCR'!$B$2:$J$27,2,False)</f>
        <v>57</v>
      </c>
      <c r="C5" s="18">
        <v>50.0</v>
      </c>
      <c r="D5" s="18">
        <v>51.0</v>
      </c>
      <c r="E5" s="18">
        <v>50.0</v>
      </c>
      <c r="F5" s="18">
        <v>51.0</v>
      </c>
      <c r="H5" s="128" t="str">
        <f>VLOOKUP(A5, 'P MEAMEDMAD NMC Rocket UCR'!$B$2:$J$27,12,False)</f>
        <v>#REF!</v>
      </c>
    </row>
    <row r="6">
      <c r="A6" s="27" t="s">
        <v>23</v>
      </c>
      <c r="B6" s="105">
        <f>VLOOKUP(A6, 'P MEAMEDMAD NMC Rocket UCR'!$B$2:$J$27,2,False)</f>
        <v>74.14634146</v>
      </c>
      <c r="C6" s="18">
        <v>75.1219512195122</v>
      </c>
      <c r="D6" s="18">
        <v>72.6829268292683</v>
      </c>
      <c r="E6" s="18">
        <v>70.7317073170732</v>
      </c>
      <c r="F6" s="18">
        <v>74.1463414634146</v>
      </c>
      <c r="H6" s="128" t="str">
        <f>VLOOKUP(A6, 'P MEAMEDMAD NMC Rocket UCR'!$B$2:$J$27,12,False)</f>
        <v>#REF!</v>
      </c>
    </row>
    <row r="7">
      <c r="A7" s="27" t="s">
        <v>25</v>
      </c>
      <c r="B7" s="105">
        <f>VLOOKUP(A7, 'P MEAMEDMAD NMC Rocket UCR'!$B$2:$J$27,2,False)</f>
        <v>53</v>
      </c>
      <c r="C7" s="18">
        <v>51.0</v>
      </c>
      <c r="D7" s="18">
        <v>58.0</v>
      </c>
      <c r="E7" s="18">
        <v>51.0</v>
      </c>
      <c r="F7" s="18">
        <v>58.0</v>
      </c>
      <c r="H7" s="128" t="str">
        <f>VLOOKUP(A7, 'P MEAMEDMAD NMC Rocket UCR'!$B$2:$J$27,12,False)</f>
        <v>#REF!</v>
      </c>
    </row>
    <row r="8">
      <c r="A8" s="27" t="s">
        <v>28</v>
      </c>
      <c r="B8" s="105">
        <f>VLOOKUP(A8, 'P MEAMEDMAD NMC Rocket UCR'!$B$2:$J$27,2,False)</f>
        <v>87.22222222</v>
      </c>
      <c r="C8" s="18">
        <v>83.8888888888889</v>
      </c>
      <c r="D8" s="18">
        <v>88.8888888888889</v>
      </c>
      <c r="E8" s="18">
        <v>83.8888888888889</v>
      </c>
      <c r="F8" s="18">
        <v>91.1111111111111</v>
      </c>
      <c r="H8" s="128" t="str">
        <f>VLOOKUP(A8, 'P MEAMEDMAD NMC Rocket UCR'!$B$2:$J$27,12,False)</f>
        <v>#REF!</v>
      </c>
    </row>
    <row r="9">
      <c r="A9" s="27" t="s">
        <v>34</v>
      </c>
      <c r="B9" s="105">
        <f>VLOOKUP(A9, 'P MEAMEDMAD NMC Rocket UCR'!$B$2:$J$27,2,False)</f>
        <v>27.61705935</v>
      </c>
      <c r="C9" s="18">
        <v>27.4381151207874</v>
      </c>
      <c r="D9" s="18">
        <v>27.4679391589621</v>
      </c>
      <c r="E9" s="18">
        <v>27.4381151207874</v>
      </c>
      <c r="F9" s="18">
        <v>27.4679391589621</v>
      </c>
      <c r="H9" s="128" t="str">
        <f>VLOOKUP(A9, 'P MEAMEDMAD NMC Rocket UCR'!$B$2:$J$27,12,False)</f>
        <v>#REF!</v>
      </c>
    </row>
    <row r="10">
      <c r="A10" s="27" t="s">
        <v>36</v>
      </c>
      <c r="B10" s="105">
        <f>VLOOKUP(A10, 'P MEAMEDMAD NMC Rocket UCR'!$B$2:$J$27,2,False)</f>
        <v>54.05405405</v>
      </c>
      <c r="C10" s="18">
        <v>40.5405405405405</v>
      </c>
      <c r="D10" s="18">
        <v>50.0</v>
      </c>
      <c r="E10" s="18">
        <v>35.1351351351351</v>
      </c>
      <c r="F10" s="18">
        <v>54.0540540540541</v>
      </c>
      <c r="H10" s="128" t="str">
        <f>VLOOKUP(A10, 'P MEAMEDMAD NMC Rocket UCR'!$B$2:$J$27,12,False)</f>
        <v>#REF!</v>
      </c>
    </row>
    <row r="11">
      <c r="A11" s="27" t="s">
        <v>39</v>
      </c>
      <c r="B11" s="105">
        <f>VLOOKUP(A11, 'P MEAMEDMAD NMC Rocket UCR'!$B$2:$J$27,2,False)</f>
        <v>99.33333333</v>
      </c>
      <c r="C11" s="18">
        <v>98.6666666666667</v>
      </c>
      <c r="D11" s="18">
        <v>99.3333333333333</v>
      </c>
      <c r="E11" s="18">
        <v>98.6666666666667</v>
      </c>
      <c r="F11" s="18">
        <v>99.3333333333333</v>
      </c>
      <c r="H11" s="128" t="str">
        <f>VLOOKUP(A11, 'P MEAMEDMAD NMC Rocket UCR'!$B$2:$J$27,12,False)</f>
        <v>#REF!</v>
      </c>
    </row>
    <row r="12">
      <c r="A12" s="27" t="s">
        <v>41</v>
      </c>
      <c r="B12" s="105">
        <f>VLOOKUP(A12, 'P MEAMEDMAD NMC Rocket UCR'!$B$2:$J$27,2,False)</f>
        <v>53.88888889</v>
      </c>
      <c r="C12" s="18">
        <v>56.6666666666667</v>
      </c>
      <c r="D12" s="18">
        <v>53.8888888888889</v>
      </c>
      <c r="E12" s="18">
        <v>55.5555555555556</v>
      </c>
      <c r="F12" s="18">
        <v>55.5555555555556</v>
      </c>
      <c r="H12" s="128" t="str">
        <f>VLOOKUP(A12, 'P MEAMEDMAD NMC Rocket UCR'!$B$2:$J$27,12,False)</f>
        <v>#REF!</v>
      </c>
    </row>
    <row r="13">
      <c r="A13" s="27" t="s">
        <v>45</v>
      </c>
      <c r="B13" s="105">
        <f>VLOOKUP(A13, 'P MEAMEDMAD NMC Rocket UCR'!$B$2:$J$27,2,False)</f>
        <v>100</v>
      </c>
      <c r="C13" s="18">
        <v>100.0</v>
      </c>
      <c r="D13" s="18">
        <v>100.0</v>
      </c>
      <c r="E13" s="18">
        <v>100.0</v>
      </c>
      <c r="F13" s="18">
        <v>100.0</v>
      </c>
      <c r="H13" s="128" t="str">
        <f>VLOOKUP(A13, 'P MEAMEDMAD NMC Rocket UCR'!$B$2:$J$27,12,False)</f>
        <v>#REF!</v>
      </c>
    </row>
    <row r="14">
      <c r="A14" s="27" t="s">
        <v>47</v>
      </c>
      <c r="B14" s="105">
        <f>VLOOKUP(A14, 'P MEAMEDMAD NMC Rocket UCR'!$B$2:$J$27,2,False)</f>
        <v>100</v>
      </c>
      <c r="C14" s="18">
        <v>87.5</v>
      </c>
      <c r="D14" s="18">
        <v>100.0</v>
      </c>
      <c r="E14" s="18">
        <v>87.5</v>
      </c>
      <c r="F14" s="18">
        <v>100.0</v>
      </c>
      <c r="H14" s="128" t="str">
        <f>VLOOKUP(A14, 'P MEAMEDMAD NMC Rocket UCR'!$B$2:$J$27,12,False)</f>
        <v>#REF!</v>
      </c>
    </row>
    <row r="15">
      <c r="A15" s="27" t="s">
        <v>49</v>
      </c>
      <c r="B15" s="105">
        <f>VLOOKUP(A15, 'P MEAMEDMAD NMC Rocket UCR'!$B$2:$J$27,2,False)</f>
        <v>89.3129771</v>
      </c>
      <c r="C15" s="18">
        <v>81.6793893129771</v>
      </c>
      <c r="D15" s="18">
        <v>84.7328244274809</v>
      </c>
      <c r="E15" s="18">
        <v>80.9160305343512</v>
      </c>
      <c r="F15" s="18">
        <v>89.3129770992367</v>
      </c>
      <c r="H15" s="128" t="str">
        <f>VLOOKUP(A15, 'P MEAMEDMAD NMC Rocket UCR'!$B$2:$J$27,12,False)</f>
        <v>#REF!</v>
      </c>
    </row>
    <row r="16">
      <c r="A16" s="27" t="s">
        <v>51</v>
      </c>
      <c r="B16" s="105">
        <f>VLOOKUP(A16, 'P MEAMEDMAD NMC Rocket UCR'!$B$2:$J$27,2,False)</f>
        <v>54.62287105</v>
      </c>
      <c r="C16" s="18">
        <v>38.5239253852392</v>
      </c>
      <c r="D16" s="18">
        <v>54.6228710462287</v>
      </c>
      <c r="E16" s="18">
        <v>24.8986212489862</v>
      </c>
      <c r="F16" s="18">
        <v>54.6228710462287</v>
      </c>
      <c r="H16" s="128" t="str">
        <f>VLOOKUP(A16, 'P MEAMEDMAD NMC Rocket UCR'!$B$2:$J$27,12,False)</f>
        <v>#REF!</v>
      </c>
    </row>
    <row r="17">
      <c r="A17" s="27" t="s">
        <v>52</v>
      </c>
      <c r="B17" s="105">
        <f>VLOOKUP(A17, 'P MEAMEDMAD NMC Rocket UCR'!$B$2:$J$27,2,False)</f>
        <v>90.78947368</v>
      </c>
      <c r="C17" s="18">
        <v>77.6315789473684</v>
      </c>
      <c r="D17" s="18">
        <v>91.4473684210526</v>
      </c>
      <c r="E17" s="18">
        <v>77.6315789473684</v>
      </c>
      <c r="F17" s="18">
        <v>89.4736842105263</v>
      </c>
      <c r="H17" s="128" t="str">
        <f>VLOOKUP(A17, 'P MEAMEDMAD NMC Rocket UCR'!$B$2:$J$27,12,False)</f>
        <v>#REF!</v>
      </c>
    </row>
    <row r="18">
      <c r="A18" s="27" t="s">
        <v>43</v>
      </c>
      <c r="B18" s="105">
        <f>VLOOKUP(A18, 'P MEAMEDMAD NMC Rocket UCR'!$B$2:$J$27,2,False)</f>
        <v>84.64163823</v>
      </c>
      <c r="C18" s="18">
        <v>81.5699658703072</v>
      </c>
      <c r="D18" s="18">
        <v>82.9351535836178</v>
      </c>
      <c r="E18" s="18">
        <v>81.5699658703072</v>
      </c>
      <c r="F18" s="18">
        <v>83.9590443686007</v>
      </c>
      <c r="H18" s="128" t="str">
        <f>VLOOKUP(A18, 'P MEAMEDMAD NMC Rocket UCR'!$B$2:$J$27,12,False)</f>
        <v>#REF!</v>
      </c>
    </row>
    <row r="19">
      <c r="A19" s="27" t="s">
        <v>57</v>
      </c>
      <c r="B19" s="105">
        <f>VLOOKUP(A19, 'P MEAMEDMAD NMC Rocket UCR'!$B$2:$J$27,2,False)</f>
        <v>98.14814815</v>
      </c>
      <c r="C19" s="18">
        <v>79.6296296296296</v>
      </c>
      <c r="D19" s="18">
        <v>98.1481481481482</v>
      </c>
      <c r="E19" s="18">
        <v>77.0370370370371</v>
      </c>
      <c r="F19" s="18">
        <v>92.2222222222222</v>
      </c>
      <c r="H19" s="128" t="str">
        <f>VLOOKUP(A19, 'P MEAMEDMAD NMC Rocket UCR'!$B$2:$J$27,12,False)</f>
        <v>#REF!</v>
      </c>
    </row>
    <row r="20">
      <c r="A20" s="27" t="s">
        <v>55</v>
      </c>
      <c r="B20" s="105">
        <f>VLOOKUP(A20, 'P MEAMEDMAD NMC Rocket UCR'!$B$2:$J$27,2,False)</f>
        <v>53.33333333</v>
      </c>
      <c r="C20" s="18">
        <v>53.3333333333333</v>
      </c>
      <c r="D20" s="18">
        <v>46.6666666666667</v>
      </c>
      <c r="E20" s="18">
        <v>40.0</v>
      </c>
      <c r="F20" s="18">
        <v>40.0</v>
      </c>
      <c r="H20" s="128" t="str">
        <f>VLOOKUP(A20, 'P MEAMEDMAD NMC Rocket UCR'!$B$2:$J$27,12,False)</f>
        <v>#REF!</v>
      </c>
    </row>
    <row r="21">
      <c r="A21" s="27" t="s">
        <v>65</v>
      </c>
      <c r="B21" s="105">
        <f>VLOOKUP(A21, 'P MEAMEDMAD NMC Rocket UCR'!$B$2:$J$27,2,False)</f>
        <v>98.55072464</v>
      </c>
      <c r="C21" s="18">
        <v>95.6521739130435</v>
      </c>
      <c r="D21" s="18">
        <v>98.5507246376812</v>
      </c>
      <c r="E21" s="18">
        <v>86.9565217391304</v>
      </c>
      <c r="F21" s="18">
        <v>98.5507246376812</v>
      </c>
      <c r="H21" s="128" t="str">
        <f>VLOOKUP(A21, 'P MEAMEDMAD NMC Rocket UCR'!$B$2:$J$27,12,False)</f>
        <v>#REF!</v>
      </c>
    </row>
    <row r="22">
      <c r="A22" s="27" t="s">
        <v>67</v>
      </c>
      <c r="B22" s="105">
        <f>VLOOKUP(A22, 'P MEAMEDMAD NMC Rocket UCR'!$B$2:$J$27,2,False)</f>
        <v>43.3460076</v>
      </c>
      <c r="C22" s="18">
        <v>49.8098859315589</v>
      </c>
      <c r="D22" s="18">
        <v>48.2889733840304</v>
      </c>
      <c r="E22" s="18">
        <v>49.8098859315589</v>
      </c>
      <c r="F22" s="18">
        <v>49.8098859315589</v>
      </c>
      <c r="H22" s="128" t="str">
        <f>VLOOKUP(A22, 'P MEAMEDMAD NMC Rocket UCR'!$B$2:$J$27,12,False)</f>
        <v>#REF!</v>
      </c>
    </row>
    <row r="23">
      <c r="A23" s="27" t="s">
        <v>59</v>
      </c>
      <c r="B23" s="105">
        <f>VLOOKUP(A23, 'P MEAMEDMAD NMC Rocket UCR'!$B$2:$J$27,2,False)</f>
        <v>59.52941176</v>
      </c>
      <c r="C23" s="18">
        <v>40.4705882352941</v>
      </c>
      <c r="D23" s="18">
        <v>59.5294117647059</v>
      </c>
      <c r="E23" s="18">
        <v>42.2352941176471</v>
      </c>
      <c r="F23" s="18">
        <v>59.5294117647059</v>
      </c>
      <c r="H23" s="128" t="str">
        <f>VLOOKUP(A23, 'P MEAMEDMAD NMC Rocket UCR'!$B$2:$J$27,12,False)</f>
        <v>#REF!</v>
      </c>
    </row>
    <row r="24">
      <c r="A24" s="27" t="s">
        <v>61</v>
      </c>
      <c r="B24" s="105">
        <f>VLOOKUP(A24, 'P MEAMEDMAD NMC Rocket UCR'!$B$2:$J$27,2,False)</f>
        <v>94.0625</v>
      </c>
      <c r="C24" s="18">
        <v>71.875</v>
      </c>
      <c r="D24" s="18">
        <v>94.0625</v>
      </c>
      <c r="E24" s="18">
        <v>71.875</v>
      </c>
      <c r="F24" s="18">
        <v>94.0625</v>
      </c>
      <c r="H24" s="128" t="str">
        <f>VLOOKUP(A24, 'P MEAMEDMAD NMC Rocket UCR'!$B$2:$J$27,12,False)</f>
        <v>#REF!</v>
      </c>
    </row>
    <row r="25">
      <c r="A25" s="27" t="s">
        <v>69</v>
      </c>
      <c r="B25" s="105">
        <f>VLOOKUP(A25, 'P MEAMEDMAD NMC Rocket UCR'!$B$2:$J$27,2,False)</f>
        <v>6.666666667</v>
      </c>
      <c r="C25" s="18">
        <v>20.0</v>
      </c>
      <c r="D25" s="18">
        <v>20.0</v>
      </c>
      <c r="E25" s="18">
        <v>20.0</v>
      </c>
      <c r="F25" s="18">
        <v>6.66666666666667</v>
      </c>
      <c r="H25" s="128" t="str">
        <f>VLOOKUP(A25, 'P MEAMEDMAD NMC Rocket UCR'!$B$2:$J$27,12,False)</f>
        <v>#REF!</v>
      </c>
    </row>
    <row r="26">
      <c r="A26" s="27" t="s">
        <v>73</v>
      </c>
      <c r="B26" s="105">
        <f>VLOOKUP(A26, 'P MEAMEDMAD NMC Rocket UCR'!$B$2:$J$27,2,False)</f>
        <v>90.55555556</v>
      </c>
      <c r="C26" s="18">
        <v>73.3333333333333</v>
      </c>
      <c r="D26" s="18">
        <v>90.5555555555556</v>
      </c>
      <c r="E26" s="18">
        <v>73.3333333333333</v>
      </c>
      <c r="F26" s="18">
        <v>90.5555555555556</v>
      </c>
      <c r="H26" s="128" t="str">
        <f>VLOOKUP(A26, 'P MEAMEDMAD NMC Rocket UCR'!$B$2:$J$27,12,False)</f>
        <v>#REF!</v>
      </c>
    </row>
    <row r="27">
      <c r="A27" s="27" t="s">
        <v>71</v>
      </c>
      <c r="B27" s="105">
        <f>VLOOKUP(A27, 'P MEAMEDMAD NMC Rocket UCR'!$B$2:$J$27,2,False)</f>
        <v>98.19897084</v>
      </c>
      <c r="C27" s="18">
        <v>87.6214979988565</v>
      </c>
      <c r="D27" s="18">
        <v>98.1989708404803</v>
      </c>
      <c r="E27" s="18">
        <v>88.822184105203</v>
      </c>
      <c r="F27" s="18">
        <v>98.1989708404803</v>
      </c>
      <c r="H27" s="128" t="str">
        <f>VLOOKUP(A27, 'P MEAMEDMAD NMC Rocket UCR'!$B$2:$J$27,12,False)</f>
        <v>#REF!</v>
      </c>
    </row>
    <row r="28">
      <c r="A28" s="129"/>
      <c r="B28" s="118">
        <f t="shared" ref="B28:F28" si="1">AVERAGE(B2:B27)</f>
        <v>71.58286326</v>
      </c>
      <c r="C28" s="118">
        <f t="shared" si="1"/>
        <v>66.36617045</v>
      </c>
      <c r="D28" s="107">
        <f t="shared" si="1"/>
        <v>71.85750726</v>
      </c>
      <c r="E28" s="118">
        <f t="shared" si="1"/>
        <v>64.55120422</v>
      </c>
      <c r="F28" s="118">
        <f t="shared" si="1"/>
        <v>71.63126844</v>
      </c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</row>
  </sheetData>
  <conditionalFormatting sqref="B2:F27">
    <cfRule type="expression" dxfId="0" priority="1">
      <formula>B2=MAX($B2:$F2)</formula>
    </cfRule>
  </conditionalFormatting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3" t="s">
        <v>334</v>
      </c>
      <c r="B1" s="39">
        <v>0.0</v>
      </c>
      <c r="C1" s="39">
        <v>1.0</v>
      </c>
      <c r="D1" s="39">
        <v>2.0</v>
      </c>
      <c r="E1" s="39">
        <v>3.0</v>
      </c>
      <c r="F1" s="24" t="s">
        <v>335</v>
      </c>
    </row>
    <row r="2">
      <c r="A2" s="13" t="s">
        <v>336</v>
      </c>
      <c r="B2" s="18">
        <v>369.160245329456</v>
      </c>
      <c r="C2" s="18">
        <v>398.394059218551</v>
      </c>
      <c r="D2" s="18">
        <v>369.274775336172</v>
      </c>
      <c r="E2" s="18">
        <v>280.939571447525</v>
      </c>
      <c r="F2" s="40">
        <f t="shared" ref="F2:F26" si="1">SUM(B2:E2)</f>
        <v>1417.768651</v>
      </c>
    </row>
    <row r="3">
      <c r="A3" s="13" t="s">
        <v>337</v>
      </c>
      <c r="B3" s="18">
        <v>368.26475379164</v>
      </c>
      <c r="C3" s="18">
        <v>395.427972384121</v>
      </c>
      <c r="D3" s="18">
        <v>369.320058994761</v>
      </c>
      <c r="E3" s="18">
        <v>277.949554933304</v>
      </c>
      <c r="F3" s="40">
        <f t="shared" si="1"/>
        <v>1410.96234</v>
      </c>
    </row>
    <row r="4">
      <c r="A4" s="13" t="s">
        <v>338</v>
      </c>
      <c r="B4" s="18">
        <v>361.633122087052</v>
      </c>
      <c r="C4" s="18">
        <v>356.718789173615</v>
      </c>
      <c r="D4" s="18">
        <v>355.842700861009</v>
      </c>
      <c r="E4" s="18">
        <v>266.866863412792</v>
      </c>
      <c r="F4" s="40">
        <f t="shared" si="1"/>
        <v>1341.061476</v>
      </c>
    </row>
    <row r="5">
      <c r="A5" s="13" t="s">
        <v>339</v>
      </c>
      <c r="B5" s="18">
        <v>356.069522621528</v>
      </c>
      <c r="C5" s="18">
        <v>352.276655335296</v>
      </c>
      <c r="D5" s="18">
        <v>356.010242688687</v>
      </c>
      <c r="E5" s="18">
        <v>262.887239381931</v>
      </c>
      <c r="F5" s="40">
        <f t="shared" si="1"/>
        <v>1327.24366</v>
      </c>
    </row>
    <row r="6">
      <c r="A6" s="13" t="s">
        <v>340</v>
      </c>
      <c r="B6" s="18">
        <v>42.3839272400512</v>
      </c>
      <c r="C6" s="18">
        <v>32.906534119978</v>
      </c>
      <c r="D6" s="18">
        <v>51.0538939593755</v>
      </c>
      <c r="E6" s="18">
        <v>44.1382162250947</v>
      </c>
      <c r="F6" s="40">
        <f t="shared" si="1"/>
        <v>170.4825715</v>
      </c>
    </row>
    <row r="7">
      <c r="A7" s="13" t="s">
        <v>341</v>
      </c>
      <c r="B7" s="18">
        <v>39.4813433021883</v>
      </c>
      <c r="C7" s="18">
        <v>33.3873018257584</v>
      </c>
      <c r="D7" s="18">
        <v>50.1384401618463</v>
      </c>
      <c r="E7" s="18">
        <v>41.619732101039</v>
      </c>
      <c r="F7" s="40">
        <f t="shared" si="1"/>
        <v>164.6268174</v>
      </c>
    </row>
    <row r="8">
      <c r="A8" s="13" t="s">
        <v>342</v>
      </c>
      <c r="B8" s="18">
        <v>42.3999259878933</v>
      </c>
      <c r="C8" s="18">
        <v>18.6480218247832</v>
      </c>
      <c r="D8" s="18">
        <v>43.2132047792763</v>
      </c>
      <c r="E8" s="18">
        <v>29.6285179739396</v>
      </c>
      <c r="F8" s="40">
        <f t="shared" si="1"/>
        <v>133.8896706</v>
      </c>
    </row>
    <row r="9">
      <c r="A9" s="13" t="s">
        <v>343</v>
      </c>
      <c r="B9" s="18">
        <v>38.3975937042658</v>
      </c>
      <c r="C9" s="18">
        <v>15.6760565630676</v>
      </c>
      <c r="D9" s="18">
        <v>40.6894478782974</v>
      </c>
      <c r="E9" s="18">
        <v>27.0501688367424</v>
      </c>
      <c r="F9" s="40">
        <f t="shared" si="1"/>
        <v>121.813267</v>
      </c>
    </row>
    <row r="10">
      <c r="A10" s="13" t="s">
        <v>344</v>
      </c>
      <c r="B10" s="18">
        <v>37.8902184942905</v>
      </c>
      <c r="C10" s="18">
        <v>15.3615849431713</v>
      </c>
      <c r="D10" s="18">
        <v>40.3630781810475</v>
      </c>
      <c r="E10" s="18">
        <v>26.6821587882321</v>
      </c>
      <c r="F10" s="40">
        <f t="shared" si="1"/>
        <v>120.2970404</v>
      </c>
    </row>
    <row r="11">
      <c r="A11" s="13" t="s">
        <v>345</v>
      </c>
      <c r="B11" s="18">
        <v>19.9943971419281</v>
      </c>
      <c r="C11" s="18">
        <v>41.3011648071474</v>
      </c>
      <c r="D11" s="18">
        <v>19.2606314011672</v>
      </c>
      <c r="E11" s="18">
        <v>16.334819314211</v>
      </c>
      <c r="F11" s="40">
        <f t="shared" si="1"/>
        <v>96.89101266</v>
      </c>
    </row>
    <row r="12">
      <c r="A12" s="13" t="s">
        <v>346</v>
      </c>
      <c r="B12" s="18">
        <v>19.7306608395797</v>
      </c>
      <c r="C12" s="18">
        <v>41.5252259053597</v>
      </c>
      <c r="D12" s="18">
        <v>16.9877561414805</v>
      </c>
      <c r="E12" s="18">
        <v>16.0314842722743</v>
      </c>
      <c r="F12" s="40">
        <f t="shared" si="1"/>
        <v>94.27512716</v>
      </c>
    </row>
    <row r="13">
      <c r="A13" s="13" t="s">
        <v>347</v>
      </c>
      <c r="B13" s="18">
        <v>12.2336456540291</v>
      </c>
      <c r="C13" s="18">
        <v>12.8678002913016</v>
      </c>
      <c r="D13" s="18">
        <v>15.7209631793154</v>
      </c>
      <c r="E13" s="18">
        <v>9.42903903942114</v>
      </c>
      <c r="F13" s="40">
        <f t="shared" si="1"/>
        <v>50.25144816</v>
      </c>
    </row>
    <row r="14">
      <c r="A14" s="13" t="s">
        <v>348</v>
      </c>
      <c r="B14" s="18">
        <v>11.6015323317462</v>
      </c>
      <c r="C14" s="18">
        <v>12.9788373558732</v>
      </c>
      <c r="D14" s="18">
        <v>14.7643004644968</v>
      </c>
      <c r="E14" s="18">
        <v>9.45824302219318</v>
      </c>
      <c r="F14" s="40">
        <f t="shared" si="1"/>
        <v>48.80291317</v>
      </c>
    </row>
    <row r="15">
      <c r="A15" s="13" t="s">
        <v>349</v>
      </c>
      <c r="B15" s="18">
        <v>12.4345815598546</v>
      </c>
      <c r="C15" s="18">
        <v>6.15841924797102</v>
      </c>
      <c r="D15" s="18">
        <v>16.2073990140937</v>
      </c>
      <c r="E15" s="18">
        <v>10.6130424322464</v>
      </c>
      <c r="F15" s="40">
        <f t="shared" si="1"/>
        <v>45.41344225</v>
      </c>
    </row>
    <row r="16">
      <c r="A16" s="13" t="s">
        <v>350</v>
      </c>
      <c r="B16" s="18">
        <v>8.64472214391841</v>
      </c>
      <c r="C16" s="18">
        <v>15.6056678481079</v>
      </c>
      <c r="D16" s="18">
        <v>12.2504955327512</v>
      </c>
      <c r="E16" s="18">
        <v>7.36146605497741</v>
      </c>
      <c r="F16" s="40">
        <f t="shared" si="1"/>
        <v>43.86235158</v>
      </c>
    </row>
    <row r="17">
      <c r="A17" s="13" t="s">
        <v>351</v>
      </c>
      <c r="B17" s="18">
        <v>12.0506304674214</v>
      </c>
      <c r="C17" s="18">
        <v>5.39552564299573</v>
      </c>
      <c r="D17" s="18">
        <v>15.9924104740573</v>
      </c>
      <c r="E17" s="18">
        <v>10.3911327206074</v>
      </c>
      <c r="F17" s="40">
        <f t="shared" si="1"/>
        <v>43.82969931</v>
      </c>
    </row>
    <row r="18">
      <c r="A18" s="13" t="s">
        <v>352</v>
      </c>
      <c r="B18" s="18">
        <v>12.7281207910385</v>
      </c>
      <c r="C18" s="18">
        <v>4.24687988465226</v>
      </c>
      <c r="D18" s="18">
        <v>16.1322040407777</v>
      </c>
      <c r="E18" s="18">
        <v>10.3315838960259</v>
      </c>
      <c r="F18" s="40">
        <f t="shared" si="1"/>
        <v>43.43878861</v>
      </c>
    </row>
    <row r="19">
      <c r="A19" s="13" t="s">
        <v>353</v>
      </c>
      <c r="B19" s="18">
        <v>3.38529180467314</v>
      </c>
      <c r="C19" s="18">
        <v>21.5281072381446</v>
      </c>
      <c r="D19" s="18">
        <v>3.57925649764157</v>
      </c>
      <c r="E19" s="18">
        <v>2.62257137242523</v>
      </c>
      <c r="F19" s="40">
        <f t="shared" si="1"/>
        <v>31.11522691</v>
      </c>
    </row>
    <row r="20">
      <c r="A20" s="13" t="s">
        <v>354</v>
      </c>
      <c r="B20" s="18">
        <v>3.35693593316956</v>
      </c>
      <c r="C20" s="18">
        <v>20.9498755306072</v>
      </c>
      <c r="D20" s="18">
        <v>3.29058012571689</v>
      </c>
      <c r="E20" s="18">
        <v>2.47412490479877</v>
      </c>
      <c r="F20" s="40">
        <f t="shared" si="1"/>
        <v>30.07151649</v>
      </c>
    </row>
    <row r="21">
      <c r="A21" s="13" t="s">
        <v>355</v>
      </c>
      <c r="B21" s="18">
        <v>5.32380456556811</v>
      </c>
      <c r="C21" s="18">
        <v>9.60768002208718</v>
      </c>
      <c r="D21" s="18">
        <v>3.90795542901735</v>
      </c>
      <c r="E21" s="18">
        <v>6.27181244363866</v>
      </c>
      <c r="F21" s="40">
        <f t="shared" si="1"/>
        <v>25.11125246</v>
      </c>
    </row>
    <row r="22">
      <c r="A22" s="13" t="s">
        <v>356</v>
      </c>
      <c r="B22" s="18">
        <v>5.69275943957443</v>
      </c>
      <c r="C22" s="18">
        <v>7.57607579229402</v>
      </c>
      <c r="D22" s="18">
        <v>4.36057225041204</v>
      </c>
      <c r="E22" s="18">
        <v>5.79550653087291</v>
      </c>
      <c r="F22" s="40">
        <f t="shared" si="1"/>
        <v>23.42491401</v>
      </c>
    </row>
    <row r="23">
      <c r="A23" s="13" t="s">
        <v>357</v>
      </c>
      <c r="B23" s="18">
        <v>5.05145968282516</v>
      </c>
      <c r="C23" s="18">
        <v>9.1581961113489</v>
      </c>
      <c r="D23" s="18">
        <v>3.43275668513813</v>
      </c>
      <c r="E23" s="18">
        <v>5.46860816052218</v>
      </c>
      <c r="F23" s="40">
        <f t="shared" si="1"/>
        <v>23.11102064</v>
      </c>
    </row>
    <row r="24">
      <c r="A24" s="13" t="s">
        <v>358</v>
      </c>
      <c r="B24" s="18">
        <v>5.62260104197463</v>
      </c>
      <c r="C24" s="18">
        <v>7.03407130081814</v>
      </c>
      <c r="D24" s="18">
        <v>4.34917606606375</v>
      </c>
      <c r="E24" s="18">
        <v>4.90154483678892</v>
      </c>
      <c r="F24" s="40">
        <f t="shared" si="1"/>
        <v>21.90739325</v>
      </c>
    </row>
    <row r="25">
      <c r="A25" s="13" t="s">
        <v>359</v>
      </c>
      <c r="B25" s="18">
        <v>3.64636247339044</v>
      </c>
      <c r="C25" s="18">
        <v>6.8071837748809</v>
      </c>
      <c r="D25" s="18">
        <v>4.1601069791545</v>
      </c>
      <c r="E25" s="18">
        <v>4.6969818434581</v>
      </c>
      <c r="F25" s="40">
        <f t="shared" si="1"/>
        <v>19.31063507</v>
      </c>
    </row>
    <row r="26">
      <c r="A26" s="13" t="s">
        <v>360</v>
      </c>
      <c r="B26" s="18">
        <v>4.07484490183336</v>
      </c>
      <c r="C26" s="18">
        <v>5.47934681997599</v>
      </c>
      <c r="D26" s="18">
        <v>5.08009474991823</v>
      </c>
      <c r="E26" s="18">
        <v>4.30798421460825</v>
      </c>
      <c r="F26" s="40">
        <f t="shared" si="1"/>
        <v>18.94227069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2.57"/>
    <col customWidth="1" min="2" max="2" width="14.14"/>
  </cols>
  <sheetData>
    <row r="1">
      <c r="A1" s="42" t="s">
        <v>158</v>
      </c>
      <c r="B1" s="43" t="s">
        <v>182</v>
      </c>
      <c r="C1" s="42" t="s">
        <v>183</v>
      </c>
      <c r="D1" s="42" t="s">
        <v>184</v>
      </c>
      <c r="E1" s="42" t="s">
        <v>291</v>
      </c>
      <c r="F1" s="42" t="s">
        <v>185</v>
      </c>
      <c r="G1" s="42" t="s">
        <v>186</v>
      </c>
      <c r="H1" s="42" t="s">
        <v>292</v>
      </c>
      <c r="I1" s="42" t="s">
        <v>187</v>
      </c>
      <c r="J1" s="42" t="s">
        <v>188</v>
      </c>
      <c r="K1" s="42" t="s">
        <v>189</v>
      </c>
      <c r="L1" s="42" t="s">
        <v>190</v>
      </c>
      <c r="M1" s="42"/>
      <c r="N1" s="43" t="s">
        <v>182</v>
      </c>
      <c r="O1" s="42" t="s">
        <v>183</v>
      </c>
      <c r="P1" s="42" t="s">
        <v>184</v>
      </c>
      <c r="Q1" s="42" t="s">
        <v>291</v>
      </c>
      <c r="R1" s="42" t="s">
        <v>185</v>
      </c>
      <c r="S1" s="42" t="s">
        <v>186</v>
      </c>
      <c r="T1" s="42" t="s">
        <v>292</v>
      </c>
      <c r="U1" s="42" t="s">
        <v>187</v>
      </c>
      <c r="V1" s="42" t="s">
        <v>188</v>
      </c>
      <c r="W1" s="42" t="s">
        <v>189</v>
      </c>
      <c r="X1" s="42"/>
      <c r="Y1" s="42"/>
      <c r="Z1" s="42" t="s">
        <v>183</v>
      </c>
      <c r="AA1" s="42" t="s">
        <v>184</v>
      </c>
      <c r="AB1" s="42" t="s">
        <v>291</v>
      </c>
      <c r="AC1" s="42" t="s">
        <v>185</v>
      </c>
      <c r="AD1" s="42" t="s">
        <v>186</v>
      </c>
      <c r="AE1" s="42" t="s">
        <v>292</v>
      </c>
      <c r="AF1" s="42" t="s">
        <v>187</v>
      </c>
      <c r="AG1" s="42" t="s">
        <v>188</v>
      </c>
      <c r="AH1" s="42" t="s">
        <v>189</v>
      </c>
      <c r="AI1" s="23"/>
      <c r="AJ1" s="23"/>
      <c r="AK1" s="23"/>
      <c r="AL1" s="23"/>
    </row>
    <row r="2">
      <c r="A2" s="50" t="s">
        <v>11</v>
      </c>
      <c r="B2" s="94">
        <v>46.0</v>
      </c>
      <c r="C2" s="50">
        <v>58.0</v>
      </c>
      <c r="D2" s="50">
        <v>52.0</v>
      </c>
      <c r="E2" s="50">
        <v>54.0</v>
      </c>
      <c r="F2" s="50">
        <v>56.0</v>
      </c>
      <c r="G2" s="50">
        <v>58.0</v>
      </c>
      <c r="H2" s="50">
        <v>54.0</v>
      </c>
      <c r="I2" s="50">
        <v>54.0</v>
      </c>
      <c r="J2" s="50">
        <v>56.0</v>
      </c>
      <c r="K2" s="50">
        <v>44.0</v>
      </c>
      <c r="L2" s="50">
        <f>VLOOKUP(A2,DataDictionary!$B$2:$G$31,5,FALSE())</f>
        <v>1345</v>
      </c>
      <c r="M2" s="109"/>
      <c r="N2" s="94">
        <v>0.127537071704865</v>
      </c>
      <c r="O2" s="50">
        <v>0.164643208185832</v>
      </c>
      <c r="P2" s="50">
        <v>0.154577239354452</v>
      </c>
      <c r="Q2" s="50">
        <v>0.166293156147003</v>
      </c>
      <c r="R2" s="50">
        <v>0.200875727335612</v>
      </c>
      <c r="S2" s="50">
        <v>0.207140207290649</v>
      </c>
      <c r="T2" s="50">
        <v>0.216931780179342</v>
      </c>
      <c r="U2" s="50">
        <v>0.157606454690297</v>
      </c>
      <c r="V2" s="50">
        <v>0.159492699305216</v>
      </c>
      <c r="W2" s="50">
        <v>0.155488650004069</v>
      </c>
      <c r="X2" s="109"/>
      <c r="Y2" s="109"/>
      <c r="Z2" s="50">
        <v>0.295910780669145</v>
      </c>
      <c r="AA2" s="50">
        <v>0.074349442379182</v>
      </c>
      <c r="AB2" s="50">
        <v>0.243122676579926</v>
      </c>
      <c r="AC2" s="50">
        <v>0.307063197026022</v>
      </c>
      <c r="AD2" s="50">
        <v>0.2817843866171</v>
      </c>
      <c r="AE2" s="50">
        <v>0.243122676579926</v>
      </c>
      <c r="AF2" s="50">
        <v>0.284758364312268</v>
      </c>
      <c r="AG2" s="50">
        <v>0.274349442379182</v>
      </c>
      <c r="AH2" s="50">
        <v>0.189591078066914</v>
      </c>
    </row>
    <row r="3">
      <c r="A3" s="50" t="s">
        <v>14</v>
      </c>
      <c r="B3" s="94">
        <v>84.393063583815</v>
      </c>
      <c r="C3" s="50">
        <v>84.971098265896</v>
      </c>
      <c r="D3" s="50">
        <v>80.9248554913295</v>
      </c>
      <c r="E3" s="50">
        <v>83.8150289017341</v>
      </c>
      <c r="F3" s="50">
        <v>84.971098265896</v>
      </c>
      <c r="G3" s="50">
        <v>82.0809248554913</v>
      </c>
      <c r="H3" s="50">
        <v>82.6589595375723</v>
      </c>
      <c r="I3" s="50">
        <v>83.8150289017341</v>
      </c>
      <c r="J3" s="50">
        <v>82.6589595375723</v>
      </c>
      <c r="K3" s="50">
        <v>82.6589595375723</v>
      </c>
      <c r="L3" s="50">
        <f>VLOOKUP(A3,DataDictionary!$B$2:$G$31,5,FALSE())</f>
        <v>963</v>
      </c>
      <c r="M3" s="109"/>
      <c r="N3" s="94">
        <v>0.32904247045517</v>
      </c>
      <c r="O3" s="50">
        <v>0.359586294492086</v>
      </c>
      <c r="P3" s="50">
        <v>0.341198352972666</v>
      </c>
      <c r="Q3" s="50">
        <v>0.356522766749064</v>
      </c>
      <c r="R3" s="50">
        <v>0.433475283781687</v>
      </c>
      <c r="S3" s="50">
        <v>0.430694218476613</v>
      </c>
      <c r="T3" s="50">
        <v>0.431421868006388</v>
      </c>
      <c r="U3" s="50">
        <v>0.354276180267334</v>
      </c>
      <c r="V3" s="50">
        <v>0.331409414609273</v>
      </c>
      <c r="W3" s="50">
        <v>0.336141423384348</v>
      </c>
      <c r="X3" s="109"/>
      <c r="Y3" s="109"/>
      <c r="Z3" s="50">
        <v>0.311526479750779</v>
      </c>
      <c r="AA3" s="50">
        <v>0.104880581516096</v>
      </c>
      <c r="AB3" s="50">
        <v>0.184839044652129</v>
      </c>
      <c r="AC3" s="50">
        <v>0.306334371754932</v>
      </c>
      <c r="AD3" s="50">
        <v>0.090342679127726</v>
      </c>
      <c r="AE3" s="50">
        <v>0.183800623052959</v>
      </c>
      <c r="AF3" s="50">
        <v>0.374870197300104</v>
      </c>
      <c r="AG3" s="50">
        <v>0.11318795430945</v>
      </c>
      <c r="AH3" s="50">
        <v>0.306334371754932</v>
      </c>
    </row>
    <row r="4">
      <c r="A4" s="50" t="s">
        <v>19</v>
      </c>
      <c r="B4" s="94">
        <v>62.7412031782066</v>
      </c>
      <c r="C4" s="50">
        <v>62.8830874006811</v>
      </c>
      <c r="D4" s="50">
        <v>62.2587968217934</v>
      </c>
      <c r="E4" s="50">
        <v>64.472190692395</v>
      </c>
      <c r="F4" s="50">
        <v>62.8830874006811</v>
      </c>
      <c r="G4" s="50">
        <v>62.7979568671964</v>
      </c>
      <c r="H4" s="50">
        <v>63.5641316685585</v>
      </c>
      <c r="I4" s="50">
        <v>64.6992054483542</v>
      </c>
      <c r="J4" s="50">
        <v>64.6708286038593</v>
      </c>
      <c r="K4" s="50">
        <v>64.9262202043133</v>
      </c>
      <c r="L4" s="50">
        <f>VLOOKUP(A4,DataDictionary!$B$2:$G$31,5,FALSE())</f>
        <v>144</v>
      </c>
      <c r="M4" s="109"/>
      <c r="N4" s="94">
        <v>2.88255542516708</v>
      </c>
      <c r="O4" s="50">
        <v>2.86963178316752</v>
      </c>
      <c r="P4" s="50">
        <v>2.81747430562973</v>
      </c>
      <c r="Q4" s="50">
        <v>2.8671520670255</v>
      </c>
      <c r="R4" s="50">
        <v>2.72444432576497</v>
      </c>
      <c r="S4" s="50">
        <v>2.94044830401738</v>
      </c>
      <c r="T4" s="50">
        <v>3.00330528020859</v>
      </c>
      <c r="U4" s="50">
        <v>2.84743869304657</v>
      </c>
      <c r="V4" s="50">
        <v>2.81894995371501</v>
      </c>
      <c r="W4" s="50">
        <v>2.63367877801259</v>
      </c>
      <c r="X4" s="109"/>
      <c r="Y4" s="109"/>
      <c r="Z4" s="50">
        <v>0.104166666666667</v>
      </c>
      <c r="AA4" s="50">
        <v>0.104166666666667</v>
      </c>
      <c r="AB4" s="50">
        <v>0.291666666666667</v>
      </c>
      <c r="AC4" s="50">
        <v>0.104166666666667</v>
      </c>
      <c r="AD4" s="50">
        <v>0.104166666666667</v>
      </c>
      <c r="AE4" s="50">
        <v>0.298611111111111</v>
      </c>
      <c r="AF4" s="50">
        <v>0.145833333333333</v>
      </c>
      <c r="AG4" s="50">
        <v>0.145833333333333</v>
      </c>
      <c r="AH4" s="50">
        <v>0.333333333333333</v>
      </c>
    </row>
    <row r="5">
      <c r="A5" s="50" t="s">
        <v>21</v>
      </c>
      <c r="B5" s="94">
        <v>57.0</v>
      </c>
      <c r="C5" s="50">
        <v>50.0</v>
      </c>
      <c r="D5" s="50">
        <v>51.0</v>
      </c>
      <c r="E5" s="50">
        <v>51.0</v>
      </c>
      <c r="F5" s="50">
        <v>50.0</v>
      </c>
      <c r="G5" s="50">
        <v>51.0</v>
      </c>
      <c r="H5" s="50">
        <v>58.0</v>
      </c>
      <c r="I5" s="50">
        <v>51.0</v>
      </c>
      <c r="J5" s="50">
        <v>50.0</v>
      </c>
      <c r="K5" s="50">
        <v>56.0</v>
      </c>
      <c r="L5" s="50">
        <f>VLOOKUP(A5,DataDictionary!$B$2:$G$31,5,FALSE())</f>
        <v>64</v>
      </c>
      <c r="M5" s="109"/>
      <c r="N5" s="94">
        <v>5.89832506179809</v>
      </c>
      <c r="O5" s="50">
        <v>5.89600580135981</v>
      </c>
      <c r="P5" s="50">
        <v>5.89305795828501</v>
      </c>
      <c r="Q5" s="50">
        <v>5.76162458260854</v>
      </c>
      <c r="R5" s="50">
        <v>5.34766156276067</v>
      </c>
      <c r="S5" s="50">
        <v>5.97036298910777</v>
      </c>
      <c r="T5" s="50">
        <v>5.92430517673492</v>
      </c>
      <c r="U5" s="50">
        <v>5.74481220245361</v>
      </c>
      <c r="V5" s="50">
        <v>5.74283912976583</v>
      </c>
      <c r="W5" s="50">
        <v>5.3182511528333</v>
      </c>
      <c r="X5" s="109"/>
      <c r="Y5" s="109"/>
      <c r="Z5" s="50">
        <v>0.171875</v>
      </c>
      <c r="AA5" s="50">
        <v>0.171875</v>
      </c>
      <c r="AB5" s="50">
        <v>0.15625</v>
      </c>
      <c r="AC5" s="50">
        <v>0.171875</v>
      </c>
      <c r="AD5" s="50">
        <v>0.171875</v>
      </c>
      <c r="AE5" s="50">
        <v>0.4375</v>
      </c>
      <c r="AF5" s="50">
        <v>0.15625</v>
      </c>
      <c r="AG5" s="50">
        <v>0.15625</v>
      </c>
      <c r="AH5" s="50">
        <v>0.640625</v>
      </c>
    </row>
    <row r="6">
      <c r="A6" s="50" t="s">
        <v>23</v>
      </c>
      <c r="B6" s="94">
        <v>74.1463414634146</v>
      </c>
      <c r="C6" s="50">
        <v>72.6829268292683</v>
      </c>
      <c r="D6" s="50">
        <v>75.1219512195122</v>
      </c>
      <c r="E6" s="50">
        <v>66.8292682926829</v>
      </c>
      <c r="F6" s="50">
        <v>72.6829268292683</v>
      </c>
      <c r="G6" s="50">
        <v>75.1219512195122</v>
      </c>
      <c r="H6" s="50">
        <v>66.8292682926829</v>
      </c>
      <c r="I6" s="50">
        <v>74.1463414634146</v>
      </c>
      <c r="J6" s="50">
        <v>74.6341463414634</v>
      </c>
      <c r="K6" s="50">
        <v>69.2682926829268</v>
      </c>
      <c r="L6" s="50">
        <f>VLOOKUP(A6,DataDictionary!$B$2:$G$31,5,FALSE())</f>
        <v>61</v>
      </c>
      <c r="M6" s="109"/>
      <c r="N6" s="94">
        <v>0.566509187221527</v>
      </c>
      <c r="O6" s="50">
        <v>0.544198060035706</v>
      </c>
      <c r="P6" s="50">
        <v>0.544976969559987</v>
      </c>
      <c r="Q6" s="50">
        <v>0.424808084964752</v>
      </c>
      <c r="R6" s="50">
        <v>0.495583721001943</v>
      </c>
      <c r="S6" s="50">
        <v>0.549245123068492</v>
      </c>
      <c r="T6" s="50">
        <v>0.403727952639262</v>
      </c>
      <c r="U6" s="50">
        <v>0.550655925273895</v>
      </c>
      <c r="V6" s="50">
        <v>0.553350269794464</v>
      </c>
      <c r="W6" s="50">
        <v>0.356413129965464</v>
      </c>
      <c r="X6" s="109"/>
      <c r="Y6" s="109"/>
      <c r="Z6" s="50">
        <v>0.147540983606557</v>
      </c>
      <c r="AA6" s="50">
        <v>0.147540983606557</v>
      </c>
      <c r="AB6" s="50">
        <v>0.065573770491803</v>
      </c>
      <c r="AC6" s="50">
        <v>0.147540983606557</v>
      </c>
      <c r="AD6" s="50">
        <v>0.147540983606557</v>
      </c>
      <c r="AE6" s="50">
        <v>0.065573770491803</v>
      </c>
      <c r="AF6" s="50">
        <v>0.163934426229508</v>
      </c>
      <c r="AG6" s="50">
        <v>0.163934426229508</v>
      </c>
      <c r="AH6" s="50">
        <v>0.065573770491803</v>
      </c>
    </row>
    <row r="7">
      <c r="A7" s="50" t="s">
        <v>25</v>
      </c>
      <c r="B7" s="94">
        <v>53.0</v>
      </c>
      <c r="C7" s="50">
        <v>51.0</v>
      </c>
      <c r="D7" s="50">
        <v>53.0</v>
      </c>
      <c r="E7" s="50">
        <v>56.0</v>
      </c>
      <c r="F7" s="50">
        <v>54.0</v>
      </c>
      <c r="G7" s="50">
        <v>55.0</v>
      </c>
      <c r="H7" s="50">
        <v>48.0</v>
      </c>
      <c r="I7" s="50">
        <v>44.0</v>
      </c>
      <c r="J7" s="50">
        <v>44.0</v>
      </c>
      <c r="K7" s="50">
        <v>55.0</v>
      </c>
      <c r="L7" s="50">
        <f>VLOOKUP(A7,DataDictionary!$B$2:$G$31,5,FALSE())</f>
        <v>28</v>
      </c>
      <c r="M7" s="109"/>
      <c r="N7" s="94">
        <v>0.110208364327749</v>
      </c>
      <c r="O7" s="50">
        <v>0.092410302162171</v>
      </c>
      <c r="P7" s="50">
        <v>0.094308849175771</v>
      </c>
      <c r="Q7" s="50">
        <v>0.110723479588827</v>
      </c>
      <c r="R7" s="50">
        <v>0.091247010231018</v>
      </c>
      <c r="S7" s="50">
        <v>0.101682742436727</v>
      </c>
      <c r="T7" s="50">
        <v>0.087512850761414</v>
      </c>
      <c r="U7" s="50">
        <v>0.039995233217875</v>
      </c>
      <c r="V7" s="50">
        <v>0.039597165584564</v>
      </c>
      <c r="W7" s="50">
        <v>0.102931725978851</v>
      </c>
      <c r="X7" s="109"/>
      <c r="Y7" s="109"/>
      <c r="Z7" s="50">
        <v>0.214285714285714</v>
      </c>
      <c r="AA7" s="50">
        <v>0.214285714285714</v>
      </c>
      <c r="AB7" s="50">
        <v>0.642857142857143</v>
      </c>
      <c r="AC7" s="50">
        <v>0.25</v>
      </c>
      <c r="AD7" s="50">
        <v>0.25</v>
      </c>
      <c r="AE7" s="50">
        <v>0.178571428571429</v>
      </c>
      <c r="AF7" s="50">
        <v>0.035714285714286</v>
      </c>
      <c r="AG7" s="50">
        <v>0.035714285714286</v>
      </c>
      <c r="AH7" s="50">
        <v>0.607142857142857</v>
      </c>
    </row>
    <row r="8">
      <c r="A8" s="50" t="s">
        <v>28</v>
      </c>
      <c r="B8" s="94">
        <v>87.2222222222222</v>
      </c>
      <c r="C8" s="50">
        <v>88.8888888888889</v>
      </c>
      <c r="D8" s="50">
        <v>84.4444444444444</v>
      </c>
      <c r="E8" s="50">
        <v>85.5555555555556</v>
      </c>
      <c r="F8" s="50">
        <v>88.8888888888889</v>
      </c>
      <c r="G8" s="50">
        <v>86.6666666666667</v>
      </c>
      <c r="H8" s="50">
        <v>85.5555555555556</v>
      </c>
      <c r="I8" s="50">
        <v>92.2222222222222</v>
      </c>
      <c r="J8" s="50">
        <v>86.1111111111111</v>
      </c>
      <c r="K8" s="50">
        <v>85.5555555555556</v>
      </c>
      <c r="L8" s="50">
        <f>VLOOKUP(A8,DataDictionary!$B$2:$G$31,5,FALSE())</f>
        <v>24</v>
      </c>
      <c r="M8" s="109"/>
      <c r="N8" s="94">
        <v>0.064514831701915</v>
      </c>
      <c r="O8" s="50">
        <v>0.067866408824921</v>
      </c>
      <c r="P8" s="50">
        <v>0.065954585870107</v>
      </c>
      <c r="Q8" s="50">
        <v>0.068052272001902</v>
      </c>
      <c r="R8" s="50">
        <v>0.06348694562912</v>
      </c>
      <c r="S8" s="50">
        <v>0.06725949048996</v>
      </c>
      <c r="T8" s="50">
        <v>0.067204320430756</v>
      </c>
      <c r="U8" s="50">
        <v>0.068718862533569</v>
      </c>
      <c r="V8" s="50">
        <v>0.0655908147494</v>
      </c>
      <c r="W8" s="50">
        <v>0.061205323537191</v>
      </c>
      <c r="X8" s="109"/>
      <c r="Y8" s="109"/>
      <c r="Z8" s="50">
        <v>0.833333333333333</v>
      </c>
      <c r="AA8" s="50">
        <v>0.5</v>
      </c>
      <c r="AB8" s="50">
        <v>0.5</v>
      </c>
      <c r="AC8" s="50">
        <v>0.833333333333333</v>
      </c>
      <c r="AD8" s="50">
        <v>0.5</v>
      </c>
      <c r="AE8" s="50">
        <v>0.5</v>
      </c>
      <c r="AF8" s="50">
        <v>0.708333333333333</v>
      </c>
      <c r="AG8" s="50">
        <v>0.5</v>
      </c>
      <c r="AH8" s="50">
        <v>0.5</v>
      </c>
    </row>
    <row r="9">
      <c r="A9" s="50" t="s">
        <v>34</v>
      </c>
      <c r="B9" s="94">
        <v>27.617059349836</v>
      </c>
      <c r="C9" s="50">
        <v>27.4679391589621</v>
      </c>
      <c r="D9" s="50">
        <v>27.4381151207874</v>
      </c>
      <c r="E9" s="50">
        <v>27.4679391589621</v>
      </c>
      <c r="F9" s="50">
        <v>27.4679391589621</v>
      </c>
      <c r="G9" s="50">
        <v>27.4381151207874</v>
      </c>
      <c r="H9" s="50">
        <v>27.4679391589621</v>
      </c>
      <c r="I9" s="50">
        <v>27.4679391589621</v>
      </c>
      <c r="J9" s="50">
        <v>27.4381151207874</v>
      </c>
      <c r="K9" s="50">
        <v>27.4679391589621</v>
      </c>
      <c r="L9" s="50">
        <f>VLOOKUP(A9,DataDictionary!$B$2:$G$31,5,FALSE())</f>
        <v>11</v>
      </c>
      <c r="M9" s="109"/>
      <c r="N9" s="94">
        <v>4.94074827035268</v>
      </c>
      <c r="O9" s="50">
        <v>2.5606316169103</v>
      </c>
      <c r="P9" s="50">
        <v>2.55466419855754</v>
      </c>
      <c r="Q9" s="50">
        <v>2.55493569771449</v>
      </c>
      <c r="R9" s="50">
        <v>2.41344219446182</v>
      </c>
      <c r="S9" s="50">
        <v>2.57288362582525</v>
      </c>
      <c r="T9" s="50">
        <v>2.57100330988566</v>
      </c>
      <c r="U9" s="50">
        <v>2.55658739010493</v>
      </c>
      <c r="V9" s="50">
        <v>2.54796729882558</v>
      </c>
      <c r="W9" s="50">
        <v>2.34593778053919</v>
      </c>
      <c r="X9" s="109"/>
      <c r="Y9" s="109"/>
      <c r="Z9" s="50">
        <v>0.181818181818182</v>
      </c>
      <c r="AA9" s="50">
        <v>0.181818181818182</v>
      </c>
      <c r="AB9" s="50">
        <v>0.181818181818182</v>
      </c>
      <c r="AC9" s="50">
        <v>0.181818181818182</v>
      </c>
      <c r="AD9" s="50">
        <v>0.181818181818182</v>
      </c>
      <c r="AE9" s="50">
        <v>0.181818181818182</v>
      </c>
      <c r="AF9" s="50">
        <v>0.181818181818182</v>
      </c>
      <c r="AG9" s="50">
        <v>0.181818181818182</v>
      </c>
      <c r="AH9" s="50">
        <v>0.181818181818182</v>
      </c>
    </row>
    <row r="10">
      <c r="A10" s="50" t="s">
        <v>36</v>
      </c>
      <c r="B10" s="94">
        <v>54.0540540540541</v>
      </c>
      <c r="C10" s="50">
        <v>50.0</v>
      </c>
      <c r="D10" s="50">
        <v>48.6486486486487</v>
      </c>
      <c r="E10" s="50">
        <v>52.7027027027027</v>
      </c>
      <c r="F10" s="50">
        <v>50.0</v>
      </c>
      <c r="G10" s="50">
        <v>51.3513513513514</v>
      </c>
      <c r="H10" s="50">
        <v>52.7027027027027</v>
      </c>
      <c r="I10" s="50">
        <v>52.7027027027027</v>
      </c>
      <c r="J10" s="50">
        <v>51.3513513513514</v>
      </c>
      <c r="K10" s="50">
        <v>54.0540540540541</v>
      </c>
      <c r="L10" s="50">
        <f>VLOOKUP(A10,DataDictionary!$B$2:$G$31,5,FALSE())</f>
        <v>10</v>
      </c>
      <c r="M10" s="109"/>
      <c r="N10" s="94">
        <v>0.425152854124705</v>
      </c>
      <c r="O10" s="50">
        <v>0.418784308433533</v>
      </c>
      <c r="P10" s="50">
        <v>0.402833716074626</v>
      </c>
      <c r="Q10" s="50">
        <v>0.271152313550313</v>
      </c>
      <c r="R10" s="50">
        <v>0.377897012233734</v>
      </c>
      <c r="S10" s="50">
        <v>0.403297889232636</v>
      </c>
      <c r="T10" s="50">
        <v>0.272202376524607</v>
      </c>
      <c r="U10" s="50">
        <v>0.401882723967234</v>
      </c>
      <c r="V10" s="50">
        <v>0.362113773822784</v>
      </c>
      <c r="W10" s="50">
        <v>0.345559144020081</v>
      </c>
      <c r="X10" s="109"/>
      <c r="Y10" s="109"/>
      <c r="Z10" s="50">
        <v>0.9</v>
      </c>
      <c r="AA10" s="50">
        <v>0.8</v>
      </c>
      <c r="AB10" s="50">
        <v>0.3</v>
      </c>
      <c r="AC10" s="50">
        <v>0.9</v>
      </c>
      <c r="AD10" s="50">
        <v>0.8</v>
      </c>
      <c r="AE10" s="50">
        <v>0.3</v>
      </c>
      <c r="AF10" s="50">
        <v>0.8</v>
      </c>
      <c r="AG10" s="50">
        <v>0.6</v>
      </c>
      <c r="AH10" s="50">
        <v>0.7</v>
      </c>
    </row>
    <row r="11">
      <c r="A11" s="50" t="s">
        <v>39</v>
      </c>
      <c r="B11" s="94">
        <v>99.3333333333333</v>
      </c>
      <c r="C11" s="50">
        <v>99.3333333333333</v>
      </c>
      <c r="D11" s="50">
        <v>98.0</v>
      </c>
      <c r="E11" s="50">
        <v>91.6666666666667</v>
      </c>
      <c r="F11" s="50">
        <v>99.3333333333333</v>
      </c>
      <c r="G11" s="50">
        <v>98.0</v>
      </c>
      <c r="H11" s="50">
        <v>91.6666666666667</v>
      </c>
      <c r="I11" s="50">
        <v>99.3333333333333</v>
      </c>
      <c r="J11" s="50">
        <v>99.0</v>
      </c>
      <c r="K11" s="50">
        <v>93.0</v>
      </c>
      <c r="L11" s="50">
        <f>VLOOKUP(A11,DataDictionary!$B$2:$G$31,5,FALSE())</f>
        <v>9</v>
      </c>
      <c r="M11" s="109"/>
      <c r="N11" s="94">
        <v>0.256746311982473</v>
      </c>
      <c r="O11" s="50">
        <v>0.264257272084554</v>
      </c>
      <c r="P11" s="50">
        <v>0.144054214159648</v>
      </c>
      <c r="Q11" s="50">
        <v>0.091978522141775</v>
      </c>
      <c r="R11" s="50">
        <v>0.241565406322479</v>
      </c>
      <c r="S11" s="50">
        <v>0.145816707611084</v>
      </c>
      <c r="T11" s="50">
        <v>0.093349452813466</v>
      </c>
      <c r="U11" s="50">
        <v>0.265144979953766</v>
      </c>
      <c r="V11" s="50">
        <v>0.171928091843923</v>
      </c>
      <c r="W11" s="50">
        <v>0.092940628528595</v>
      </c>
      <c r="X11" s="109"/>
      <c r="Y11" s="109"/>
      <c r="Z11" s="50">
        <v>1.0</v>
      </c>
      <c r="AA11" s="50">
        <v>0.222222222222222</v>
      </c>
      <c r="AB11" s="50">
        <v>0.111111111111111</v>
      </c>
      <c r="AC11" s="50">
        <v>1.0</v>
      </c>
      <c r="AD11" s="50">
        <v>0.222222222222222</v>
      </c>
      <c r="AE11" s="50">
        <v>0.111111111111111</v>
      </c>
      <c r="AF11" s="50">
        <v>1.0</v>
      </c>
      <c r="AG11" s="50">
        <v>0.333333333333333</v>
      </c>
      <c r="AH11" s="50">
        <v>0.111111111111111</v>
      </c>
    </row>
    <row r="12">
      <c r="A12" s="50" t="s">
        <v>41</v>
      </c>
      <c r="B12" s="94">
        <v>53.8888888888889</v>
      </c>
      <c r="C12" s="50">
        <v>52.2222222222222</v>
      </c>
      <c r="D12" s="50">
        <v>52.2222222222222</v>
      </c>
      <c r="E12" s="50">
        <v>51.6666666666667</v>
      </c>
      <c r="F12" s="50">
        <v>52.2222222222222</v>
      </c>
      <c r="G12" s="50">
        <v>52.2222222222222</v>
      </c>
      <c r="H12" s="50">
        <v>51.6666666666667</v>
      </c>
      <c r="I12" s="50">
        <v>56.6666666666667</v>
      </c>
      <c r="J12" s="50">
        <v>55.0</v>
      </c>
      <c r="K12" s="50">
        <v>53.8888888888889</v>
      </c>
      <c r="L12" s="50">
        <f>VLOOKUP(A12,DataDictionary!$B$2:$G$31,5,FALSE())</f>
        <v>7</v>
      </c>
      <c r="M12" s="109"/>
      <c r="N12" s="94">
        <v>1.40800677140554</v>
      </c>
      <c r="O12" s="50">
        <v>1.11682560841242</v>
      </c>
      <c r="P12" s="50">
        <v>1.12291067441305</v>
      </c>
      <c r="Q12" s="50">
        <v>1.22543745438258</v>
      </c>
      <c r="R12" s="50">
        <v>0.99905012845993</v>
      </c>
      <c r="S12" s="50">
        <v>1.1187277118365</v>
      </c>
      <c r="T12" s="50">
        <v>1.22466701666514</v>
      </c>
      <c r="U12" s="50">
        <v>1.22231431802114</v>
      </c>
      <c r="V12" s="50">
        <v>1.22286961078644</v>
      </c>
      <c r="W12" s="50">
        <v>0.881615444024404</v>
      </c>
      <c r="X12" s="109"/>
      <c r="Y12" s="109"/>
      <c r="Z12" s="50">
        <v>0.571428571428571</v>
      </c>
      <c r="AA12" s="50">
        <v>0.571428571428571</v>
      </c>
      <c r="AB12" s="50">
        <v>0.714285714285714</v>
      </c>
      <c r="AC12" s="50">
        <v>0.571428571428571</v>
      </c>
      <c r="AD12" s="50">
        <v>0.571428571428571</v>
      </c>
      <c r="AE12" s="50">
        <v>0.714285714285714</v>
      </c>
      <c r="AF12" s="50">
        <v>0.714285714285714</v>
      </c>
      <c r="AG12" s="50">
        <v>0.714285714285714</v>
      </c>
      <c r="AH12" s="50">
        <v>0.428571428571429</v>
      </c>
    </row>
    <row r="13">
      <c r="A13" s="50" t="s">
        <v>45</v>
      </c>
      <c r="B13" s="94">
        <v>100.0</v>
      </c>
      <c r="C13" s="50">
        <v>100.0</v>
      </c>
      <c r="D13" s="50">
        <v>100.0</v>
      </c>
      <c r="E13" s="50">
        <v>100.0</v>
      </c>
      <c r="F13" s="50">
        <v>100.0</v>
      </c>
      <c r="G13" s="50">
        <v>100.0</v>
      </c>
      <c r="H13" s="50">
        <v>100.0</v>
      </c>
      <c r="I13" s="50">
        <v>100.0</v>
      </c>
      <c r="J13" s="50">
        <v>100.0</v>
      </c>
      <c r="K13" s="50">
        <v>100.0</v>
      </c>
      <c r="L13" s="50">
        <f>VLOOKUP(A13,DataDictionary!$B$2:$G$31,5,FALSE())</f>
        <v>6</v>
      </c>
      <c r="M13" s="109"/>
      <c r="N13" s="94">
        <v>0.02368719180425</v>
      </c>
      <c r="O13" s="50">
        <v>0.020810699462891</v>
      </c>
      <c r="P13" s="50">
        <v>0.01571147441864</v>
      </c>
      <c r="Q13" s="50">
        <v>0.015744332472483</v>
      </c>
      <c r="R13" s="50">
        <v>0.018976239363353</v>
      </c>
      <c r="S13" s="50">
        <v>0.015653669834137</v>
      </c>
      <c r="T13" s="50">
        <v>0.015796061356862</v>
      </c>
      <c r="U13" s="50">
        <v>0.018572247028351</v>
      </c>
      <c r="V13" s="50">
        <v>0.01548316081365</v>
      </c>
      <c r="W13" s="50">
        <v>0.01464140812556</v>
      </c>
      <c r="X13" s="109"/>
      <c r="Y13" s="109"/>
      <c r="Z13" s="50">
        <v>0.666666666666667</v>
      </c>
      <c r="AA13" s="50">
        <v>0.333333333333333</v>
      </c>
      <c r="AB13" s="50">
        <v>0.333333333333333</v>
      </c>
      <c r="AC13" s="50">
        <v>0.666666666666667</v>
      </c>
      <c r="AD13" s="50">
        <v>0.333333333333333</v>
      </c>
      <c r="AE13" s="50">
        <v>0.333333333333333</v>
      </c>
      <c r="AF13" s="50">
        <v>0.5</v>
      </c>
      <c r="AG13" s="50">
        <v>0.333333333333333</v>
      </c>
      <c r="AH13" s="50">
        <v>0.333333333333333</v>
      </c>
    </row>
    <row r="14">
      <c r="A14" s="50" t="s">
        <v>47</v>
      </c>
      <c r="B14" s="94">
        <v>100.0</v>
      </c>
      <c r="C14" s="50">
        <v>100.0</v>
      </c>
      <c r="D14" s="50">
        <v>98.6111111111111</v>
      </c>
      <c r="E14" s="50">
        <v>98.6111111111111</v>
      </c>
      <c r="F14" s="50">
        <v>100.0</v>
      </c>
      <c r="G14" s="50">
        <v>98.6111111111111</v>
      </c>
      <c r="H14" s="50">
        <v>98.6111111111111</v>
      </c>
      <c r="I14" s="50">
        <v>100.0</v>
      </c>
      <c r="J14" s="50">
        <v>98.6111111111111</v>
      </c>
      <c r="K14" s="50">
        <v>98.6111111111111</v>
      </c>
      <c r="L14" s="50">
        <f>VLOOKUP(A14,DataDictionary!$B$2:$G$31,5,FALSE())</f>
        <v>6</v>
      </c>
      <c r="M14" s="109"/>
      <c r="N14" s="94">
        <v>0.744867630799611</v>
      </c>
      <c r="O14" s="50">
        <v>0.745291856924693</v>
      </c>
      <c r="P14" s="50">
        <v>0.630097758769989</v>
      </c>
      <c r="Q14" s="50">
        <v>0.55477089881897</v>
      </c>
      <c r="R14" s="50">
        <v>0.670776685078939</v>
      </c>
      <c r="S14" s="50">
        <v>0.631566286087036</v>
      </c>
      <c r="T14" s="50">
        <v>0.554072777430216</v>
      </c>
      <c r="U14" s="50">
        <v>0.745508869489034</v>
      </c>
      <c r="V14" s="50">
        <v>0.629521958033244</v>
      </c>
      <c r="W14" s="50">
        <v>0.564524610837301</v>
      </c>
      <c r="X14" s="109"/>
      <c r="Y14" s="109"/>
      <c r="Z14" s="50">
        <v>1.0</v>
      </c>
      <c r="AA14" s="50">
        <v>0.666666666666667</v>
      </c>
      <c r="AB14" s="50">
        <v>0.5</v>
      </c>
      <c r="AC14" s="50">
        <v>1.0</v>
      </c>
      <c r="AD14" s="50">
        <v>0.666666666666667</v>
      </c>
      <c r="AE14" s="50">
        <v>0.5</v>
      </c>
      <c r="AF14" s="50">
        <v>1.0</v>
      </c>
      <c r="AG14" s="50">
        <v>0.666666666666667</v>
      </c>
      <c r="AH14" s="50">
        <v>0.666666666666667</v>
      </c>
    </row>
    <row r="15">
      <c r="A15" s="50" t="s">
        <v>49</v>
      </c>
      <c r="B15" s="94">
        <v>89.3129770992367</v>
      </c>
      <c r="C15" s="50">
        <v>84.7328244274809</v>
      </c>
      <c r="D15" s="50">
        <v>81.6793893129771</v>
      </c>
      <c r="E15" s="50">
        <v>84.7328244274809</v>
      </c>
      <c r="F15" s="50">
        <v>84.7328244274809</v>
      </c>
      <c r="G15" s="50">
        <v>81.6793893129771</v>
      </c>
      <c r="H15" s="50">
        <v>84.7328244274809</v>
      </c>
      <c r="I15" s="50">
        <v>89.3129770992367</v>
      </c>
      <c r="J15" s="50">
        <v>80.9160305343512</v>
      </c>
      <c r="K15" s="50">
        <v>80.9160305343512</v>
      </c>
      <c r="L15" s="50">
        <f>VLOOKUP(A15,DataDictionary!$B$2:$G$31,5,FALSE())</f>
        <v>6</v>
      </c>
      <c r="M15" s="109"/>
      <c r="N15" s="94">
        <v>13.7324771523476</v>
      </c>
      <c r="O15" s="50">
        <v>10.1965381304423</v>
      </c>
      <c r="P15" s="50">
        <v>8.36926681598028</v>
      </c>
      <c r="Q15" s="50">
        <v>10.1832008361816</v>
      </c>
      <c r="R15" s="50">
        <v>9.18539461692174</v>
      </c>
      <c r="S15" s="50">
        <v>8.37295004924138</v>
      </c>
      <c r="T15" s="50">
        <v>10.1915431896846</v>
      </c>
      <c r="U15" s="50">
        <v>12.6935199022293</v>
      </c>
      <c r="V15" s="50">
        <v>5.04815735022227</v>
      </c>
      <c r="W15" s="50">
        <v>5.01151687701543</v>
      </c>
      <c r="X15" s="109"/>
      <c r="Y15" s="109"/>
      <c r="Z15" s="50">
        <v>0.5</v>
      </c>
      <c r="AA15" s="50">
        <v>0.333333333333333</v>
      </c>
      <c r="AB15" s="50">
        <v>0.5</v>
      </c>
      <c r="AC15" s="50">
        <v>0.5</v>
      </c>
      <c r="AD15" s="50">
        <v>0.333333333333333</v>
      </c>
      <c r="AE15" s="50">
        <v>0.5</v>
      </c>
      <c r="AF15" s="50">
        <v>0.833333333333333</v>
      </c>
      <c r="AG15" s="50">
        <v>0.166666666666667</v>
      </c>
      <c r="AH15" s="50">
        <v>0.166666666666667</v>
      </c>
    </row>
    <row r="16">
      <c r="A16" s="50" t="s">
        <v>51</v>
      </c>
      <c r="B16" s="94">
        <v>54.6228710462287</v>
      </c>
      <c r="C16" s="50">
        <v>54.6228710462287</v>
      </c>
      <c r="D16" s="50">
        <v>38.5239253852392</v>
      </c>
      <c r="E16" s="50">
        <v>39.5377128953771</v>
      </c>
      <c r="F16" s="50">
        <v>54.6228710462287</v>
      </c>
      <c r="G16" s="50">
        <v>38.5239253852392</v>
      </c>
      <c r="H16" s="50">
        <v>39.5377128953771</v>
      </c>
      <c r="I16" s="50">
        <v>54.6228710462287</v>
      </c>
      <c r="J16" s="50">
        <v>24.8986212489862</v>
      </c>
      <c r="K16" s="50">
        <v>44.2822384428224</v>
      </c>
      <c r="L16" s="50">
        <f>VLOOKUP(A16,DataDictionary!$B$2:$G$31,5,FALSE())</f>
        <v>6</v>
      </c>
      <c r="M16" s="109"/>
      <c r="N16" s="94">
        <v>0.539803413550059</v>
      </c>
      <c r="O16" s="50">
        <v>0.548197237650553</v>
      </c>
      <c r="P16" s="50">
        <v>0.357762630780538</v>
      </c>
      <c r="Q16" s="50">
        <v>0.380621067682902</v>
      </c>
      <c r="R16" s="50">
        <v>0.499539307753245</v>
      </c>
      <c r="S16" s="50">
        <v>0.356016091505686</v>
      </c>
      <c r="T16" s="50">
        <v>0.370435043176015</v>
      </c>
      <c r="U16" s="50">
        <v>0.540823431809743</v>
      </c>
      <c r="V16" s="50">
        <v>0.247256763776143</v>
      </c>
      <c r="W16" s="50">
        <v>0.393370183308919</v>
      </c>
      <c r="X16" s="109"/>
      <c r="Y16" s="109"/>
      <c r="Z16" s="50">
        <v>1.0</v>
      </c>
      <c r="AA16" s="50">
        <v>0.333333333333333</v>
      </c>
      <c r="AB16" s="50">
        <v>0.333333333333333</v>
      </c>
      <c r="AC16" s="50">
        <v>1.0</v>
      </c>
      <c r="AD16" s="50">
        <v>0.333333333333333</v>
      </c>
      <c r="AE16" s="50">
        <v>0.333333333333333</v>
      </c>
      <c r="AF16" s="50">
        <v>1.0</v>
      </c>
      <c r="AG16" s="50">
        <v>0.166666666666667</v>
      </c>
      <c r="AH16" s="50">
        <v>0.5</v>
      </c>
    </row>
    <row r="17">
      <c r="A17" s="50" t="s">
        <v>52</v>
      </c>
      <c r="B17" s="94">
        <v>90.7894736842105</v>
      </c>
      <c r="C17" s="50">
        <v>91.4473684210526</v>
      </c>
      <c r="D17" s="50">
        <v>77.6315789473684</v>
      </c>
      <c r="E17" s="50">
        <v>88.1578947368421</v>
      </c>
      <c r="F17" s="50">
        <v>91.4473684210526</v>
      </c>
      <c r="G17" s="50">
        <v>77.6315789473684</v>
      </c>
      <c r="H17" s="50">
        <v>88.1578947368421</v>
      </c>
      <c r="I17" s="50">
        <v>88.8157894736842</v>
      </c>
      <c r="J17" s="50">
        <v>88.1578947368421</v>
      </c>
      <c r="K17" s="50">
        <v>77.6315789473684</v>
      </c>
      <c r="L17" s="50">
        <f>VLOOKUP(A17,DataDictionary!$B$2:$G$31,5,FALSE())</f>
        <v>6</v>
      </c>
      <c r="M17" s="109"/>
      <c r="N17" s="94">
        <v>0.028580248355866</v>
      </c>
      <c r="O17" s="50">
        <v>0.023717927932739</v>
      </c>
      <c r="P17" s="50">
        <v>0.014269085725149</v>
      </c>
      <c r="Q17" s="50">
        <v>0.0199387272199</v>
      </c>
      <c r="R17" s="50">
        <v>0.023670001824697</v>
      </c>
      <c r="S17" s="50">
        <v>0.013104204336802</v>
      </c>
      <c r="T17" s="50">
        <v>0.019384817282359</v>
      </c>
      <c r="U17" s="50">
        <v>0.021272850036621</v>
      </c>
      <c r="V17" s="50">
        <v>0.020416947205862</v>
      </c>
      <c r="W17" s="50">
        <v>0.014043259620667</v>
      </c>
      <c r="X17" s="109"/>
      <c r="Y17" s="109"/>
      <c r="Z17" s="50">
        <v>0.666666666666667</v>
      </c>
      <c r="AA17" s="50">
        <v>0.166666666666667</v>
      </c>
      <c r="AB17" s="50">
        <v>0.333333333333333</v>
      </c>
      <c r="AC17" s="50">
        <v>0.666666666666667</v>
      </c>
      <c r="AD17" s="50">
        <v>0.166666666666667</v>
      </c>
      <c r="AE17" s="50">
        <v>0.333333333333333</v>
      </c>
      <c r="AF17" s="50">
        <v>0.5</v>
      </c>
      <c r="AG17" s="50">
        <v>0.333333333333333</v>
      </c>
      <c r="AH17" s="50">
        <v>0.166666666666667</v>
      </c>
    </row>
    <row r="18">
      <c r="A18" s="50" t="s">
        <v>43</v>
      </c>
      <c r="B18" s="94">
        <v>84.641638225256</v>
      </c>
      <c r="C18" s="50">
        <v>85.6655290102389</v>
      </c>
      <c r="D18" s="50">
        <v>85.6655290102389</v>
      </c>
      <c r="E18" s="50">
        <v>84.9829351535836</v>
      </c>
      <c r="F18" s="50">
        <v>85.6655290102389</v>
      </c>
      <c r="G18" s="50">
        <v>85.6655290102389</v>
      </c>
      <c r="H18" s="50">
        <v>84.9829351535836</v>
      </c>
      <c r="I18" s="50">
        <v>84.9829351535836</v>
      </c>
      <c r="J18" s="50">
        <v>84.9829351535836</v>
      </c>
      <c r="K18" s="50">
        <v>84.9829351535836</v>
      </c>
      <c r="L18" s="50">
        <f>VLOOKUP(A18,DataDictionary!$B$2:$G$31,5,FALSE())</f>
        <v>6</v>
      </c>
      <c r="M18" s="109"/>
      <c r="N18" s="94">
        <v>1.370607539018</v>
      </c>
      <c r="O18" s="50">
        <v>0.505974610646566</v>
      </c>
      <c r="P18" s="50">
        <v>0.513346393903097</v>
      </c>
      <c r="Q18" s="50">
        <v>1.01883471806844</v>
      </c>
      <c r="R18" s="50">
        <v>0.508669726053874</v>
      </c>
      <c r="S18" s="50">
        <v>0.507321647802989</v>
      </c>
      <c r="T18" s="50">
        <v>1.01844573815664</v>
      </c>
      <c r="U18" s="50">
        <v>1.01755455732346</v>
      </c>
      <c r="V18" s="50">
        <v>1.05452292760213</v>
      </c>
      <c r="W18" s="50">
        <v>0.914435394605001</v>
      </c>
      <c r="X18" s="109"/>
      <c r="Y18" s="109"/>
      <c r="Z18" s="50">
        <v>0.166666666666667</v>
      </c>
      <c r="AA18" s="50">
        <v>0.166666666666667</v>
      </c>
      <c r="AB18" s="50">
        <v>0.5</v>
      </c>
      <c r="AC18" s="50">
        <v>0.166666666666667</v>
      </c>
      <c r="AD18" s="50">
        <v>0.166666666666667</v>
      </c>
      <c r="AE18" s="50">
        <v>0.5</v>
      </c>
      <c r="AF18" s="50">
        <v>0.5</v>
      </c>
      <c r="AG18" s="50">
        <v>0.5</v>
      </c>
      <c r="AH18" s="50">
        <v>0.5</v>
      </c>
    </row>
    <row r="19">
      <c r="A19" s="50" t="s">
        <v>57</v>
      </c>
      <c r="B19" s="94">
        <v>98.1481481481482</v>
      </c>
      <c r="C19" s="50">
        <v>98.1481481481482</v>
      </c>
      <c r="D19" s="50">
        <v>93.3333333333333</v>
      </c>
      <c r="E19" s="50">
        <v>93.3333333333333</v>
      </c>
      <c r="F19" s="50">
        <v>98.1481481481482</v>
      </c>
      <c r="G19" s="50">
        <v>93.3333333333333</v>
      </c>
      <c r="H19" s="50">
        <v>93.3333333333333</v>
      </c>
      <c r="I19" s="50">
        <v>98.1481481481482</v>
      </c>
      <c r="J19" s="50">
        <v>80.7407407407407</v>
      </c>
      <c r="K19" s="50">
        <v>93.3333333333333</v>
      </c>
      <c r="L19" s="50">
        <f>VLOOKUP(A19,DataDictionary!$B$2:$G$31,5,FALSE())</f>
        <v>4</v>
      </c>
      <c r="M19" s="109"/>
      <c r="N19" s="94">
        <v>0.01064346631368</v>
      </c>
      <c r="O19" s="50">
        <v>0.011376690864563</v>
      </c>
      <c r="P19" s="50">
        <v>0.009055570761363</v>
      </c>
      <c r="Q19" s="50">
        <v>0.009059234460195</v>
      </c>
      <c r="R19" s="50">
        <v>0.010682646433512</v>
      </c>
      <c r="S19" s="50">
        <v>0.008843310674032</v>
      </c>
      <c r="T19" s="50">
        <v>0.009042680263519</v>
      </c>
      <c r="U19" s="50">
        <v>0.011389358838399</v>
      </c>
      <c r="V19" s="50">
        <v>0.006265660127004</v>
      </c>
      <c r="W19" s="50">
        <v>0.008901671568553</v>
      </c>
      <c r="X19" s="109"/>
      <c r="Y19" s="109"/>
      <c r="Z19" s="50">
        <v>1.0</v>
      </c>
      <c r="AA19" s="50">
        <v>0.5</v>
      </c>
      <c r="AB19" s="50">
        <v>0.5</v>
      </c>
      <c r="AC19" s="50">
        <v>1.0</v>
      </c>
      <c r="AD19" s="50">
        <v>0.5</v>
      </c>
      <c r="AE19" s="50">
        <v>0.5</v>
      </c>
      <c r="AF19" s="50">
        <v>1.0</v>
      </c>
      <c r="AG19" s="50">
        <v>0.25</v>
      </c>
      <c r="AH19" s="50">
        <v>0.5</v>
      </c>
    </row>
    <row r="20">
      <c r="A20" s="50" t="s">
        <v>55</v>
      </c>
      <c r="B20" s="94">
        <v>53.3333333333333</v>
      </c>
      <c r="C20" s="50">
        <v>46.6666666666667</v>
      </c>
      <c r="D20" s="50">
        <v>53.3333333333333</v>
      </c>
      <c r="E20" s="50">
        <v>53.3333333333333</v>
      </c>
      <c r="F20" s="50">
        <v>46.6666666666667</v>
      </c>
      <c r="G20" s="50">
        <v>53.3333333333333</v>
      </c>
      <c r="H20" s="50">
        <v>53.3333333333333</v>
      </c>
      <c r="I20" s="50">
        <v>40.0</v>
      </c>
      <c r="J20" s="50">
        <v>40.0</v>
      </c>
      <c r="K20" s="50">
        <v>40.0</v>
      </c>
      <c r="L20" s="50">
        <f>VLOOKUP(A20,DataDictionary!$B$2:$G$31,5,FALSE())</f>
        <v>4</v>
      </c>
      <c r="M20" s="109"/>
      <c r="N20" s="94">
        <v>0.148837920029958</v>
      </c>
      <c r="O20" s="50">
        <v>0.131640565395355</v>
      </c>
      <c r="P20" s="50">
        <v>0.065722346305847</v>
      </c>
      <c r="Q20" s="50">
        <v>0.065964384873708</v>
      </c>
      <c r="R20" s="50">
        <v>0.118615225950877</v>
      </c>
      <c r="S20" s="50">
        <v>0.065715829531352</v>
      </c>
      <c r="T20" s="50">
        <v>0.067873513698578</v>
      </c>
      <c r="U20" s="50">
        <v>0.108813714981079</v>
      </c>
      <c r="V20" s="50">
        <v>0.108325242996216</v>
      </c>
      <c r="W20" s="50">
        <v>0.100047222773234</v>
      </c>
      <c r="X20" s="109"/>
      <c r="Y20" s="109"/>
      <c r="Z20" s="50">
        <v>0.75</v>
      </c>
      <c r="AA20" s="50">
        <v>0.25</v>
      </c>
      <c r="AB20" s="50">
        <v>0.25</v>
      </c>
      <c r="AC20" s="50">
        <v>0.75</v>
      </c>
      <c r="AD20" s="50">
        <v>0.25</v>
      </c>
      <c r="AE20" s="50">
        <v>0.25</v>
      </c>
      <c r="AF20" s="50">
        <v>0.5</v>
      </c>
      <c r="AG20" s="50">
        <v>0.5</v>
      </c>
      <c r="AH20" s="50">
        <v>0.5</v>
      </c>
    </row>
    <row r="21">
      <c r="A21" s="50" t="s">
        <v>65</v>
      </c>
      <c r="B21" s="94">
        <v>98.5507246376812</v>
      </c>
      <c r="C21" s="50">
        <v>95.6521739130435</v>
      </c>
      <c r="D21" s="50">
        <v>95.6521739130435</v>
      </c>
      <c r="E21" s="50">
        <v>95.6521739130435</v>
      </c>
      <c r="F21" s="50">
        <v>95.6521739130435</v>
      </c>
      <c r="G21" s="50">
        <v>95.6521739130435</v>
      </c>
      <c r="H21" s="50">
        <v>95.6521739130435</v>
      </c>
      <c r="I21" s="50">
        <v>98.5507246376812</v>
      </c>
      <c r="J21" s="50">
        <v>86.9565217391304</v>
      </c>
      <c r="K21" s="50">
        <v>86.9565217391304</v>
      </c>
      <c r="L21" s="50">
        <f>VLOOKUP(A21,DataDictionary!$B$2:$G$31,5,FALSE())</f>
        <v>3</v>
      </c>
      <c r="M21" s="109"/>
      <c r="N21" s="94">
        <v>0.117720441023509</v>
      </c>
      <c r="O21" s="50">
        <v>0.060193649927775</v>
      </c>
      <c r="P21" s="50">
        <v>0.060091217358907</v>
      </c>
      <c r="Q21" s="50">
        <v>0.060510993003845</v>
      </c>
      <c r="R21" s="50">
        <v>0.06212469736735</v>
      </c>
      <c r="S21" s="50">
        <v>0.060145552953084</v>
      </c>
      <c r="T21" s="50">
        <v>0.062610900402069</v>
      </c>
      <c r="U21" s="50">
        <v>0.097627460956574</v>
      </c>
      <c r="V21" s="50">
        <v>0.06193532148997</v>
      </c>
      <c r="W21" s="50">
        <v>0.062545704841614</v>
      </c>
      <c r="X21" s="109"/>
      <c r="Y21" s="109"/>
      <c r="Z21" s="50">
        <v>0.333333333333333</v>
      </c>
      <c r="AA21" s="50">
        <v>0.333333333333333</v>
      </c>
      <c r="AB21" s="50">
        <v>0.333333333333333</v>
      </c>
      <c r="AC21" s="50">
        <v>0.333333333333333</v>
      </c>
      <c r="AD21" s="50">
        <v>0.333333333333333</v>
      </c>
      <c r="AE21" s="50">
        <v>0.333333333333333</v>
      </c>
      <c r="AF21" s="50">
        <v>0.666666666666667</v>
      </c>
      <c r="AG21" s="50">
        <v>0.333333333333333</v>
      </c>
      <c r="AH21" s="50">
        <v>0.333333333333333</v>
      </c>
    </row>
    <row r="22">
      <c r="A22" s="50" t="s">
        <v>67</v>
      </c>
      <c r="B22" s="94">
        <v>43.3460076045627</v>
      </c>
      <c r="C22" s="50">
        <v>43.3460076045627</v>
      </c>
      <c r="D22" s="50">
        <v>46.0076045627376</v>
      </c>
      <c r="E22" s="50">
        <v>42.9657794676806</v>
      </c>
      <c r="F22" s="50">
        <v>43.3460076045627</v>
      </c>
      <c r="G22" s="50">
        <v>46.0076045627376</v>
      </c>
      <c r="H22" s="50">
        <v>42.9657794676806</v>
      </c>
      <c r="I22" s="50">
        <v>43.3460076045627</v>
      </c>
      <c r="J22" s="50">
        <v>49.8098859315589</v>
      </c>
      <c r="K22" s="50">
        <v>42.9657794676806</v>
      </c>
      <c r="L22" s="50">
        <f>VLOOKUP(A22,DataDictionary!$B$2:$G$31,5,FALSE())</f>
        <v>3</v>
      </c>
      <c r="M22" s="109"/>
      <c r="N22" s="94">
        <v>1.96132585604986</v>
      </c>
      <c r="O22" s="50">
        <v>1.96290244261424</v>
      </c>
      <c r="P22" s="50">
        <v>0.973572333653768</v>
      </c>
      <c r="Q22" s="50">
        <v>1.61173413594564</v>
      </c>
      <c r="R22" s="50">
        <v>1.76310547590256</v>
      </c>
      <c r="S22" s="50">
        <v>0.971107590198517</v>
      </c>
      <c r="T22" s="50">
        <v>1.6118935863177</v>
      </c>
      <c r="U22" s="50">
        <v>2.00603403647741</v>
      </c>
      <c r="V22" s="50">
        <v>0.970917439460754</v>
      </c>
      <c r="W22" s="50">
        <v>1.49922015666962</v>
      </c>
      <c r="X22" s="109"/>
      <c r="Y22" s="109"/>
      <c r="Z22" s="50">
        <v>1.0</v>
      </c>
      <c r="AA22" s="50">
        <v>0.333333333333333</v>
      </c>
      <c r="AB22" s="50">
        <v>0.666666666666667</v>
      </c>
      <c r="AC22" s="50">
        <v>1.0</v>
      </c>
      <c r="AD22" s="50">
        <v>0.333333333333333</v>
      </c>
      <c r="AE22" s="50">
        <v>0.666666666666667</v>
      </c>
      <c r="AF22" s="50">
        <v>1.0</v>
      </c>
      <c r="AG22" s="50">
        <v>0.333333333333333</v>
      </c>
      <c r="AH22" s="50">
        <v>0.666666666666667</v>
      </c>
    </row>
    <row r="23">
      <c r="A23" s="50" t="s">
        <v>59</v>
      </c>
      <c r="B23" s="94">
        <v>59.5294117647059</v>
      </c>
      <c r="C23" s="50">
        <v>59.5294117647059</v>
      </c>
      <c r="D23" s="50">
        <v>40.4705882352941</v>
      </c>
      <c r="E23" s="50">
        <v>30.1176470588235</v>
      </c>
      <c r="F23" s="50">
        <v>59.5294117647059</v>
      </c>
      <c r="G23" s="50">
        <v>40.4705882352941</v>
      </c>
      <c r="H23" s="50">
        <v>30.1176470588235</v>
      </c>
      <c r="I23" s="50">
        <v>59.5294117647059</v>
      </c>
      <c r="J23" s="50">
        <v>42.2352941176471</v>
      </c>
      <c r="K23" s="50">
        <v>58.8235294117647</v>
      </c>
      <c r="L23" s="50">
        <f>VLOOKUP(A23,DataDictionary!$B$2:$G$31,5,FALSE())</f>
        <v>3</v>
      </c>
      <c r="M23" s="109"/>
      <c r="N23" s="94">
        <v>0.097422444820404</v>
      </c>
      <c r="O23" s="50">
        <v>0.106706825892131</v>
      </c>
      <c r="P23" s="50">
        <v>0.057434650262197</v>
      </c>
      <c r="Q23" s="50">
        <v>0.057725596427918</v>
      </c>
      <c r="R23" s="50">
        <v>0.097129293282827</v>
      </c>
      <c r="S23" s="50">
        <v>0.057640608151754</v>
      </c>
      <c r="T23" s="50">
        <v>0.05748169819514</v>
      </c>
      <c r="U23" s="50">
        <v>0.106867754459381</v>
      </c>
      <c r="V23" s="50">
        <v>0.056945943832398</v>
      </c>
      <c r="W23" s="50">
        <v>0.081928773721059</v>
      </c>
      <c r="X23" s="109"/>
      <c r="Y23" s="109"/>
      <c r="Z23" s="50">
        <v>1.0</v>
      </c>
      <c r="AA23" s="50">
        <v>0.333333333333333</v>
      </c>
      <c r="AB23" s="50">
        <v>0.333333333333333</v>
      </c>
      <c r="AC23" s="50">
        <v>1.0</v>
      </c>
      <c r="AD23" s="50">
        <v>0.333333333333333</v>
      </c>
      <c r="AE23" s="50">
        <v>0.333333333333333</v>
      </c>
      <c r="AF23" s="50">
        <v>1.0</v>
      </c>
      <c r="AG23" s="50">
        <v>0.333333333333333</v>
      </c>
      <c r="AH23" s="50">
        <v>0.666666666666667</v>
      </c>
    </row>
    <row r="24">
      <c r="A24" s="50" t="s">
        <v>61</v>
      </c>
      <c r="B24" s="94">
        <v>94.0625</v>
      </c>
      <c r="C24" s="50">
        <v>94.0625</v>
      </c>
      <c r="D24" s="50">
        <v>71.875</v>
      </c>
      <c r="E24" s="50">
        <v>85.9375</v>
      </c>
      <c r="F24" s="50">
        <v>94.0625</v>
      </c>
      <c r="G24" s="50">
        <v>71.875</v>
      </c>
      <c r="H24" s="50">
        <v>85.9375</v>
      </c>
      <c r="I24" s="50">
        <v>94.0625</v>
      </c>
      <c r="J24" s="50">
        <v>71.875</v>
      </c>
      <c r="K24" s="50">
        <v>85.9375</v>
      </c>
      <c r="L24" s="50">
        <f>VLOOKUP(A24,DataDictionary!$B$2:$G$31,5,FALSE())</f>
        <v>3</v>
      </c>
      <c r="M24" s="109"/>
      <c r="N24" s="94">
        <v>0.160211519400279</v>
      </c>
      <c r="O24" s="50">
        <v>0.16149978240331</v>
      </c>
      <c r="P24" s="50">
        <v>0.082672822475433</v>
      </c>
      <c r="Q24" s="50">
        <v>0.133890231450399</v>
      </c>
      <c r="R24" s="50">
        <v>0.14575803677241</v>
      </c>
      <c r="S24" s="50">
        <v>0.080972329775492</v>
      </c>
      <c r="T24" s="50">
        <v>0.140857021013896</v>
      </c>
      <c r="U24" s="50">
        <v>0.168670459588369</v>
      </c>
      <c r="V24" s="50">
        <v>0.082841948668162</v>
      </c>
      <c r="W24" s="50">
        <v>0.12101708650589</v>
      </c>
      <c r="X24" s="109"/>
      <c r="Y24" s="109"/>
      <c r="Z24" s="50">
        <v>1.0</v>
      </c>
      <c r="AA24" s="50">
        <v>0.333333333333333</v>
      </c>
      <c r="AB24" s="50">
        <v>0.666666666666667</v>
      </c>
      <c r="AC24" s="50">
        <v>1.0</v>
      </c>
      <c r="AD24" s="50">
        <v>0.333333333333333</v>
      </c>
      <c r="AE24" s="50">
        <v>0.666666666666667</v>
      </c>
      <c r="AF24" s="50">
        <v>1.0</v>
      </c>
      <c r="AG24" s="50">
        <v>0.333333333333333</v>
      </c>
      <c r="AH24" s="50">
        <v>0.666666666666667</v>
      </c>
    </row>
    <row r="25">
      <c r="A25" s="50" t="s">
        <v>69</v>
      </c>
      <c r="B25" s="94">
        <v>6.66666666666667</v>
      </c>
      <c r="C25" s="50">
        <v>20.0</v>
      </c>
      <c r="D25" s="50">
        <v>20.0</v>
      </c>
      <c r="E25" s="50">
        <v>20.0</v>
      </c>
      <c r="F25" s="50">
        <v>20.0</v>
      </c>
      <c r="G25" s="50">
        <v>20.0</v>
      </c>
      <c r="H25" s="50">
        <v>20.0</v>
      </c>
      <c r="I25" s="50">
        <v>20.0</v>
      </c>
      <c r="J25" s="50">
        <v>20.0</v>
      </c>
      <c r="K25" s="50">
        <v>20.0</v>
      </c>
      <c r="L25" s="50">
        <f>VLOOKUP(A25,DataDictionary!$B$2:$G$31,5,FALSE())</f>
        <v>2</v>
      </c>
      <c r="M25" s="109"/>
      <c r="N25" s="94">
        <v>0.034846595923106</v>
      </c>
      <c r="O25" s="50">
        <v>0.022144114971161</v>
      </c>
      <c r="P25" s="50">
        <v>0.022156544526418</v>
      </c>
      <c r="Q25" s="50">
        <v>0.021908903121948</v>
      </c>
      <c r="R25" s="50">
        <v>0.022084554036458</v>
      </c>
      <c r="S25" s="50">
        <v>0.022141333421071</v>
      </c>
      <c r="T25" s="50">
        <v>0.022292113304138</v>
      </c>
      <c r="U25" s="50">
        <v>0.021944371859233</v>
      </c>
      <c r="V25" s="50">
        <v>0.022106289863587</v>
      </c>
      <c r="W25" s="50">
        <v>0.022379084428152</v>
      </c>
      <c r="X25" s="109"/>
      <c r="Y25" s="109"/>
      <c r="Z25" s="50">
        <v>0.5</v>
      </c>
      <c r="AA25" s="50">
        <v>0.5</v>
      </c>
      <c r="AB25" s="50">
        <v>0.5</v>
      </c>
      <c r="AC25" s="50">
        <v>0.5</v>
      </c>
      <c r="AD25" s="50">
        <v>0.5</v>
      </c>
      <c r="AE25" s="50">
        <v>0.5</v>
      </c>
      <c r="AF25" s="50">
        <v>0.5</v>
      </c>
      <c r="AG25" s="50">
        <v>0.5</v>
      </c>
      <c r="AH25" s="50">
        <v>0.5</v>
      </c>
    </row>
    <row r="26">
      <c r="A26" s="50" t="s">
        <v>73</v>
      </c>
      <c r="B26" s="94">
        <v>90.5555555555556</v>
      </c>
      <c r="C26" s="50">
        <v>90.5555555555556</v>
      </c>
      <c r="D26" s="50">
        <v>73.3333333333333</v>
      </c>
      <c r="E26" s="50">
        <v>73.3333333333333</v>
      </c>
      <c r="F26" s="50">
        <v>90.5555555555556</v>
      </c>
      <c r="G26" s="50">
        <v>73.3333333333333</v>
      </c>
      <c r="H26" s="50">
        <v>73.3333333333333</v>
      </c>
      <c r="I26" s="50">
        <v>90.5555555555556</v>
      </c>
      <c r="J26" s="50">
        <v>73.3333333333333</v>
      </c>
      <c r="K26" s="50">
        <v>73.3333333333333</v>
      </c>
      <c r="L26" s="50">
        <f>VLOOKUP(A26,DataDictionary!$B$2:$G$31,5,FALSE())</f>
        <v>2</v>
      </c>
      <c r="M26" s="109"/>
      <c r="N26" s="94">
        <v>0.031342097123464</v>
      </c>
      <c r="O26" s="50">
        <v>0.035286911328634</v>
      </c>
      <c r="P26" s="50">
        <v>0.024452618757884</v>
      </c>
      <c r="Q26" s="50">
        <v>0.025078459580739</v>
      </c>
      <c r="R26" s="50">
        <v>0.033939178784688</v>
      </c>
      <c r="S26" s="50">
        <v>0.023596477508545</v>
      </c>
      <c r="T26" s="50">
        <v>0.026188806692759</v>
      </c>
      <c r="U26" s="50">
        <v>0.034510215123495</v>
      </c>
      <c r="V26" s="50">
        <v>0.023397266864777</v>
      </c>
      <c r="W26" s="50">
        <v>0.02465767065684</v>
      </c>
      <c r="X26" s="109"/>
      <c r="Y26" s="109"/>
      <c r="Z26" s="50">
        <v>1.0</v>
      </c>
      <c r="AA26" s="50">
        <v>0.5</v>
      </c>
      <c r="AB26" s="50">
        <v>0.5</v>
      </c>
      <c r="AC26" s="50">
        <v>1.0</v>
      </c>
      <c r="AD26" s="50">
        <v>0.5</v>
      </c>
      <c r="AE26" s="50">
        <v>0.5</v>
      </c>
      <c r="AF26" s="50">
        <v>1.0</v>
      </c>
      <c r="AG26" s="50">
        <v>0.5</v>
      </c>
      <c r="AH26" s="50">
        <v>0.5</v>
      </c>
    </row>
    <row r="27">
      <c r="A27" s="50" t="s">
        <v>71</v>
      </c>
      <c r="B27" s="94">
        <v>98.1989708404803</v>
      </c>
      <c r="C27" s="50">
        <v>98.1989708404803</v>
      </c>
      <c r="D27" s="50">
        <v>88.822184105203</v>
      </c>
      <c r="E27" s="50">
        <v>88.822184105203</v>
      </c>
      <c r="F27" s="50">
        <v>98.1989708404803</v>
      </c>
      <c r="G27" s="50">
        <v>88.822184105203</v>
      </c>
      <c r="H27" s="50">
        <v>88.822184105203</v>
      </c>
      <c r="I27" s="50">
        <v>98.1989708404803</v>
      </c>
      <c r="J27" s="50">
        <v>88.822184105203</v>
      </c>
      <c r="K27" s="50">
        <v>88.822184105203</v>
      </c>
      <c r="L27" s="50">
        <f>VLOOKUP(A27,DataDictionary!$B$2:$G$31,5,FALSE())</f>
        <v>2</v>
      </c>
      <c r="M27" s="109"/>
      <c r="N27" s="94">
        <v>0.914791695276896</v>
      </c>
      <c r="O27" s="50">
        <v>0.891876276334127</v>
      </c>
      <c r="P27" s="50">
        <v>0.760244739055633</v>
      </c>
      <c r="Q27" s="50">
        <v>0.794753114382426</v>
      </c>
      <c r="R27" s="50">
        <v>0.871106211344401</v>
      </c>
      <c r="S27" s="50">
        <v>0.777229404449463</v>
      </c>
      <c r="T27" s="50">
        <v>0.741539947191874</v>
      </c>
      <c r="U27" s="50">
        <v>0.904262200991313</v>
      </c>
      <c r="V27" s="50">
        <v>0.797071953614553</v>
      </c>
      <c r="W27" s="50">
        <v>0.780537056922913</v>
      </c>
      <c r="X27" s="109"/>
      <c r="Y27" s="109"/>
      <c r="Z27" s="50">
        <v>1.0</v>
      </c>
      <c r="AA27" s="50">
        <v>0.5</v>
      </c>
      <c r="AB27" s="50">
        <v>0.5</v>
      </c>
      <c r="AC27" s="50">
        <v>1.0</v>
      </c>
      <c r="AD27" s="50">
        <v>0.5</v>
      </c>
      <c r="AE27" s="50">
        <v>0.5</v>
      </c>
      <c r="AF27" s="50">
        <v>1.0</v>
      </c>
      <c r="AG27" s="50">
        <v>0.5</v>
      </c>
      <c r="AH27" s="50">
        <v>0.5</v>
      </c>
    </row>
    <row r="29">
      <c r="A29" s="111" t="s">
        <v>288</v>
      </c>
      <c r="B29" s="91">
        <f t="shared" ref="B29:K29" si="1">AVERAGE(B2:B27)</f>
        <v>71.58286326</v>
      </c>
      <c r="C29" s="112">
        <f t="shared" si="1"/>
        <v>71.54144321</v>
      </c>
      <c r="D29" s="91">
        <f t="shared" si="1"/>
        <v>67.30761994</v>
      </c>
      <c r="E29" s="91">
        <f t="shared" si="1"/>
        <v>67.87283775</v>
      </c>
      <c r="F29" s="112">
        <f t="shared" si="1"/>
        <v>71.57990475</v>
      </c>
      <c r="G29" s="91">
        <f t="shared" si="1"/>
        <v>67.86993357</v>
      </c>
      <c r="H29" s="91">
        <f t="shared" si="1"/>
        <v>67.75498666</v>
      </c>
      <c r="I29" s="112">
        <f t="shared" si="1"/>
        <v>71.54535889</v>
      </c>
      <c r="J29" s="91">
        <f t="shared" si="1"/>
        <v>66.23861788</v>
      </c>
      <c r="K29" s="91">
        <f t="shared" si="1"/>
        <v>67.78523022</v>
      </c>
      <c r="L29" s="113"/>
      <c r="M29" s="130" t="s">
        <v>81</v>
      </c>
      <c r="N29" s="91">
        <f t="shared" ref="N29:W29" si="2">sum(N2:N27)</f>
        <v>36.92651183</v>
      </c>
      <c r="O29" s="91">
        <f t="shared" si="2"/>
        <v>29.77899839</v>
      </c>
      <c r="P29" s="91">
        <f t="shared" si="2"/>
        <v>26.09186807</v>
      </c>
      <c r="Q29" s="91">
        <f t="shared" si="2"/>
        <v>28.85241603</v>
      </c>
      <c r="R29" s="91">
        <f t="shared" si="2"/>
        <v>27.42030121</v>
      </c>
      <c r="S29" s="91">
        <f t="shared" si="2"/>
        <v>26.47156339</v>
      </c>
      <c r="T29" s="91">
        <f t="shared" si="2"/>
        <v>29.20508928</v>
      </c>
      <c r="U29" s="91">
        <f t="shared" si="2"/>
        <v>32.70680439</v>
      </c>
      <c r="V29" s="91">
        <f t="shared" si="2"/>
        <v>23.1612744</v>
      </c>
      <c r="W29" s="91">
        <f t="shared" si="2"/>
        <v>22.24392934</v>
      </c>
    </row>
    <row r="30">
      <c r="C30" s="40">
        <f t="shared" ref="C30:K30" si="3">C29-$B29</f>
        <v>-0.04142004548</v>
      </c>
      <c r="D30" s="40">
        <f t="shared" si="3"/>
        <v>-4.275243313</v>
      </c>
      <c r="E30" s="40">
        <f t="shared" si="3"/>
        <v>-3.710025507</v>
      </c>
      <c r="F30" s="40">
        <f t="shared" si="3"/>
        <v>-0.002958507016</v>
      </c>
      <c r="G30" s="40">
        <f t="shared" si="3"/>
        <v>-3.712929684</v>
      </c>
      <c r="H30" s="40">
        <f t="shared" si="3"/>
        <v>-3.827876599</v>
      </c>
      <c r="I30" s="40">
        <f t="shared" si="3"/>
        <v>-0.03750436379</v>
      </c>
      <c r="J30" s="40">
        <f t="shared" si="3"/>
        <v>-5.344245379</v>
      </c>
      <c r="K30" s="40">
        <f t="shared" si="3"/>
        <v>-3.797633039</v>
      </c>
      <c r="O30" s="38">
        <f t="shared" ref="O30:W30" si="4">100*($N29-O29)/$N29</f>
        <v>19.35604824</v>
      </c>
      <c r="P30" s="38">
        <f t="shared" si="4"/>
        <v>29.3410973</v>
      </c>
      <c r="Q30" s="38">
        <f t="shared" si="4"/>
        <v>21.86530869</v>
      </c>
      <c r="R30" s="38">
        <f t="shared" si="4"/>
        <v>25.74359219</v>
      </c>
      <c r="S30" s="38">
        <f t="shared" si="4"/>
        <v>28.31285144</v>
      </c>
      <c r="T30" s="38">
        <f t="shared" si="4"/>
        <v>20.91024083</v>
      </c>
      <c r="U30" s="38">
        <f t="shared" si="4"/>
        <v>11.42731124</v>
      </c>
      <c r="V30" s="38">
        <f t="shared" si="4"/>
        <v>37.27738352</v>
      </c>
      <c r="W30" s="38">
        <f t="shared" si="4"/>
        <v>39.7616286</v>
      </c>
    </row>
  </sheetData>
  <conditionalFormatting sqref="B2:K27">
    <cfRule type="expression" dxfId="1" priority="1">
      <formula>B2=MAX($B2:$K2)</formula>
    </cfRule>
  </conditionalFormatting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5.86"/>
    <col customWidth="1" min="14" max="14" width="10.86"/>
  </cols>
  <sheetData>
    <row r="1">
      <c r="A1" s="42" t="s">
        <v>158</v>
      </c>
      <c r="B1" s="131" t="s">
        <v>182</v>
      </c>
      <c r="C1" s="131" t="s">
        <v>183</v>
      </c>
      <c r="D1" s="131" t="s">
        <v>184</v>
      </c>
      <c r="E1" s="131" t="s">
        <v>291</v>
      </c>
      <c r="F1" s="131" t="s">
        <v>185</v>
      </c>
      <c r="G1" s="131" t="s">
        <v>186</v>
      </c>
      <c r="H1" s="131" t="s">
        <v>292</v>
      </c>
      <c r="I1" s="131" t="s">
        <v>187</v>
      </c>
      <c r="J1" s="131" t="s">
        <v>188</v>
      </c>
      <c r="K1" s="131" t="s">
        <v>189</v>
      </c>
      <c r="L1" s="42" t="s">
        <v>190</v>
      </c>
      <c r="M1" s="42"/>
      <c r="N1" s="43" t="s">
        <v>182</v>
      </c>
      <c r="O1" s="42" t="s">
        <v>183</v>
      </c>
      <c r="P1" s="42" t="s">
        <v>184</v>
      </c>
      <c r="Q1" s="42" t="s">
        <v>291</v>
      </c>
      <c r="R1" s="42" t="s">
        <v>185</v>
      </c>
      <c r="S1" s="42" t="s">
        <v>186</v>
      </c>
      <c r="T1" s="42" t="s">
        <v>292</v>
      </c>
      <c r="U1" s="42" t="s">
        <v>187</v>
      </c>
      <c r="V1" s="42" t="s">
        <v>188</v>
      </c>
      <c r="W1" s="42" t="s">
        <v>189</v>
      </c>
      <c r="X1" s="42"/>
      <c r="Y1" s="42"/>
      <c r="Z1" s="42" t="s">
        <v>183</v>
      </c>
      <c r="AA1" s="42" t="s">
        <v>184</v>
      </c>
      <c r="AB1" s="42" t="s">
        <v>291</v>
      </c>
      <c r="AC1" s="42" t="s">
        <v>185</v>
      </c>
      <c r="AD1" s="42" t="s">
        <v>186</v>
      </c>
      <c r="AE1" s="42" t="s">
        <v>292</v>
      </c>
      <c r="AF1" s="42" t="s">
        <v>187</v>
      </c>
      <c r="AG1" s="42" t="s">
        <v>188</v>
      </c>
      <c r="AH1" s="42" t="s">
        <v>189</v>
      </c>
    </row>
    <row r="2">
      <c r="A2" s="37" t="s">
        <v>11</v>
      </c>
      <c r="B2" s="18">
        <v>44.0</v>
      </c>
      <c r="C2" s="18">
        <v>50.0</v>
      </c>
      <c r="D2" s="18">
        <v>46.0</v>
      </c>
      <c r="E2" s="18">
        <v>48.0</v>
      </c>
      <c r="F2" s="18">
        <v>50.0</v>
      </c>
      <c r="G2" s="33"/>
      <c r="H2" s="33"/>
      <c r="I2" s="18">
        <v>46.0</v>
      </c>
      <c r="J2" s="18">
        <v>52.0</v>
      </c>
      <c r="K2" s="18">
        <v>46.0</v>
      </c>
      <c r="L2" s="50">
        <f>VLOOKUP(A2,DataDictionary!$B$2:$G$31,5,FALSE())</f>
        <v>1345</v>
      </c>
      <c r="M2" s="22"/>
      <c r="N2" s="18">
        <v>302.518921017647</v>
      </c>
      <c r="O2" s="18">
        <v>103.250670850277</v>
      </c>
      <c r="P2" s="18">
        <v>25.6449680725733</v>
      </c>
      <c r="Q2" s="18">
        <v>73.811382830143</v>
      </c>
      <c r="R2" s="18">
        <v>97.5273439288139</v>
      </c>
      <c r="S2" s="22"/>
      <c r="T2" s="22"/>
      <c r="U2" s="18">
        <v>142.524996360143</v>
      </c>
      <c r="V2" s="18">
        <v>87.3575015227</v>
      </c>
      <c r="W2" s="22"/>
      <c r="X2" s="22"/>
      <c r="Y2" s="22"/>
      <c r="Z2" s="22"/>
      <c r="AA2" s="22"/>
      <c r="AB2" s="18">
        <v>0.243122676579926</v>
      </c>
      <c r="AC2" s="22"/>
      <c r="AD2" s="22"/>
      <c r="AE2" s="22"/>
      <c r="AF2" s="22"/>
      <c r="AG2" s="22"/>
      <c r="AH2" s="22"/>
    </row>
    <row r="3">
      <c r="A3" s="37" t="s">
        <v>14</v>
      </c>
      <c r="B3" s="18">
        <v>98.2658959537572</v>
      </c>
      <c r="C3" s="18">
        <v>90.7514450867052</v>
      </c>
      <c r="D3" s="18">
        <v>89.0173410404625</v>
      </c>
      <c r="E3" s="18">
        <v>89.5953757225433</v>
      </c>
      <c r="F3" s="18">
        <v>91.907514450867</v>
      </c>
      <c r="G3" s="33"/>
      <c r="H3" s="33"/>
      <c r="I3" s="18">
        <v>92.485549132948</v>
      </c>
      <c r="J3" s="18">
        <v>92.485549132948</v>
      </c>
      <c r="K3" s="18">
        <v>89.5953757225433</v>
      </c>
      <c r="L3" s="50">
        <f>VLOOKUP(A3,DataDictionary!$B$2:$G$31,5,FALSE())</f>
        <v>963</v>
      </c>
      <c r="M3" s="22"/>
      <c r="N3" s="18">
        <v>621.382437304656</v>
      </c>
      <c r="O3" s="18">
        <v>205.999989028772</v>
      </c>
      <c r="P3" s="18">
        <v>67.554153907299</v>
      </c>
      <c r="Q3" s="18">
        <v>115.951538471381</v>
      </c>
      <c r="R3" s="18">
        <v>61.4905544757843</v>
      </c>
      <c r="S3" s="22"/>
      <c r="T3" s="22"/>
      <c r="U3" s="18">
        <v>357.832173816363</v>
      </c>
      <c r="V3" s="18">
        <v>70.2523807485898</v>
      </c>
      <c r="W3" s="22"/>
      <c r="X3" s="22"/>
      <c r="Y3" s="22"/>
      <c r="Z3" s="22"/>
      <c r="AA3" s="22"/>
      <c r="AB3" s="18">
        <v>0.184839044652129</v>
      </c>
      <c r="AC3" s="22"/>
      <c r="AD3" s="22"/>
      <c r="AE3" s="22"/>
      <c r="AF3" s="22"/>
      <c r="AG3" s="22"/>
      <c r="AH3" s="22"/>
    </row>
    <row r="4">
      <c r="A4" s="37" t="s">
        <v>19</v>
      </c>
      <c r="B4" s="18">
        <v>65.2099886492622</v>
      </c>
      <c r="C4" s="18">
        <v>60.1021566401816</v>
      </c>
      <c r="D4" s="18">
        <v>59.5629965947787</v>
      </c>
      <c r="E4" s="18">
        <v>62.3439273552781</v>
      </c>
      <c r="F4" s="18">
        <v>59.2792281498297</v>
      </c>
      <c r="G4" s="33"/>
      <c r="H4" s="33"/>
      <c r="I4" s="18">
        <v>61.2372304199773</v>
      </c>
      <c r="J4" s="18">
        <v>61.2656072644722</v>
      </c>
      <c r="K4" s="18">
        <v>63.5357548240636</v>
      </c>
      <c r="L4" s="50">
        <f>VLOOKUP(A4,DataDictionary!$B$2:$G$31,5,FALSE())</f>
        <v>144</v>
      </c>
      <c r="M4" s="22"/>
      <c r="N4" s="18">
        <v>987.306988588969</v>
      </c>
      <c r="O4" s="18">
        <v>113.405842518806</v>
      </c>
      <c r="P4" s="18">
        <v>105.107996284962</v>
      </c>
      <c r="Q4" s="18">
        <v>270.398879949252</v>
      </c>
      <c r="R4" s="18">
        <v>110.400145220757</v>
      </c>
      <c r="S4" s="22"/>
      <c r="T4" s="22"/>
      <c r="U4" s="18">
        <v>216.63860732317</v>
      </c>
      <c r="V4" s="18">
        <v>143.309153123697</v>
      </c>
      <c r="W4" s="22"/>
      <c r="X4" s="22"/>
      <c r="Y4" s="22"/>
      <c r="Z4" s="22"/>
      <c r="AA4" s="22"/>
      <c r="AB4" s="18">
        <v>0.291666666666667</v>
      </c>
      <c r="AC4" s="22"/>
      <c r="AD4" s="22"/>
      <c r="AE4" s="22"/>
      <c r="AF4" s="22"/>
      <c r="AG4" s="22"/>
      <c r="AH4" s="22"/>
    </row>
    <row r="5">
      <c r="A5" s="37" t="s">
        <v>21</v>
      </c>
      <c r="B5" s="18">
        <v>55.0</v>
      </c>
      <c r="C5" s="18">
        <v>53.0</v>
      </c>
      <c r="D5" s="18">
        <v>59.0</v>
      </c>
      <c r="E5" s="18">
        <v>54.0</v>
      </c>
      <c r="F5" s="18">
        <v>59.0</v>
      </c>
      <c r="G5" s="33"/>
      <c r="H5" s="33"/>
      <c r="I5" s="18">
        <v>54.0</v>
      </c>
      <c r="J5" s="18">
        <v>62.0</v>
      </c>
      <c r="K5" s="18">
        <v>51.0</v>
      </c>
      <c r="L5" s="50">
        <f>VLOOKUP(A5,DataDictionary!$B$2:$G$31,5,FALSE())</f>
        <v>64</v>
      </c>
      <c r="M5" s="22"/>
      <c r="N5" s="18">
        <v>928.266617894173</v>
      </c>
      <c r="O5" s="18">
        <v>147.789930852254</v>
      </c>
      <c r="P5" s="18">
        <v>142.22979782025</v>
      </c>
      <c r="Q5" s="18">
        <v>123.231446929773</v>
      </c>
      <c r="R5" s="18">
        <v>149.348458707333</v>
      </c>
      <c r="S5" s="22"/>
      <c r="T5" s="22"/>
      <c r="U5" s="18">
        <v>194.652988696098</v>
      </c>
      <c r="V5" s="18">
        <v>127.951133902868</v>
      </c>
      <c r="W5" s="22"/>
      <c r="X5" s="22"/>
      <c r="Y5" s="22"/>
      <c r="Z5" s="22"/>
      <c r="AA5" s="22"/>
      <c r="AB5" s="18">
        <v>0.15625</v>
      </c>
      <c r="AC5" s="22"/>
      <c r="AD5" s="22"/>
      <c r="AE5" s="22"/>
      <c r="AF5" s="22"/>
      <c r="AG5" s="22"/>
      <c r="AH5" s="22"/>
    </row>
    <row r="6">
      <c r="A6" s="37" t="s">
        <v>23</v>
      </c>
      <c r="B6" s="18">
        <v>73.1707317073171</v>
      </c>
      <c r="C6" s="18">
        <v>73.1707317073171</v>
      </c>
      <c r="D6" s="18">
        <v>75.609756097561</v>
      </c>
      <c r="E6" s="18">
        <v>50.7317073170732</v>
      </c>
      <c r="F6" s="18">
        <v>75.609756097561</v>
      </c>
      <c r="G6" s="33"/>
      <c r="H6" s="33"/>
      <c r="I6" s="18">
        <v>75.1219512195122</v>
      </c>
      <c r="J6" s="18">
        <v>74.6341463414634</v>
      </c>
      <c r="K6" s="18">
        <v>65.3658536585366</v>
      </c>
      <c r="L6" s="50">
        <f>VLOOKUP(A6,DataDictionary!$B$2:$G$31,5,FALSE())</f>
        <v>61</v>
      </c>
      <c r="M6" s="22"/>
      <c r="N6" s="18">
        <v>95.5454333027204</v>
      </c>
      <c r="O6" s="18">
        <v>16.5978790561358</v>
      </c>
      <c r="P6" s="18">
        <v>14.7220835367839</v>
      </c>
      <c r="Q6" s="18">
        <v>6.2240939895312</v>
      </c>
      <c r="R6" s="18">
        <v>15.2556212504705</v>
      </c>
      <c r="S6" s="22"/>
      <c r="T6" s="22"/>
      <c r="U6" s="18">
        <v>29.9412372787793</v>
      </c>
      <c r="V6" s="18">
        <v>15.8108834107717</v>
      </c>
      <c r="W6" s="22"/>
      <c r="X6" s="22"/>
      <c r="Y6" s="22"/>
      <c r="Z6" s="22"/>
      <c r="AA6" s="22"/>
      <c r="AB6" s="18">
        <v>0.065573770491803</v>
      </c>
      <c r="AC6" s="22"/>
      <c r="AD6" s="22"/>
      <c r="AE6" s="22"/>
      <c r="AF6" s="22"/>
      <c r="AG6" s="22"/>
      <c r="AH6" s="22"/>
    </row>
    <row r="7">
      <c r="A7" s="37" t="s">
        <v>25</v>
      </c>
      <c r="B7" s="18">
        <v>54.0</v>
      </c>
      <c r="C7" s="18">
        <v>50.0</v>
      </c>
      <c r="D7" s="18">
        <v>49.0</v>
      </c>
      <c r="E7" s="18">
        <v>52.0</v>
      </c>
      <c r="F7" s="18">
        <v>46.0</v>
      </c>
      <c r="G7" s="33"/>
      <c r="H7" s="33"/>
      <c r="I7" s="18">
        <v>43.0</v>
      </c>
      <c r="J7" s="18">
        <v>43.0</v>
      </c>
      <c r="K7" s="18">
        <v>50.0</v>
      </c>
      <c r="L7" s="50">
        <f>VLOOKUP(A7,DataDictionary!$B$2:$G$31,5,FALSE())</f>
        <v>28</v>
      </c>
      <c r="M7" s="22"/>
      <c r="N7" s="18">
        <v>10.3793622215589</v>
      </c>
      <c r="O7" s="18">
        <v>2.51032883326213</v>
      </c>
      <c r="P7" s="18">
        <v>2.20274787346522</v>
      </c>
      <c r="Q7" s="18">
        <v>5.58539329767227</v>
      </c>
      <c r="R7" s="18">
        <v>2.50627295573552</v>
      </c>
      <c r="S7" s="22"/>
      <c r="T7" s="22"/>
      <c r="U7" s="18">
        <v>1.07451349496841</v>
      </c>
      <c r="V7" s="18">
        <v>0.383932554721832</v>
      </c>
      <c r="W7" s="22"/>
      <c r="X7" s="22"/>
      <c r="Y7" s="22"/>
      <c r="Z7" s="22"/>
      <c r="AA7" s="22"/>
      <c r="AB7" s="18">
        <v>0.642857142857143</v>
      </c>
      <c r="AC7" s="22"/>
      <c r="AD7" s="22"/>
      <c r="AE7" s="22"/>
      <c r="AF7" s="22"/>
      <c r="AG7" s="22"/>
      <c r="AH7" s="22"/>
    </row>
    <row r="8">
      <c r="A8" s="37" t="s">
        <v>28</v>
      </c>
      <c r="B8" s="18">
        <v>91.6666666666667</v>
      </c>
      <c r="C8" s="18">
        <v>91.1111111111111</v>
      </c>
      <c r="D8" s="18">
        <v>85.5555555555556</v>
      </c>
      <c r="E8" s="18">
        <v>86.1111111111111</v>
      </c>
      <c r="F8" s="18">
        <v>85.5555555555556</v>
      </c>
      <c r="G8" s="33"/>
      <c r="H8" s="33"/>
      <c r="I8" s="18">
        <v>91.1111111111111</v>
      </c>
      <c r="J8" s="18">
        <v>86.1111111111111</v>
      </c>
      <c r="K8" s="18">
        <v>86.1111111111111</v>
      </c>
      <c r="L8" s="50">
        <f>VLOOKUP(A8,DataDictionary!$B$2:$G$31,5,FALSE())</f>
        <v>24</v>
      </c>
      <c r="M8" s="22"/>
      <c r="N8" s="18">
        <v>6.07164094845454</v>
      </c>
      <c r="O8" s="18">
        <v>5.4379455169042</v>
      </c>
      <c r="P8" s="18">
        <v>2.80458539326986</v>
      </c>
      <c r="Q8" s="18">
        <v>2.58700493176778</v>
      </c>
      <c r="R8" s="18">
        <v>2.77975568771362</v>
      </c>
      <c r="S8" s="22"/>
      <c r="T8" s="22"/>
      <c r="U8" s="18">
        <v>8.5171266913414</v>
      </c>
      <c r="V8" s="18">
        <v>2.76279455423355</v>
      </c>
      <c r="W8" s="22"/>
      <c r="X8" s="22"/>
      <c r="Y8" s="22"/>
      <c r="Z8" s="22"/>
      <c r="AA8" s="22"/>
      <c r="AB8" s="18">
        <v>0.5</v>
      </c>
      <c r="AC8" s="22"/>
      <c r="AD8" s="22"/>
      <c r="AE8" s="22"/>
      <c r="AF8" s="22"/>
      <c r="AG8" s="22"/>
      <c r="AH8" s="22"/>
    </row>
    <row r="9">
      <c r="A9" s="37" t="s">
        <v>34</v>
      </c>
      <c r="B9" s="18">
        <v>31.4643602743812</v>
      </c>
      <c r="C9" s="18">
        <v>28.8398449150015</v>
      </c>
      <c r="D9" s="18">
        <v>29.287205487623</v>
      </c>
      <c r="E9" s="18">
        <v>28.8398449150015</v>
      </c>
      <c r="F9" s="18">
        <v>29.287205487623</v>
      </c>
      <c r="G9" s="33"/>
      <c r="H9" s="33"/>
      <c r="I9" s="18">
        <v>28.8398449150015</v>
      </c>
      <c r="J9" s="18">
        <v>29.287205487623</v>
      </c>
      <c r="K9" s="18">
        <v>28.8398449150015</v>
      </c>
      <c r="L9" s="50">
        <f>VLOOKUP(A9,DataDictionary!$B$2:$G$31,5,FALSE())</f>
        <v>11</v>
      </c>
      <c r="M9" s="22"/>
      <c r="N9" s="18">
        <v>309.606272530556</v>
      </c>
      <c r="O9" s="18">
        <v>43.3182682991028</v>
      </c>
      <c r="P9" s="18">
        <v>40.1455414851506</v>
      </c>
      <c r="Q9" s="18">
        <v>37.8990585724513</v>
      </c>
      <c r="R9" s="18">
        <v>42.0425527413686</v>
      </c>
      <c r="S9" s="22"/>
      <c r="T9" s="22"/>
      <c r="U9" s="18">
        <v>62.9670433799426</v>
      </c>
      <c r="V9" s="18">
        <v>41.7703113516172</v>
      </c>
      <c r="W9" s="22"/>
      <c r="X9" s="22"/>
      <c r="Y9" s="22"/>
      <c r="Z9" s="22"/>
      <c r="AA9" s="22"/>
      <c r="AB9" s="18">
        <v>0.181818181818182</v>
      </c>
      <c r="AC9" s="22"/>
      <c r="AD9" s="22"/>
      <c r="AE9" s="22"/>
      <c r="AF9" s="22"/>
      <c r="AG9" s="22"/>
      <c r="AH9" s="22"/>
    </row>
    <row r="10">
      <c r="A10" s="37" t="s">
        <v>36</v>
      </c>
      <c r="B10" s="18">
        <v>28.3783783783784</v>
      </c>
      <c r="C10" s="18">
        <v>20.2702702702703</v>
      </c>
      <c r="D10" s="18">
        <v>18.9189189189189</v>
      </c>
      <c r="E10" s="18">
        <v>25.6756756756757</v>
      </c>
      <c r="F10" s="18">
        <v>20.2702702702703</v>
      </c>
      <c r="G10" s="33"/>
      <c r="H10" s="33"/>
      <c r="I10" s="18">
        <v>31.0810810810811</v>
      </c>
      <c r="J10" s="18">
        <v>29.7297297297297</v>
      </c>
      <c r="K10" s="18">
        <v>37.8378378378378</v>
      </c>
      <c r="L10" s="50">
        <f>VLOOKUP(A10,DataDictionary!$B$2:$G$31,5,FALSE())</f>
        <v>10</v>
      </c>
      <c r="M10" s="22"/>
      <c r="N10" s="18">
        <v>11.4026630401611</v>
      </c>
      <c r="O10" s="18">
        <v>10.5335469404856</v>
      </c>
      <c r="P10" s="18">
        <v>8.06498858133952</v>
      </c>
      <c r="Q10" s="18">
        <v>2.99872430960337</v>
      </c>
      <c r="R10" s="18">
        <v>8.09920016527176</v>
      </c>
      <c r="S10" s="22"/>
      <c r="T10" s="22"/>
      <c r="U10" s="18">
        <v>15.9396533528964</v>
      </c>
      <c r="V10" s="18">
        <v>6.06709754467011</v>
      </c>
      <c r="W10" s="22"/>
      <c r="X10" s="22"/>
      <c r="Y10" s="22"/>
      <c r="Z10" s="22"/>
      <c r="AA10" s="22"/>
      <c r="AB10" s="18">
        <v>0.3</v>
      </c>
      <c r="AC10" s="22"/>
      <c r="AD10" s="22"/>
      <c r="AE10" s="22"/>
      <c r="AF10" s="22"/>
      <c r="AG10" s="22"/>
      <c r="AH10" s="22"/>
    </row>
    <row r="11">
      <c r="A11" s="37" t="s">
        <v>39</v>
      </c>
      <c r="B11" s="18">
        <v>99.3333333333333</v>
      </c>
      <c r="C11" s="18">
        <v>99.3333333333333</v>
      </c>
      <c r="D11" s="18">
        <v>98.0</v>
      </c>
      <c r="E11" s="18">
        <v>92.6666666666667</v>
      </c>
      <c r="F11" s="18">
        <v>98.0</v>
      </c>
      <c r="G11" s="33"/>
      <c r="H11" s="33"/>
      <c r="I11" s="18">
        <v>99.3333333333333</v>
      </c>
      <c r="J11" s="18">
        <v>99.3333333333333</v>
      </c>
      <c r="K11" s="18">
        <v>92.3333333333333</v>
      </c>
      <c r="L11" s="50">
        <f>VLOOKUP(A11,DataDictionary!$B$2:$G$31,5,FALSE())</f>
        <v>9</v>
      </c>
      <c r="M11" s="22"/>
      <c r="N11" s="18">
        <v>8.67701278130213</v>
      </c>
      <c r="O11" s="18">
        <v>8.9929253300031</v>
      </c>
      <c r="P11" s="18">
        <v>1.69903284708659</v>
      </c>
      <c r="Q11" s="18">
        <v>0.889502449830373</v>
      </c>
      <c r="R11" s="18">
        <v>1.69829889535904</v>
      </c>
      <c r="S11" s="22"/>
      <c r="T11" s="22"/>
      <c r="U11" s="18">
        <v>14.7058021585147</v>
      </c>
      <c r="V11" s="18">
        <v>2.57913046280543</v>
      </c>
      <c r="W11" s="22"/>
      <c r="X11" s="22"/>
      <c r="Y11" s="22"/>
      <c r="Z11" s="22"/>
      <c r="AA11" s="22"/>
      <c r="AB11" s="18">
        <v>0.111111111111111</v>
      </c>
      <c r="AC11" s="22"/>
      <c r="AD11" s="22"/>
      <c r="AE11" s="22"/>
      <c r="AF11" s="22"/>
      <c r="AG11" s="22"/>
      <c r="AH11" s="22"/>
    </row>
    <row r="12">
      <c r="A12" s="37" t="s">
        <v>41</v>
      </c>
      <c r="B12" s="18">
        <v>47.7777777777778</v>
      </c>
      <c r="C12" s="18">
        <v>52.2222222222222</v>
      </c>
      <c r="D12" s="18">
        <v>52.2222222222222</v>
      </c>
      <c r="E12" s="18">
        <v>51.1111111111111</v>
      </c>
      <c r="F12" s="18">
        <v>52.2222222222222</v>
      </c>
      <c r="G12" s="33"/>
      <c r="H12" s="33"/>
      <c r="I12" s="18">
        <v>51.1111111111111</v>
      </c>
      <c r="J12" s="18">
        <v>51.6666666666667</v>
      </c>
      <c r="K12" s="18">
        <v>51.6666666666667</v>
      </c>
      <c r="L12" s="50">
        <f>VLOOKUP(A12,DataDictionary!$B$2:$G$31,5,FALSE())</f>
        <v>7</v>
      </c>
      <c r="M12" s="22"/>
      <c r="N12" s="18">
        <v>37.6296060005824</v>
      </c>
      <c r="O12" s="18">
        <v>23.5423705816269</v>
      </c>
      <c r="P12" s="18">
        <v>21.1233954270681</v>
      </c>
      <c r="Q12" s="18">
        <v>24.4114421288172</v>
      </c>
      <c r="R12" s="18">
        <v>21.3953991969426</v>
      </c>
      <c r="S12" s="22"/>
      <c r="T12" s="22"/>
      <c r="U12" s="18">
        <v>44.4620826601982</v>
      </c>
      <c r="V12" s="18">
        <v>24.9642828345299</v>
      </c>
      <c r="W12" s="22"/>
      <c r="X12" s="22"/>
      <c r="Y12" s="22"/>
      <c r="Z12" s="22"/>
      <c r="AA12" s="22"/>
      <c r="AB12" s="18">
        <v>0.714285714285714</v>
      </c>
      <c r="AC12" s="22"/>
      <c r="AD12" s="22"/>
      <c r="AE12" s="22"/>
      <c r="AF12" s="22"/>
      <c r="AG12" s="22"/>
      <c r="AH12" s="22"/>
    </row>
    <row r="13">
      <c r="A13" s="37" t="s">
        <v>45</v>
      </c>
      <c r="B13" s="18">
        <v>100.0</v>
      </c>
      <c r="C13" s="18">
        <v>100.0</v>
      </c>
      <c r="D13" s="18">
        <v>100.0</v>
      </c>
      <c r="E13" s="18">
        <v>100.0</v>
      </c>
      <c r="F13" s="18">
        <v>100.0</v>
      </c>
      <c r="G13" s="33"/>
      <c r="H13" s="33"/>
      <c r="I13" s="18">
        <v>100.0</v>
      </c>
      <c r="J13" s="18">
        <v>100.0</v>
      </c>
      <c r="K13" s="18">
        <v>100.0</v>
      </c>
      <c r="L13" s="50">
        <f>VLOOKUP(A13,DataDictionary!$B$2:$G$31,5,FALSE())</f>
        <v>6</v>
      </c>
      <c r="M13" s="22"/>
      <c r="N13" s="18">
        <v>0.539296944936117</v>
      </c>
      <c r="O13" s="18">
        <v>0.35444137652715</v>
      </c>
      <c r="P13" s="18">
        <v>0.161937896410624</v>
      </c>
      <c r="Q13" s="18">
        <v>0.163952187697093</v>
      </c>
      <c r="R13" s="18">
        <v>0.164839537938436</v>
      </c>
      <c r="S13" s="22"/>
      <c r="T13" s="22"/>
      <c r="U13" s="18">
        <v>0.625713658332825</v>
      </c>
      <c r="V13" s="18">
        <v>0.168717714150747</v>
      </c>
      <c r="W13" s="22"/>
      <c r="X13" s="22"/>
      <c r="Y13" s="22"/>
      <c r="Z13" s="22"/>
      <c r="AA13" s="22"/>
      <c r="AB13" s="18">
        <v>0.333333333333333</v>
      </c>
      <c r="AC13" s="22"/>
      <c r="AD13" s="22"/>
      <c r="AE13" s="22"/>
      <c r="AF13" s="22"/>
      <c r="AG13" s="22"/>
      <c r="AH13" s="22"/>
    </row>
    <row r="14">
      <c r="A14" s="37" t="s">
        <v>47</v>
      </c>
      <c r="B14" s="18">
        <v>100.0</v>
      </c>
      <c r="C14" s="18">
        <v>100.0</v>
      </c>
      <c r="D14" s="18">
        <v>97.2222222222222</v>
      </c>
      <c r="E14" s="18">
        <v>97.2222222222222</v>
      </c>
      <c r="F14" s="18">
        <v>97.2222222222222</v>
      </c>
      <c r="G14" s="33"/>
      <c r="H14" s="33"/>
      <c r="I14" s="18">
        <v>100.0</v>
      </c>
      <c r="J14" s="18">
        <v>95.8333333333333</v>
      </c>
      <c r="K14" s="18">
        <v>98.6111111111111</v>
      </c>
      <c r="L14" s="50">
        <f>VLOOKUP(A14,DataDictionary!$B$2:$G$31,5,FALSE())</f>
        <v>6</v>
      </c>
      <c r="M14" s="22"/>
      <c r="N14" s="18">
        <v>16.1501540899277</v>
      </c>
      <c r="O14" s="18">
        <v>16.4230169653892</v>
      </c>
      <c r="P14" s="18">
        <v>9.60310913324356</v>
      </c>
      <c r="Q14" s="18">
        <v>7.06199080944061</v>
      </c>
      <c r="R14" s="18">
        <v>9.88279469410578</v>
      </c>
      <c r="S14" s="22"/>
      <c r="T14" s="22"/>
      <c r="U14" s="18">
        <v>27.248964202404</v>
      </c>
      <c r="V14" s="18">
        <v>9.44021011590958</v>
      </c>
      <c r="W14" s="22"/>
      <c r="X14" s="22"/>
      <c r="Y14" s="22"/>
      <c r="Z14" s="22"/>
      <c r="AA14" s="22"/>
      <c r="AB14" s="18">
        <v>0.5</v>
      </c>
      <c r="AC14" s="22"/>
      <c r="AD14" s="22"/>
      <c r="AE14" s="22"/>
      <c r="AF14" s="22"/>
      <c r="AG14" s="22"/>
      <c r="AH14" s="22"/>
    </row>
    <row r="15">
      <c r="A15" s="37" t="s">
        <v>49</v>
      </c>
      <c r="B15" s="18">
        <v>89.3129770992367</v>
      </c>
      <c r="C15" s="18">
        <v>87.0229007633588</v>
      </c>
      <c r="D15" s="18">
        <v>82.4427480916031</v>
      </c>
      <c r="E15" s="18">
        <v>87.0229007633588</v>
      </c>
      <c r="F15" s="18">
        <v>82.4427480916031</v>
      </c>
      <c r="G15" s="33"/>
      <c r="H15" s="33"/>
      <c r="I15" s="18">
        <v>91.6030534351145</v>
      </c>
      <c r="J15" s="18">
        <v>86.2595419847328</v>
      </c>
      <c r="K15" s="18">
        <v>86.2595419847328</v>
      </c>
      <c r="L15" s="50">
        <f>VLOOKUP(A15,DataDictionary!$B$2:$G$31,5,FALSE())</f>
        <v>6</v>
      </c>
      <c r="M15" s="22"/>
      <c r="N15" s="18">
        <v>344.382748484611</v>
      </c>
      <c r="O15" s="18">
        <v>136.766156923771</v>
      </c>
      <c r="P15" s="18">
        <v>101.975994292895</v>
      </c>
      <c r="Q15" s="18">
        <v>126.514139894644</v>
      </c>
      <c r="R15" s="18">
        <v>107.06368817091</v>
      </c>
      <c r="S15" s="22"/>
      <c r="T15" s="22"/>
      <c r="U15" s="18">
        <v>440.7117415905</v>
      </c>
      <c r="V15" s="18">
        <v>66.4839787562688</v>
      </c>
      <c r="W15" s="22"/>
      <c r="X15" s="22"/>
      <c r="Y15" s="22"/>
      <c r="Z15" s="22"/>
      <c r="AA15" s="22"/>
      <c r="AB15" s="18">
        <v>0.5</v>
      </c>
      <c r="AC15" s="22"/>
      <c r="AD15" s="22"/>
      <c r="AE15" s="22"/>
      <c r="AF15" s="22"/>
      <c r="AG15" s="22"/>
      <c r="AH15" s="22"/>
    </row>
    <row r="16">
      <c r="A16" s="37" t="s">
        <v>51</v>
      </c>
      <c r="B16" s="18">
        <v>61.2733171127332</v>
      </c>
      <c r="C16" s="18">
        <v>61.2733171127332</v>
      </c>
      <c r="D16" s="18">
        <v>48.661800486618</v>
      </c>
      <c r="E16" s="18">
        <v>47.0802919708029</v>
      </c>
      <c r="F16" s="18">
        <v>48.661800486618</v>
      </c>
      <c r="G16" s="33"/>
      <c r="H16" s="33"/>
      <c r="I16" s="18">
        <v>61.2733171127332</v>
      </c>
      <c r="J16" s="18">
        <v>37.1046228710462</v>
      </c>
      <c r="K16" s="18">
        <v>54.8256285482563</v>
      </c>
      <c r="L16" s="50">
        <f>VLOOKUP(A16,DataDictionary!$B$2:$G$31,5,FALSE())</f>
        <v>6</v>
      </c>
      <c r="M16" s="22"/>
      <c r="N16" s="18">
        <v>11.5951932549477</v>
      </c>
      <c r="O16" s="18">
        <v>11.9017976562182</v>
      </c>
      <c r="P16" s="18">
        <v>3.63812061150869</v>
      </c>
      <c r="Q16" s="18">
        <v>3.43566318353017</v>
      </c>
      <c r="R16" s="18">
        <v>3.6135976990064</v>
      </c>
      <c r="S16" s="22"/>
      <c r="T16" s="22"/>
      <c r="U16" s="18">
        <v>19.2303857048353</v>
      </c>
      <c r="V16" s="18">
        <v>1.92296468019485</v>
      </c>
      <c r="W16" s="22"/>
      <c r="X16" s="22"/>
      <c r="Y16" s="22"/>
      <c r="Z16" s="22"/>
      <c r="AA16" s="22"/>
      <c r="AB16" s="18">
        <v>0.333333333333333</v>
      </c>
      <c r="AC16" s="22"/>
      <c r="AD16" s="22"/>
      <c r="AE16" s="22"/>
      <c r="AF16" s="22"/>
      <c r="AG16" s="22"/>
      <c r="AH16" s="22"/>
    </row>
    <row r="17">
      <c r="A17" s="37" t="s">
        <v>52</v>
      </c>
      <c r="B17" s="18">
        <v>86.1842105263158</v>
      </c>
      <c r="C17" s="18">
        <v>89.4736842105263</v>
      </c>
      <c r="D17" s="18">
        <v>68.421052631579</v>
      </c>
      <c r="E17" s="18">
        <v>81.5789473684211</v>
      </c>
      <c r="F17" s="18">
        <v>68.421052631579</v>
      </c>
      <c r="G17" s="33"/>
      <c r="H17" s="33"/>
      <c r="I17" s="18">
        <v>84.2105263157895</v>
      </c>
      <c r="J17" s="18">
        <v>81.5789473684211</v>
      </c>
      <c r="K17" s="18">
        <v>68.421052631579</v>
      </c>
      <c r="L17" s="50">
        <f>VLOOKUP(A17,DataDictionary!$B$2:$G$31,5,FALSE())</f>
        <v>6</v>
      </c>
      <c r="M17" s="22"/>
      <c r="N17" s="18">
        <v>0.544144888718923</v>
      </c>
      <c r="O17" s="18">
        <v>0.362852986653646</v>
      </c>
      <c r="P17" s="18">
        <v>0.080701104799906</v>
      </c>
      <c r="Q17" s="18">
        <v>0.165710465113322</v>
      </c>
      <c r="R17" s="18">
        <v>0.07856201728185</v>
      </c>
      <c r="S17" s="22"/>
      <c r="T17" s="22"/>
      <c r="U17" s="18">
        <v>0.676341422398885</v>
      </c>
      <c r="V17" s="18">
        <v>0.171450209617615</v>
      </c>
      <c r="W17" s="22"/>
      <c r="X17" s="22"/>
      <c r="Y17" s="22"/>
      <c r="Z17" s="22"/>
      <c r="AA17" s="22"/>
      <c r="AB17" s="18">
        <v>0.333333333333333</v>
      </c>
      <c r="AC17" s="22"/>
      <c r="AD17" s="22"/>
      <c r="AE17" s="22"/>
      <c r="AF17" s="22"/>
      <c r="AG17" s="22"/>
      <c r="AH17" s="22"/>
    </row>
    <row r="18">
      <c r="A18" s="37" t="s">
        <v>43</v>
      </c>
      <c r="B18" s="18">
        <v>78.4982935153584</v>
      </c>
      <c r="C18" s="18">
        <v>72.3549488054608</v>
      </c>
      <c r="D18" s="18">
        <v>72.3549488054608</v>
      </c>
      <c r="E18" s="18">
        <v>73.7201365187713</v>
      </c>
      <c r="F18" s="18">
        <v>72.3549488054608</v>
      </c>
      <c r="G18" s="33"/>
      <c r="H18" s="33"/>
      <c r="I18" s="18">
        <v>73.7201365187713</v>
      </c>
      <c r="J18" s="18">
        <v>73.7201365187713</v>
      </c>
      <c r="K18" s="18">
        <v>73.7201365187713</v>
      </c>
      <c r="L18" s="50">
        <f>VLOOKUP(A18,DataDictionary!$B$2:$G$31,5,FALSE())</f>
        <v>6</v>
      </c>
      <c r="M18" s="22"/>
      <c r="N18" s="18">
        <v>36.0508770426114</v>
      </c>
      <c r="O18" s="18">
        <v>7.49565409024557</v>
      </c>
      <c r="P18" s="18">
        <v>6.28780767917633</v>
      </c>
      <c r="Q18" s="18">
        <v>16.728437991937</v>
      </c>
      <c r="R18" s="18">
        <v>6.16489496231079</v>
      </c>
      <c r="S18" s="22"/>
      <c r="T18" s="22"/>
      <c r="U18" s="18">
        <v>32.3348262429237</v>
      </c>
      <c r="V18" s="18">
        <v>17.3229508638382</v>
      </c>
      <c r="W18" s="22"/>
      <c r="X18" s="22"/>
      <c r="Y18" s="22"/>
      <c r="Z18" s="22"/>
      <c r="AA18" s="22"/>
      <c r="AB18" s="18">
        <v>0.5</v>
      </c>
      <c r="AC18" s="22"/>
      <c r="AD18" s="22"/>
      <c r="AE18" s="22"/>
      <c r="AF18" s="22"/>
      <c r="AG18" s="22"/>
      <c r="AH18" s="22"/>
    </row>
    <row r="19">
      <c r="A19" s="37" t="s">
        <v>57</v>
      </c>
      <c r="B19" s="18">
        <v>96.6666666666667</v>
      </c>
      <c r="C19" s="18">
        <v>96.6666666666667</v>
      </c>
      <c r="D19" s="18">
        <v>88.1481481481482</v>
      </c>
      <c r="E19" s="18">
        <v>88.1481481481482</v>
      </c>
      <c r="F19" s="18">
        <v>88.1481481481482</v>
      </c>
      <c r="G19" s="33"/>
      <c r="H19" s="33"/>
      <c r="I19" s="18">
        <v>96.6666666666667</v>
      </c>
      <c r="J19" s="18">
        <v>82.9629629629629</v>
      </c>
      <c r="K19" s="18">
        <v>88.1481481481482</v>
      </c>
      <c r="L19" s="50">
        <f>VLOOKUP(A19,DataDictionary!$B$2:$G$31,5,FALSE())</f>
        <v>4</v>
      </c>
      <c r="M19" s="22"/>
      <c r="N19" s="18">
        <v>0.896580652395884</v>
      </c>
      <c r="O19" s="18">
        <v>0.929242730140686</v>
      </c>
      <c r="P19" s="18">
        <v>0.417157590389252</v>
      </c>
      <c r="Q19" s="18">
        <v>0.413243269920349</v>
      </c>
      <c r="R19" s="18">
        <v>0.417223568757375</v>
      </c>
      <c r="S19" s="22"/>
      <c r="T19" s="22"/>
      <c r="U19" s="18">
        <v>2.60241007804871</v>
      </c>
      <c r="V19" s="18">
        <v>0.19513601064682</v>
      </c>
      <c r="W19" s="22"/>
      <c r="X19" s="22"/>
      <c r="Y19" s="22"/>
      <c r="Z19" s="22"/>
      <c r="AA19" s="22"/>
      <c r="AB19" s="18">
        <v>0.5</v>
      </c>
      <c r="AC19" s="22"/>
      <c r="AD19" s="22"/>
      <c r="AE19" s="22"/>
      <c r="AF19" s="22"/>
      <c r="AG19" s="22"/>
      <c r="AH19" s="22"/>
    </row>
    <row r="20">
      <c r="A20" s="37" t="s">
        <v>55</v>
      </c>
      <c r="B20" s="18">
        <v>46.6666666666667</v>
      </c>
      <c r="C20" s="18">
        <v>60.0</v>
      </c>
      <c r="D20" s="18">
        <v>33.3333333333333</v>
      </c>
      <c r="E20" s="18">
        <v>33.3333333333333</v>
      </c>
      <c r="F20" s="18">
        <v>33.3333333333333</v>
      </c>
      <c r="G20" s="33"/>
      <c r="H20" s="33"/>
      <c r="I20" s="18">
        <v>40.0</v>
      </c>
      <c r="J20" s="18">
        <v>46.6666666666667</v>
      </c>
      <c r="K20" s="18">
        <v>40.0</v>
      </c>
      <c r="L20" s="50">
        <f>VLOOKUP(A20,DataDictionary!$B$2:$G$31,5,FALSE())</f>
        <v>4</v>
      </c>
      <c r="M20" s="22"/>
      <c r="N20" s="18">
        <v>2.88425348599752</v>
      </c>
      <c r="O20" s="18">
        <v>2.29907773733139</v>
      </c>
      <c r="P20" s="18">
        <v>0.660449055830638</v>
      </c>
      <c r="Q20" s="18">
        <v>0.639799030621847</v>
      </c>
      <c r="R20" s="18">
        <v>0.666011965274811</v>
      </c>
      <c r="S20" s="22"/>
      <c r="T20" s="22"/>
      <c r="U20" s="18">
        <v>4.04146100680033</v>
      </c>
      <c r="V20" s="18">
        <v>1.35136286815008</v>
      </c>
      <c r="W20" s="22"/>
      <c r="X20" s="22"/>
      <c r="Y20" s="22"/>
      <c r="Z20" s="22"/>
      <c r="AA20" s="22"/>
      <c r="AB20" s="18">
        <v>0.25</v>
      </c>
      <c r="AC20" s="22"/>
      <c r="AD20" s="22"/>
      <c r="AE20" s="22"/>
      <c r="AF20" s="22"/>
      <c r="AG20" s="22"/>
      <c r="AH20" s="22"/>
    </row>
    <row r="21">
      <c r="A21" s="37" t="s">
        <v>65</v>
      </c>
      <c r="B21" s="18">
        <v>100.0</v>
      </c>
      <c r="C21" s="18">
        <v>97.1014492753623</v>
      </c>
      <c r="D21" s="18">
        <v>97.1014492753623</v>
      </c>
      <c r="E21" s="18">
        <v>97.1014492753623</v>
      </c>
      <c r="F21" s="18">
        <v>97.1014492753623</v>
      </c>
      <c r="G21" s="33"/>
      <c r="H21" s="33"/>
      <c r="I21" s="18">
        <v>100.0</v>
      </c>
      <c r="J21" s="18">
        <v>100.0</v>
      </c>
      <c r="K21" s="18">
        <v>100.0</v>
      </c>
      <c r="L21" s="50">
        <f>VLOOKUP(A21,DataDictionary!$B$2:$G$31,5,FALSE())</f>
        <v>3</v>
      </c>
      <c r="M21" s="22"/>
      <c r="N21" s="18">
        <v>1.94173759619395</v>
      </c>
      <c r="O21" s="18">
        <v>0.659181876977285</v>
      </c>
      <c r="P21" s="18">
        <v>0.575445787111918</v>
      </c>
      <c r="Q21" s="18">
        <v>0.568247977892558</v>
      </c>
      <c r="R21" s="18">
        <v>0.577865815162659</v>
      </c>
      <c r="S21" s="22"/>
      <c r="T21" s="22"/>
      <c r="U21" s="18">
        <v>3.92580341895421</v>
      </c>
      <c r="V21" s="18">
        <v>0.584806525707245</v>
      </c>
      <c r="W21" s="22"/>
      <c r="X21" s="22"/>
      <c r="Y21" s="22"/>
      <c r="Z21" s="22"/>
      <c r="AA21" s="22"/>
      <c r="AB21" s="18">
        <v>0.333333333333333</v>
      </c>
      <c r="AC21" s="22"/>
      <c r="AD21" s="22"/>
      <c r="AE21" s="22"/>
      <c r="AF21" s="22"/>
      <c r="AG21" s="22"/>
      <c r="AH21" s="22"/>
    </row>
    <row r="22">
      <c r="A22" s="37" t="s">
        <v>67</v>
      </c>
      <c r="B22" s="18">
        <v>36.5019011406844</v>
      </c>
      <c r="C22" s="18">
        <v>36.5019011406844</v>
      </c>
      <c r="D22" s="18">
        <v>44.106463878327</v>
      </c>
      <c r="E22" s="18">
        <v>42.9657794676806</v>
      </c>
      <c r="F22" s="18">
        <v>44.106463878327</v>
      </c>
      <c r="G22" s="33"/>
      <c r="H22" s="33"/>
      <c r="I22" s="18">
        <v>36.5019011406844</v>
      </c>
      <c r="J22" s="18">
        <v>44.4866920152091</v>
      </c>
      <c r="K22" s="18">
        <v>42.9657794676806</v>
      </c>
      <c r="L22" s="50">
        <f>VLOOKUP(A22,DataDictionary!$B$2:$G$31,5,FALSE())</f>
        <v>3</v>
      </c>
      <c r="M22" s="22"/>
      <c r="N22" s="18">
        <v>31.1886639118195</v>
      </c>
      <c r="O22" s="18">
        <v>32.6169243812561</v>
      </c>
      <c r="P22" s="18">
        <v>11.6184204101563</v>
      </c>
      <c r="Q22" s="18">
        <v>19.9306005795797</v>
      </c>
      <c r="R22" s="18">
        <v>11.6413585066795</v>
      </c>
      <c r="S22" s="22"/>
      <c r="T22" s="22"/>
      <c r="U22" s="18">
        <v>47.7085177183151</v>
      </c>
      <c r="V22" s="18">
        <v>12.0612453659376</v>
      </c>
      <c r="W22" s="22"/>
      <c r="X22" s="22"/>
      <c r="Y22" s="22"/>
      <c r="Z22" s="22"/>
      <c r="AA22" s="22"/>
      <c r="AB22" s="18">
        <v>0.666666666666667</v>
      </c>
      <c r="AC22" s="22"/>
      <c r="AD22" s="22"/>
      <c r="AE22" s="22"/>
      <c r="AF22" s="22"/>
      <c r="AG22" s="22"/>
      <c r="AH22" s="22"/>
    </row>
    <row r="23">
      <c r="A23" s="37" t="s">
        <v>59</v>
      </c>
      <c r="B23" s="18">
        <v>26.1176470588235</v>
      </c>
      <c r="C23" s="18">
        <v>26.1176470588235</v>
      </c>
      <c r="D23" s="18">
        <v>23.0588235294118</v>
      </c>
      <c r="E23" s="18">
        <v>23.2941176470588</v>
      </c>
      <c r="F23" s="18">
        <v>23.0588235294118</v>
      </c>
      <c r="G23" s="33"/>
      <c r="H23" s="33"/>
      <c r="I23" s="18">
        <v>26.1176470588235</v>
      </c>
      <c r="J23" s="18">
        <v>23.5294117647059</v>
      </c>
      <c r="K23" s="18">
        <v>24.9411764705882</v>
      </c>
      <c r="L23" s="50">
        <f>VLOOKUP(A23,DataDictionary!$B$2:$G$31,5,FALSE())</f>
        <v>3</v>
      </c>
      <c r="M23" s="22"/>
      <c r="N23" s="18">
        <v>4.4227675875028</v>
      </c>
      <c r="O23" s="18">
        <v>4.50876418352127</v>
      </c>
      <c r="P23" s="18">
        <v>1.33345113992691</v>
      </c>
      <c r="Q23" s="18">
        <v>1.2484593073527</v>
      </c>
      <c r="R23" s="18">
        <v>1.31223525206248</v>
      </c>
      <c r="S23" s="22"/>
      <c r="T23" s="22"/>
      <c r="U23" s="18">
        <v>8.50087389945984</v>
      </c>
      <c r="V23" s="18">
        <v>1.30364612340927</v>
      </c>
      <c r="W23" s="22"/>
      <c r="X23" s="22"/>
      <c r="Y23" s="22"/>
      <c r="Z23" s="22"/>
      <c r="AA23" s="22"/>
      <c r="AB23" s="18">
        <v>0.333333333333333</v>
      </c>
      <c r="AC23" s="22"/>
      <c r="AD23" s="22"/>
      <c r="AE23" s="22"/>
      <c r="AF23" s="22"/>
      <c r="AG23" s="22"/>
      <c r="AH23" s="22"/>
    </row>
    <row r="24">
      <c r="A24" s="37" t="s">
        <v>61</v>
      </c>
      <c r="B24" s="18">
        <v>90.625</v>
      </c>
      <c r="C24" s="18">
        <v>90.625</v>
      </c>
      <c r="D24" s="18">
        <v>65.625</v>
      </c>
      <c r="E24" s="18">
        <v>76.25</v>
      </c>
      <c r="F24" s="18">
        <v>65.625</v>
      </c>
      <c r="G24" s="33"/>
      <c r="H24" s="33"/>
      <c r="I24" s="18">
        <v>90.625</v>
      </c>
      <c r="J24" s="18">
        <v>65.625</v>
      </c>
      <c r="K24" s="18">
        <v>76.25</v>
      </c>
      <c r="L24" s="50">
        <f>VLOOKUP(A24,DataDictionary!$B$2:$G$31,5,FALSE())</f>
        <v>3</v>
      </c>
      <c r="M24" s="22"/>
      <c r="N24" s="18">
        <v>3.57054252624512</v>
      </c>
      <c r="O24" s="18">
        <v>3.70883266925812</v>
      </c>
      <c r="P24" s="18">
        <v>1.10187219381332</v>
      </c>
      <c r="Q24" s="18">
        <v>1.97757915258408</v>
      </c>
      <c r="R24" s="18">
        <v>1.06677954991659</v>
      </c>
      <c r="S24" s="22"/>
      <c r="T24" s="22"/>
      <c r="U24" s="18">
        <v>7.26447213888168</v>
      </c>
      <c r="V24" s="18">
        <v>1.07480817635854</v>
      </c>
      <c r="W24" s="22"/>
      <c r="X24" s="22"/>
      <c r="Y24" s="22"/>
      <c r="Z24" s="22"/>
      <c r="AA24" s="22"/>
      <c r="AB24" s="18">
        <v>0.666666666666667</v>
      </c>
      <c r="AC24" s="22"/>
      <c r="AD24" s="22"/>
      <c r="AE24" s="22"/>
      <c r="AF24" s="22"/>
      <c r="AG24" s="22"/>
      <c r="AH24" s="22"/>
    </row>
    <row r="25">
      <c r="A25" s="37" t="s">
        <v>69</v>
      </c>
      <c r="B25" s="18">
        <v>40.0</v>
      </c>
      <c r="C25" s="18">
        <v>13.3333333333333</v>
      </c>
      <c r="D25" s="18">
        <v>13.3333333333333</v>
      </c>
      <c r="E25" s="18">
        <v>13.3333333333333</v>
      </c>
      <c r="F25" s="18">
        <v>13.3333333333333</v>
      </c>
      <c r="G25" s="33"/>
      <c r="H25" s="33"/>
      <c r="I25" s="18">
        <v>13.3333333333333</v>
      </c>
      <c r="J25" s="18">
        <v>13.3333333333333</v>
      </c>
      <c r="K25" s="18">
        <v>13.3333333333333</v>
      </c>
      <c r="L25" s="50">
        <f>VLOOKUP(A25,DataDictionary!$B$2:$G$31,5,FALSE())</f>
        <v>2</v>
      </c>
      <c r="M25" s="22"/>
      <c r="N25" s="18">
        <v>0.437528840700785</v>
      </c>
      <c r="O25" s="18">
        <v>0.205394391218821</v>
      </c>
      <c r="P25" s="18">
        <v>0.220163023471832</v>
      </c>
      <c r="Q25" s="18">
        <v>0.206931475798289</v>
      </c>
      <c r="R25" s="18">
        <v>0.213601485888163</v>
      </c>
      <c r="S25" s="22"/>
      <c r="T25" s="22"/>
      <c r="U25" s="18">
        <v>0.495344273249308</v>
      </c>
      <c r="V25" s="18">
        <v>0.21017769575119</v>
      </c>
      <c r="W25" s="22"/>
      <c r="X25" s="22"/>
      <c r="Y25" s="22"/>
      <c r="Z25" s="22"/>
      <c r="AA25" s="22"/>
      <c r="AB25" s="18">
        <v>0.5</v>
      </c>
      <c r="AC25" s="22"/>
      <c r="AD25" s="22"/>
      <c r="AE25" s="22"/>
      <c r="AF25" s="22"/>
      <c r="AG25" s="22"/>
      <c r="AH25" s="22"/>
    </row>
    <row r="26">
      <c r="A26" s="37" t="s">
        <v>73</v>
      </c>
      <c r="B26" s="18">
        <v>93.3333333333333</v>
      </c>
      <c r="C26" s="18">
        <v>93.3333333333333</v>
      </c>
      <c r="D26" s="18">
        <v>80.5555555555556</v>
      </c>
      <c r="E26" s="18">
        <v>80.5555555555556</v>
      </c>
      <c r="F26" s="18">
        <v>80.5555555555556</v>
      </c>
      <c r="G26" s="33"/>
      <c r="H26" s="33"/>
      <c r="I26" s="18">
        <v>93.3333333333333</v>
      </c>
      <c r="J26" s="18">
        <v>80.5555555555556</v>
      </c>
      <c r="K26" s="18">
        <v>80.5555555555556</v>
      </c>
      <c r="L26" s="50">
        <f>VLOOKUP(A26,DataDictionary!$B$2:$G$31,5,FALSE())</f>
        <v>2</v>
      </c>
      <c r="M26" s="22"/>
      <c r="N26" s="18">
        <v>0.369087692101796</v>
      </c>
      <c r="O26" s="18">
        <v>0.390837911764781</v>
      </c>
      <c r="P26" s="18">
        <v>0.18326921860377</v>
      </c>
      <c r="Q26" s="18">
        <v>0.186799577871958</v>
      </c>
      <c r="R26" s="18">
        <v>0.190898283322652</v>
      </c>
      <c r="S26" s="22"/>
      <c r="T26" s="22"/>
      <c r="U26" s="18">
        <v>1.12544537782669</v>
      </c>
      <c r="V26" s="18">
        <v>0.186390960216522</v>
      </c>
      <c r="W26" s="22"/>
      <c r="X26" s="22"/>
      <c r="Y26" s="22"/>
      <c r="Z26" s="22"/>
      <c r="AA26" s="22"/>
      <c r="AB26" s="18">
        <v>0.5</v>
      </c>
      <c r="AC26" s="22"/>
      <c r="AD26" s="22"/>
      <c r="AE26" s="22"/>
      <c r="AF26" s="22"/>
      <c r="AG26" s="22"/>
      <c r="AH26" s="22"/>
    </row>
    <row r="27">
      <c r="A27" s="37" t="s">
        <v>71</v>
      </c>
      <c r="B27" s="18">
        <v>93.8536306460835</v>
      </c>
      <c r="C27" s="18">
        <v>93.8536306460835</v>
      </c>
      <c r="D27" s="18">
        <v>84.9056603773585</v>
      </c>
      <c r="E27" s="18">
        <v>84.9056603773585</v>
      </c>
      <c r="F27" s="18">
        <v>84.9056603773585</v>
      </c>
      <c r="G27" s="33"/>
      <c r="H27" s="33"/>
      <c r="I27" s="18">
        <v>93.8536306460835</v>
      </c>
      <c r="J27" s="18">
        <v>84.9056603773585</v>
      </c>
      <c r="K27" s="18">
        <v>84.9056603773585</v>
      </c>
      <c r="L27" s="50">
        <f>VLOOKUP(A27,DataDictionary!$B$2:$G$31,5,FALSE())</f>
        <v>2</v>
      </c>
      <c r="M27" s="22"/>
      <c r="N27" s="18">
        <v>0.705427916844686</v>
      </c>
      <c r="O27" s="18">
        <v>0.748331514994303</v>
      </c>
      <c r="P27" s="18">
        <v>0.323697594801585</v>
      </c>
      <c r="Q27" s="18">
        <v>0.319127921263377</v>
      </c>
      <c r="R27" s="18">
        <v>0.336718897024791</v>
      </c>
      <c r="S27" s="22"/>
      <c r="T27" s="22"/>
      <c r="U27" s="18">
        <v>1.91638187964757</v>
      </c>
      <c r="V27" s="18">
        <v>0.339048930009206</v>
      </c>
      <c r="W27" s="22"/>
      <c r="X27" s="22"/>
      <c r="Y27" s="22"/>
      <c r="Z27" s="22"/>
      <c r="AA27" s="22"/>
      <c r="AB27" s="18">
        <v>0.5</v>
      </c>
      <c r="AC27" s="22"/>
      <c r="AD27" s="22"/>
      <c r="AE27" s="22"/>
      <c r="AF27" s="22"/>
      <c r="AG27" s="22"/>
      <c r="AH27" s="22"/>
    </row>
    <row r="28">
      <c r="A28" s="20"/>
      <c r="B28" s="33">
        <f t="shared" ref="B28:K28" si="1">AVERAGE(B2:B27)</f>
        <v>70.2807991</v>
      </c>
      <c r="C28" s="33">
        <f t="shared" si="1"/>
        <v>68.70995876</v>
      </c>
      <c r="D28" s="33">
        <f t="shared" si="1"/>
        <v>63.90171291</v>
      </c>
      <c r="E28" s="33">
        <f t="shared" si="1"/>
        <v>64.13797292</v>
      </c>
      <c r="F28" s="33">
        <f t="shared" si="1"/>
        <v>64.09239584</v>
      </c>
      <c r="G28" s="33" t="str">
        <f t="shared" si="1"/>
        <v>#DIV/0!</v>
      </c>
      <c r="H28" s="33" t="str">
        <f t="shared" si="1"/>
        <v>#DIV/0!</v>
      </c>
      <c r="I28" s="33">
        <f t="shared" si="1"/>
        <v>68.25229838</v>
      </c>
      <c r="J28" s="33">
        <f t="shared" si="1"/>
        <v>65.31058515</v>
      </c>
      <c r="K28" s="33">
        <f t="shared" si="1"/>
        <v>65.20088085</v>
      </c>
      <c r="L28" s="22"/>
      <c r="M28" s="22"/>
      <c r="N28" s="22">
        <f t="shared" ref="N28:V28" si="2">SUM(N2:N27)</f>
        <v>3774.465961</v>
      </c>
      <c r="O28" s="22">
        <f t="shared" si="2"/>
        <v>900.7502052</v>
      </c>
      <c r="P28" s="22">
        <f t="shared" si="2"/>
        <v>569.480888</v>
      </c>
      <c r="Q28" s="22">
        <f t="shared" si="2"/>
        <v>843.5491507</v>
      </c>
      <c r="R28" s="22">
        <f t="shared" si="2"/>
        <v>655.9346736</v>
      </c>
      <c r="S28" s="22">
        <f t="shared" si="2"/>
        <v>0</v>
      </c>
      <c r="T28" s="22">
        <f t="shared" si="2"/>
        <v>0</v>
      </c>
      <c r="U28" s="22">
        <f t="shared" si="2"/>
        <v>1687.664908</v>
      </c>
      <c r="V28" s="22">
        <f t="shared" si="2"/>
        <v>636.025497</v>
      </c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</row>
    <row r="29">
      <c r="A29" s="20"/>
      <c r="B29" s="34"/>
      <c r="C29" s="33">
        <f t="shared" ref="C29:K29" si="3">C28-$B$28</f>
        <v>-1.570840341</v>
      </c>
      <c r="D29" s="33">
        <f t="shared" si="3"/>
        <v>-6.379086189</v>
      </c>
      <c r="E29" s="33">
        <f t="shared" si="3"/>
        <v>-6.142826179</v>
      </c>
      <c r="F29" s="33">
        <f t="shared" si="3"/>
        <v>-6.188403254</v>
      </c>
      <c r="G29" s="34" t="str">
        <f t="shared" si="3"/>
        <v>#DIV/0!</v>
      </c>
      <c r="H29" s="34" t="str">
        <f t="shared" si="3"/>
        <v>#DIV/0!</v>
      </c>
      <c r="I29" s="33">
        <f t="shared" si="3"/>
        <v>-2.028500716</v>
      </c>
      <c r="J29" s="33">
        <f t="shared" si="3"/>
        <v>-4.97021395</v>
      </c>
      <c r="K29" s="33">
        <f t="shared" si="3"/>
        <v>-5.079918242</v>
      </c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</row>
    <row r="30">
      <c r="A30" s="20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</row>
    <row r="31">
      <c r="A31" s="20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</row>
    <row r="32">
      <c r="A32" s="20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</row>
    <row r="33">
      <c r="A33" s="20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</row>
    <row r="34">
      <c r="A34" s="20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</row>
    <row r="35">
      <c r="A35" s="20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</row>
    <row r="36">
      <c r="A36" s="20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</row>
    <row r="37">
      <c r="A37" s="20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</row>
    <row r="38">
      <c r="A38" s="20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</row>
    <row r="39">
      <c r="A39" s="20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</row>
    <row r="40">
      <c r="A40" s="20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</row>
    <row r="41">
      <c r="A41" s="20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</row>
    <row r="42">
      <c r="A42" s="20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</row>
    <row r="43">
      <c r="A43" s="20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</row>
    <row r="44">
      <c r="A44" s="20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</row>
    <row r="45">
      <c r="A45" s="20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</row>
    <row r="46">
      <c r="A46" s="20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</row>
    <row r="47">
      <c r="A47" s="20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</row>
    <row r="48">
      <c r="A48" s="20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</row>
    <row r="49">
      <c r="A49" s="20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</row>
    <row r="50">
      <c r="A50" s="20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</row>
    <row r="51">
      <c r="A51" s="20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</row>
    <row r="52">
      <c r="A52" s="20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</row>
    <row r="53">
      <c r="A53" s="20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</row>
    <row r="54">
      <c r="A54" s="20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</row>
    <row r="55">
      <c r="A55" s="20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</row>
    <row r="56">
      <c r="A56" s="20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</row>
    <row r="57">
      <c r="A57" s="20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</row>
    <row r="58">
      <c r="A58" s="20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</row>
    <row r="59">
      <c r="A59" s="20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</row>
    <row r="60">
      <c r="A60" s="20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</row>
    <row r="61">
      <c r="A61" s="20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</row>
    <row r="62">
      <c r="A62" s="20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</row>
    <row r="63">
      <c r="A63" s="20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</row>
    <row r="64">
      <c r="A64" s="20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</row>
    <row r="65">
      <c r="A65" s="20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</row>
    <row r="66">
      <c r="A66" s="20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</row>
    <row r="67">
      <c r="A67" s="20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</row>
    <row r="68">
      <c r="A68" s="20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</row>
    <row r="69">
      <c r="A69" s="20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</row>
    <row r="70">
      <c r="A70" s="20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</row>
    <row r="71">
      <c r="A71" s="20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</row>
    <row r="72">
      <c r="A72" s="20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</row>
    <row r="73">
      <c r="A73" s="20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</row>
    <row r="74">
      <c r="A74" s="20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</row>
    <row r="75">
      <c r="A75" s="20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</row>
    <row r="76">
      <c r="A76" s="20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</row>
    <row r="77">
      <c r="A77" s="20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</row>
    <row r="78">
      <c r="A78" s="20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</row>
    <row r="79">
      <c r="A79" s="20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</row>
    <row r="80">
      <c r="A80" s="20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</row>
    <row r="81">
      <c r="A81" s="20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</row>
    <row r="82">
      <c r="A82" s="20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</row>
    <row r="83">
      <c r="A83" s="20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</row>
    <row r="84">
      <c r="A84" s="20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</row>
    <row r="85">
      <c r="A85" s="20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</row>
    <row r="86">
      <c r="A86" s="20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</row>
    <row r="87">
      <c r="A87" s="20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</row>
    <row r="88">
      <c r="A88" s="20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</row>
    <row r="89">
      <c r="A89" s="20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</row>
    <row r="90">
      <c r="A90" s="20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</row>
    <row r="91">
      <c r="A91" s="20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</row>
    <row r="92">
      <c r="A92" s="20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</row>
    <row r="93">
      <c r="A93" s="20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</row>
    <row r="94">
      <c r="A94" s="20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</row>
    <row r="95">
      <c r="A95" s="20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</row>
    <row r="96">
      <c r="A96" s="20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</row>
    <row r="97">
      <c r="A97" s="20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</row>
    <row r="98">
      <c r="A98" s="20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</row>
    <row r="99">
      <c r="A99" s="20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</row>
    <row r="100">
      <c r="A100" s="20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</row>
    <row r="101">
      <c r="A101" s="20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</row>
    <row r="102">
      <c r="A102" s="20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</row>
    <row r="103">
      <c r="A103" s="20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</row>
    <row r="104">
      <c r="A104" s="20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</row>
    <row r="105">
      <c r="A105" s="20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</row>
    <row r="106">
      <c r="A106" s="20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</row>
    <row r="107">
      <c r="A107" s="20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</row>
    <row r="108">
      <c r="A108" s="20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</row>
    <row r="109">
      <c r="A109" s="20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</row>
    <row r="110">
      <c r="A110" s="20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</row>
    <row r="111">
      <c r="A111" s="20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</row>
    <row r="112">
      <c r="A112" s="20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</row>
    <row r="113">
      <c r="A113" s="20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</row>
    <row r="114">
      <c r="A114" s="20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</row>
    <row r="115">
      <c r="A115" s="20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</row>
    <row r="116">
      <c r="A116" s="20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</row>
    <row r="117">
      <c r="A117" s="20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</row>
    <row r="118">
      <c r="A118" s="20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</row>
    <row r="119">
      <c r="A119" s="20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</row>
    <row r="120">
      <c r="A120" s="20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</row>
    <row r="121">
      <c r="A121" s="20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</row>
    <row r="122">
      <c r="A122" s="20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</row>
    <row r="123">
      <c r="A123" s="20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</row>
    <row r="124">
      <c r="A124" s="20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</row>
    <row r="125">
      <c r="A125" s="20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</row>
    <row r="126">
      <c r="A126" s="20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</row>
    <row r="127">
      <c r="A127" s="20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</row>
    <row r="128">
      <c r="A128" s="20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</row>
    <row r="129">
      <c r="A129" s="20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</row>
    <row r="130">
      <c r="A130" s="20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</row>
    <row r="131">
      <c r="A131" s="20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</row>
    <row r="132">
      <c r="A132" s="20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</row>
    <row r="133">
      <c r="A133" s="20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</row>
    <row r="134">
      <c r="A134" s="20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</row>
    <row r="135">
      <c r="A135" s="20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</row>
    <row r="136">
      <c r="A136" s="20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</row>
    <row r="137">
      <c r="A137" s="20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</row>
    <row r="138">
      <c r="A138" s="20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</row>
    <row r="139">
      <c r="A139" s="20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</row>
    <row r="140">
      <c r="A140" s="20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</row>
    <row r="141">
      <c r="A141" s="20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</row>
    <row r="142">
      <c r="A142" s="20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</row>
    <row r="143">
      <c r="A143" s="20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</row>
    <row r="144">
      <c r="A144" s="20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</row>
    <row r="145">
      <c r="A145" s="20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</row>
    <row r="146">
      <c r="A146" s="20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</row>
    <row r="147">
      <c r="A147" s="20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</row>
    <row r="148">
      <c r="A148" s="20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</row>
    <row r="149">
      <c r="A149" s="20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</row>
    <row r="150">
      <c r="A150" s="20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</row>
    <row r="151">
      <c r="A151" s="20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</row>
    <row r="152">
      <c r="A152" s="20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</row>
    <row r="153">
      <c r="A153" s="20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</row>
    <row r="154">
      <c r="A154" s="20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</row>
    <row r="155">
      <c r="A155" s="20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</row>
    <row r="156">
      <c r="A156" s="20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</row>
    <row r="157">
      <c r="A157" s="20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</row>
    <row r="158">
      <c r="A158" s="20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</row>
    <row r="159">
      <c r="A159" s="20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</row>
    <row r="160">
      <c r="A160" s="20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</row>
    <row r="161">
      <c r="A161" s="20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</row>
    <row r="162">
      <c r="A162" s="20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</row>
    <row r="163">
      <c r="A163" s="20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</row>
    <row r="164">
      <c r="A164" s="20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</row>
    <row r="165">
      <c r="A165" s="20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</row>
    <row r="166">
      <c r="A166" s="20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</row>
    <row r="167">
      <c r="A167" s="20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</row>
    <row r="168">
      <c r="A168" s="20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</row>
    <row r="169">
      <c r="A169" s="20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</row>
    <row r="170">
      <c r="A170" s="20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</row>
    <row r="171">
      <c r="A171" s="20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</row>
    <row r="172">
      <c r="A172" s="20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</row>
    <row r="173">
      <c r="A173" s="20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</row>
    <row r="174">
      <c r="A174" s="20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</row>
    <row r="175">
      <c r="A175" s="20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</row>
    <row r="176">
      <c r="A176" s="20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</row>
    <row r="177">
      <c r="A177" s="20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</row>
    <row r="178">
      <c r="A178" s="20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</row>
    <row r="179">
      <c r="A179" s="20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</row>
    <row r="180">
      <c r="A180" s="20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</row>
    <row r="181">
      <c r="A181" s="20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</row>
    <row r="182">
      <c r="A182" s="20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</row>
    <row r="183">
      <c r="A183" s="20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</row>
    <row r="184">
      <c r="A184" s="20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</row>
    <row r="185">
      <c r="A185" s="20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</row>
    <row r="186">
      <c r="A186" s="20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</row>
    <row r="187">
      <c r="A187" s="20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</row>
    <row r="188">
      <c r="A188" s="20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</row>
    <row r="189">
      <c r="A189" s="20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</row>
    <row r="190">
      <c r="A190" s="20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</row>
    <row r="191">
      <c r="A191" s="20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</row>
    <row r="192">
      <c r="A192" s="20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</row>
    <row r="193">
      <c r="A193" s="20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</row>
    <row r="194">
      <c r="A194" s="20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</row>
    <row r="195">
      <c r="A195" s="20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</row>
    <row r="196">
      <c r="A196" s="20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</row>
    <row r="197">
      <c r="A197" s="20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</row>
    <row r="198">
      <c r="A198" s="20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</row>
    <row r="199">
      <c r="A199" s="20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</row>
    <row r="200">
      <c r="A200" s="20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</row>
    <row r="201">
      <c r="A201" s="20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</row>
    <row r="202">
      <c r="A202" s="20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</row>
    <row r="203">
      <c r="A203" s="20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</row>
    <row r="204">
      <c r="A204" s="20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</row>
    <row r="205">
      <c r="A205" s="20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</row>
    <row r="206">
      <c r="A206" s="20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</row>
    <row r="207">
      <c r="A207" s="20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</row>
    <row r="208">
      <c r="A208" s="20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</row>
    <row r="209">
      <c r="A209" s="20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</row>
    <row r="210">
      <c r="A210" s="20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</row>
    <row r="211">
      <c r="A211" s="20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</row>
    <row r="212">
      <c r="A212" s="20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</row>
    <row r="213">
      <c r="A213" s="20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</row>
    <row r="214">
      <c r="A214" s="20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</row>
    <row r="215">
      <c r="A215" s="20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</row>
    <row r="216">
      <c r="A216" s="20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</row>
    <row r="217">
      <c r="A217" s="20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</row>
    <row r="218">
      <c r="A218" s="20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</row>
    <row r="219">
      <c r="A219" s="20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</row>
    <row r="220">
      <c r="A220" s="20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</row>
    <row r="221">
      <c r="A221" s="20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</row>
    <row r="222">
      <c r="A222" s="20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</row>
    <row r="223">
      <c r="A223" s="20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</row>
    <row r="224">
      <c r="A224" s="20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</row>
    <row r="225">
      <c r="A225" s="20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</row>
    <row r="226">
      <c r="A226" s="20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</row>
    <row r="227">
      <c r="A227" s="20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</row>
    <row r="228">
      <c r="A228" s="20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</row>
    <row r="229">
      <c r="A229" s="20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</row>
    <row r="230">
      <c r="A230" s="20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</row>
    <row r="231">
      <c r="A231" s="20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</row>
    <row r="232">
      <c r="A232" s="20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</row>
    <row r="233">
      <c r="A233" s="20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</row>
    <row r="234">
      <c r="A234" s="20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</row>
    <row r="235">
      <c r="A235" s="20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</row>
    <row r="236">
      <c r="A236" s="20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</row>
    <row r="237">
      <c r="A237" s="20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</row>
    <row r="238">
      <c r="A238" s="20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</row>
    <row r="239">
      <c r="A239" s="20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</row>
    <row r="240">
      <c r="A240" s="20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</row>
    <row r="241">
      <c r="A241" s="20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</row>
    <row r="242">
      <c r="A242" s="20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</row>
    <row r="243">
      <c r="A243" s="20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</row>
    <row r="244">
      <c r="A244" s="20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</row>
    <row r="245">
      <c r="A245" s="20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</row>
    <row r="246">
      <c r="A246" s="20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</row>
    <row r="247">
      <c r="A247" s="20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</row>
    <row r="248">
      <c r="A248" s="20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</row>
    <row r="249">
      <c r="A249" s="20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</row>
    <row r="250">
      <c r="A250" s="20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</row>
    <row r="251">
      <c r="A251" s="20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</row>
    <row r="252">
      <c r="A252" s="20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</row>
    <row r="253">
      <c r="A253" s="20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</row>
    <row r="254">
      <c r="A254" s="20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</row>
    <row r="255">
      <c r="A255" s="20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</row>
    <row r="256">
      <c r="A256" s="20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</row>
    <row r="257">
      <c r="A257" s="20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</row>
    <row r="258">
      <c r="A258" s="20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</row>
    <row r="259">
      <c r="A259" s="20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</row>
    <row r="260">
      <c r="A260" s="20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</row>
    <row r="261">
      <c r="A261" s="20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</row>
    <row r="262">
      <c r="A262" s="20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</row>
    <row r="263">
      <c r="A263" s="20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</row>
    <row r="264">
      <c r="A264" s="20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</row>
    <row r="265">
      <c r="A265" s="20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</row>
    <row r="266">
      <c r="A266" s="20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</row>
    <row r="267">
      <c r="A267" s="20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</row>
    <row r="268">
      <c r="A268" s="20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</row>
    <row r="269">
      <c r="A269" s="20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</row>
    <row r="270">
      <c r="A270" s="20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</row>
    <row r="271">
      <c r="A271" s="20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</row>
    <row r="272">
      <c r="A272" s="20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</row>
    <row r="273">
      <c r="A273" s="20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</row>
    <row r="274">
      <c r="A274" s="20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</row>
    <row r="275">
      <c r="A275" s="20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</row>
    <row r="276">
      <c r="A276" s="20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</row>
    <row r="277">
      <c r="A277" s="20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</row>
    <row r="278">
      <c r="A278" s="20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</row>
    <row r="279">
      <c r="A279" s="20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</row>
    <row r="280">
      <c r="A280" s="20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</row>
    <row r="281">
      <c r="A281" s="20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</row>
    <row r="282">
      <c r="A282" s="20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</row>
    <row r="283">
      <c r="A283" s="20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</row>
    <row r="284">
      <c r="A284" s="20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</row>
    <row r="285">
      <c r="A285" s="20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</row>
    <row r="286">
      <c r="A286" s="20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</row>
    <row r="287">
      <c r="A287" s="20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</row>
    <row r="288">
      <c r="A288" s="20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</row>
    <row r="289">
      <c r="A289" s="20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</row>
    <row r="290">
      <c r="A290" s="20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</row>
    <row r="291">
      <c r="A291" s="20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</row>
    <row r="292">
      <c r="A292" s="20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</row>
    <row r="293">
      <c r="A293" s="20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</row>
    <row r="294">
      <c r="A294" s="20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</row>
    <row r="295">
      <c r="A295" s="20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</row>
    <row r="296">
      <c r="A296" s="20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</row>
    <row r="297">
      <c r="A297" s="20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</row>
    <row r="298">
      <c r="A298" s="20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</row>
    <row r="299">
      <c r="A299" s="20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</row>
    <row r="300">
      <c r="A300" s="20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</row>
    <row r="301">
      <c r="A301" s="20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</row>
    <row r="302">
      <c r="A302" s="20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</row>
    <row r="303">
      <c r="A303" s="20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</row>
    <row r="304">
      <c r="A304" s="20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</row>
    <row r="305">
      <c r="A305" s="20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</row>
    <row r="306">
      <c r="A306" s="20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</row>
    <row r="307">
      <c r="A307" s="20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</row>
    <row r="308">
      <c r="A308" s="20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</row>
    <row r="309">
      <c r="A309" s="20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</row>
    <row r="310">
      <c r="A310" s="20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</row>
    <row r="311">
      <c r="A311" s="20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</row>
    <row r="312">
      <c r="A312" s="20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</row>
    <row r="313">
      <c r="A313" s="20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</row>
    <row r="314">
      <c r="A314" s="20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</row>
    <row r="315">
      <c r="A315" s="20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</row>
    <row r="316">
      <c r="A316" s="20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</row>
    <row r="317">
      <c r="A317" s="20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</row>
    <row r="318">
      <c r="A318" s="20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</row>
    <row r="319">
      <c r="A319" s="20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</row>
    <row r="320">
      <c r="A320" s="20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</row>
    <row r="321">
      <c r="A321" s="20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</row>
    <row r="322">
      <c r="A322" s="20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</row>
    <row r="323">
      <c r="A323" s="20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</row>
    <row r="324">
      <c r="A324" s="20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</row>
    <row r="325">
      <c r="A325" s="20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</row>
    <row r="326">
      <c r="A326" s="20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</row>
    <row r="327">
      <c r="A327" s="20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</row>
    <row r="328">
      <c r="A328" s="20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</row>
    <row r="329">
      <c r="A329" s="20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</row>
    <row r="330">
      <c r="A330" s="20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</row>
    <row r="331">
      <c r="A331" s="20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</row>
    <row r="332">
      <c r="A332" s="20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</row>
    <row r="333">
      <c r="A333" s="20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</row>
    <row r="334">
      <c r="A334" s="20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</row>
    <row r="335">
      <c r="A335" s="20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</row>
    <row r="336">
      <c r="A336" s="20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</row>
    <row r="337">
      <c r="A337" s="20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</row>
    <row r="338">
      <c r="A338" s="20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</row>
    <row r="339">
      <c r="A339" s="20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</row>
    <row r="340">
      <c r="A340" s="20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</row>
    <row r="341">
      <c r="A341" s="20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</row>
    <row r="342">
      <c r="A342" s="20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</row>
    <row r="343">
      <c r="A343" s="20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</row>
    <row r="344">
      <c r="A344" s="20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</row>
    <row r="345">
      <c r="A345" s="20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</row>
    <row r="346">
      <c r="A346" s="20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</row>
    <row r="347">
      <c r="A347" s="20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</row>
    <row r="348">
      <c r="A348" s="20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</row>
    <row r="349">
      <c r="A349" s="20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</row>
    <row r="350">
      <c r="A350" s="20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</row>
    <row r="351">
      <c r="A351" s="20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</row>
    <row r="352">
      <c r="A352" s="20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</row>
    <row r="353">
      <c r="A353" s="20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</row>
    <row r="354">
      <c r="A354" s="20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</row>
    <row r="355">
      <c r="A355" s="20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</row>
    <row r="356">
      <c r="A356" s="20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</row>
    <row r="357">
      <c r="A357" s="20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</row>
    <row r="358">
      <c r="A358" s="20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</row>
    <row r="359">
      <c r="A359" s="20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</row>
    <row r="360">
      <c r="A360" s="20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</row>
    <row r="361">
      <c r="A361" s="20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</row>
    <row r="362">
      <c r="A362" s="20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</row>
    <row r="363">
      <c r="A363" s="20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</row>
    <row r="364">
      <c r="A364" s="20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</row>
    <row r="365">
      <c r="A365" s="20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</row>
    <row r="366">
      <c r="A366" s="20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</row>
    <row r="367">
      <c r="A367" s="20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</row>
    <row r="368">
      <c r="A368" s="20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</row>
    <row r="369">
      <c r="A369" s="20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</row>
    <row r="370">
      <c r="A370" s="20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</row>
    <row r="371">
      <c r="A371" s="20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</row>
    <row r="372">
      <c r="A372" s="20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</row>
    <row r="373">
      <c r="A373" s="20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</row>
    <row r="374">
      <c r="A374" s="20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</row>
    <row r="375">
      <c r="A375" s="20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</row>
    <row r="376">
      <c r="A376" s="20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</row>
    <row r="377">
      <c r="A377" s="20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</row>
    <row r="378">
      <c r="A378" s="20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</row>
    <row r="379">
      <c r="A379" s="20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</row>
    <row r="380">
      <c r="A380" s="20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</row>
    <row r="381">
      <c r="A381" s="20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</row>
    <row r="382">
      <c r="A382" s="20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</row>
    <row r="383">
      <c r="A383" s="20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</row>
    <row r="384">
      <c r="A384" s="20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</row>
    <row r="385">
      <c r="A385" s="20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</row>
    <row r="386">
      <c r="A386" s="20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</row>
    <row r="387">
      <c r="A387" s="20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</row>
    <row r="388">
      <c r="A388" s="20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</row>
    <row r="389">
      <c r="A389" s="20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</row>
    <row r="390">
      <c r="A390" s="20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</row>
    <row r="391">
      <c r="A391" s="20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</row>
    <row r="392">
      <c r="A392" s="20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</row>
    <row r="393">
      <c r="A393" s="20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</row>
    <row r="394">
      <c r="A394" s="20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</row>
    <row r="395">
      <c r="A395" s="20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</row>
    <row r="396">
      <c r="A396" s="20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</row>
    <row r="397">
      <c r="A397" s="20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</row>
    <row r="398">
      <c r="A398" s="20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</row>
    <row r="399">
      <c r="A399" s="20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</row>
    <row r="400">
      <c r="A400" s="20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</row>
    <row r="401">
      <c r="A401" s="20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</row>
    <row r="402">
      <c r="A402" s="20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</row>
    <row r="403">
      <c r="A403" s="20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</row>
    <row r="404">
      <c r="A404" s="20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</row>
    <row r="405">
      <c r="A405" s="20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</row>
    <row r="406">
      <c r="A406" s="20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</row>
    <row r="407">
      <c r="A407" s="20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</row>
    <row r="408">
      <c r="A408" s="20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</row>
    <row r="409">
      <c r="A409" s="20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</row>
    <row r="410">
      <c r="A410" s="20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</row>
    <row r="411">
      <c r="A411" s="20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</row>
    <row r="412">
      <c r="A412" s="20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</row>
    <row r="413">
      <c r="A413" s="20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</row>
    <row r="414">
      <c r="A414" s="20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</row>
    <row r="415">
      <c r="A415" s="20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</row>
    <row r="416">
      <c r="A416" s="20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</row>
    <row r="417">
      <c r="A417" s="20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</row>
    <row r="418">
      <c r="A418" s="20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</row>
    <row r="419">
      <c r="A419" s="20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</row>
    <row r="420">
      <c r="A420" s="20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</row>
    <row r="421">
      <c r="A421" s="20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</row>
    <row r="422">
      <c r="A422" s="20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</row>
    <row r="423">
      <c r="A423" s="20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</row>
    <row r="424">
      <c r="A424" s="20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</row>
    <row r="425">
      <c r="A425" s="20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</row>
    <row r="426">
      <c r="A426" s="20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</row>
    <row r="427">
      <c r="A427" s="20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</row>
    <row r="428">
      <c r="A428" s="20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</row>
    <row r="429">
      <c r="A429" s="20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</row>
    <row r="430">
      <c r="A430" s="20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</row>
    <row r="431">
      <c r="A431" s="20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</row>
    <row r="432">
      <c r="A432" s="20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</row>
    <row r="433">
      <c r="A433" s="20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</row>
    <row r="434">
      <c r="A434" s="20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</row>
    <row r="435">
      <c r="A435" s="20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</row>
    <row r="436">
      <c r="A436" s="20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</row>
    <row r="437">
      <c r="A437" s="20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</row>
    <row r="438">
      <c r="A438" s="20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</row>
    <row r="439">
      <c r="A439" s="20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</row>
    <row r="440">
      <c r="A440" s="20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</row>
    <row r="441">
      <c r="A441" s="20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</row>
    <row r="442">
      <c r="A442" s="20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</row>
    <row r="443">
      <c r="A443" s="20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</row>
    <row r="444">
      <c r="A444" s="20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</row>
    <row r="445">
      <c r="A445" s="20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</row>
    <row r="446">
      <c r="A446" s="20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</row>
    <row r="447">
      <c r="A447" s="20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</row>
    <row r="448">
      <c r="A448" s="20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</row>
    <row r="449">
      <c r="A449" s="20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</row>
    <row r="450">
      <c r="A450" s="20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</row>
    <row r="451">
      <c r="A451" s="20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</row>
    <row r="452">
      <c r="A452" s="20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</row>
    <row r="453">
      <c r="A453" s="20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</row>
    <row r="454">
      <c r="A454" s="20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</row>
    <row r="455">
      <c r="A455" s="20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</row>
    <row r="456">
      <c r="A456" s="20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</row>
    <row r="457">
      <c r="A457" s="20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</row>
    <row r="458">
      <c r="A458" s="20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</row>
    <row r="459">
      <c r="A459" s="20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</row>
    <row r="460">
      <c r="A460" s="20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</row>
    <row r="461">
      <c r="A461" s="20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</row>
    <row r="462">
      <c r="A462" s="20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</row>
    <row r="463">
      <c r="A463" s="20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</row>
    <row r="464">
      <c r="A464" s="20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</row>
    <row r="465">
      <c r="A465" s="20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</row>
    <row r="466">
      <c r="A466" s="20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</row>
    <row r="467">
      <c r="A467" s="20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</row>
    <row r="468">
      <c r="A468" s="20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</row>
    <row r="469">
      <c r="A469" s="20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</row>
    <row r="470">
      <c r="A470" s="20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</row>
    <row r="471">
      <c r="A471" s="20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</row>
    <row r="472">
      <c r="A472" s="20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</row>
    <row r="473">
      <c r="A473" s="20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</row>
    <row r="474">
      <c r="A474" s="20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</row>
    <row r="475">
      <c r="A475" s="20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</row>
    <row r="476">
      <c r="A476" s="20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</row>
    <row r="477">
      <c r="A477" s="20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</row>
    <row r="478">
      <c r="A478" s="20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</row>
    <row r="479">
      <c r="A479" s="20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</row>
    <row r="480">
      <c r="A480" s="20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</row>
    <row r="481">
      <c r="A481" s="20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</row>
    <row r="482">
      <c r="A482" s="20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</row>
    <row r="483">
      <c r="A483" s="20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</row>
    <row r="484">
      <c r="A484" s="20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</row>
    <row r="485">
      <c r="A485" s="20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</row>
    <row r="486">
      <c r="A486" s="20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</row>
    <row r="487">
      <c r="A487" s="20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</row>
    <row r="488">
      <c r="A488" s="20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</row>
    <row r="489">
      <c r="A489" s="20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</row>
    <row r="490">
      <c r="A490" s="20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</row>
    <row r="491">
      <c r="A491" s="20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</row>
    <row r="492">
      <c r="A492" s="20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</row>
    <row r="493">
      <c r="A493" s="20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</row>
    <row r="494">
      <c r="A494" s="20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</row>
    <row r="495">
      <c r="A495" s="20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</row>
    <row r="496">
      <c r="A496" s="20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</row>
    <row r="497">
      <c r="A497" s="20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</row>
    <row r="498">
      <c r="A498" s="20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</row>
    <row r="499">
      <c r="A499" s="20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</row>
    <row r="500">
      <c r="A500" s="20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</row>
    <row r="501">
      <c r="A501" s="20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</row>
    <row r="502">
      <c r="A502" s="20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</row>
    <row r="503">
      <c r="A503" s="20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</row>
    <row r="504">
      <c r="A504" s="20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</row>
    <row r="505">
      <c r="A505" s="20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</row>
    <row r="506">
      <c r="A506" s="20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</row>
    <row r="507">
      <c r="A507" s="20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</row>
    <row r="508">
      <c r="A508" s="20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</row>
    <row r="509">
      <c r="A509" s="20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</row>
    <row r="510">
      <c r="A510" s="20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</row>
    <row r="511">
      <c r="A511" s="20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</row>
    <row r="512">
      <c r="A512" s="20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</row>
    <row r="513">
      <c r="A513" s="20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</row>
    <row r="514">
      <c r="A514" s="20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</row>
    <row r="515">
      <c r="A515" s="20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</row>
    <row r="516">
      <c r="A516" s="20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</row>
    <row r="517">
      <c r="A517" s="20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</row>
    <row r="518">
      <c r="A518" s="20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</row>
    <row r="519">
      <c r="A519" s="20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</row>
    <row r="520">
      <c r="A520" s="20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</row>
    <row r="521">
      <c r="A521" s="20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</row>
    <row r="522">
      <c r="A522" s="20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</row>
    <row r="523">
      <c r="A523" s="20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</row>
    <row r="524">
      <c r="A524" s="20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</row>
    <row r="525">
      <c r="A525" s="20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</row>
    <row r="526">
      <c r="A526" s="20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</row>
    <row r="527">
      <c r="A527" s="20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</row>
    <row r="528">
      <c r="A528" s="20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</row>
    <row r="529">
      <c r="A529" s="20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</row>
    <row r="530">
      <c r="A530" s="20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</row>
    <row r="531">
      <c r="A531" s="20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</row>
    <row r="532">
      <c r="A532" s="20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</row>
    <row r="533">
      <c r="A533" s="20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</row>
    <row r="534">
      <c r="A534" s="20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</row>
    <row r="535">
      <c r="A535" s="20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</row>
    <row r="536">
      <c r="A536" s="20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</row>
    <row r="537">
      <c r="A537" s="20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</row>
    <row r="538">
      <c r="A538" s="20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</row>
    <row r="539">
      <c r="A539" s="20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</row>
    <row r="540">
      <c r="A540" s="20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</row>
    <row r="541">
      <c r="A541" s="20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</row>
    <row r="542">
      <c r="A542" s="20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</row>
    <row r="543">
      <c r="A543" s="20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</row>
    <row r="544">
      <c r="A544" s="20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</row>
    <row r="545">
      <c r="A545" s="20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</row>
    <row r="546">
      <c r="A546" s="20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</row>
    <row r="547">
      <c r="A547" s="20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</row>
    <row r="548">
      <c r="A548" s="20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</row>
    <row r="549">
      <c r="A549" s="20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</row>
    <row r="550">
      <c r="A550" s="20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</row>
    <row r="551">
      <c r="A551" s="20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</row>
    <row r="552">
      <c r="A552" s="20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</row>
    <row r="553">
      <c r="A553" s="20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</row>
    <row r="554">
      <c r="A554" s="20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</row>
    <row r="555">
      <c r="A555" s="20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</row>
    <row r="556">
      <c r="A556" s="20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</row>
    <row r="557">
      <c r="A557" s="20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</row>
    <row r="558">
      <c r="A558" s="20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</row>
    <row r="559">
      <c r="A559" s="20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</row>
    <row r="560">
      <c r="A560" s="20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</row>
    <row r="561">
      <c r="A561" s="20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</row>
    <row r="562">
      <c r="A562" s="20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</row>
    <row r="563">
      <c r="A563" s="20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</row>
    <row r="564">
      <c r="A564" s="20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</row>
    <row r="565">
      <c r="A565" s="20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</row>
    <row r="566">
      <c r="A566" s="20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</row>
    <row r="567">
      <c r="A567" s="20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</row>
    <row r="568">
      <c r="A568" s="20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</row>
    <row r="569">
      <c r="A569" s="20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</row>
    <row r="570">
      <c r="A570" s="20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</row>
    <row r="571">
      <c r="A571" s="20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</row>
    <row r="572">
      <c r="A572" s="20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</row>
    <row r="573">
      <c r="A573" s="20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</row>
    <row r="574">
      <c r="A574" s="20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</row>
    <row r="575">
      <c r="A575" s="20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</row>
    <row r="576">
      <c r="A576" s="20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</row>
    <row r="577">
      <c r="A577" s="20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</row>
    <row r="578">
      <c r="A578" s="20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</row>
    <row r="579">
      <c r="A579" s="20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</row>
    <row r="580">
      <c r="A580" s="20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</row>
    <row r="581">
      <c r="A581" s="20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</row>
    <row r="582">
      <c r="A582" s="20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</row>
    <row r="583">
      <c r="A583" s="20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</row>
    <row r="584">
      <c r="A584" s="20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</row>
    <row r="585">
      <c r="A585" s="20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</row>
    <row r="586">
      <c r="A586" s="20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</row>
    <row r="587">
      <c r="A587" s="20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</row>
    <row r="588">
      <c r="A588" s="20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</row>
    <row r="589">
      <c r="A589" s="20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</row>
    <row r="590">
      <c r="A590" s="20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</row>
    <row r="591">
      <c r="A591" s="20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</row>
    <row r="592">
      <c r="A592" s="20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</row>
    <row r="593">
      <c r="A593" s="20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</row>
    <row r="594">
      <c r="A594" s="20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</row>
    <row r="595">
      <c r="A595" s="20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</row>
    <row r="596">
      <c r="A596" s="20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</row>
    <row r="597">
      <c r="A597" s="20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</row>
    <row r="598">
      <c r="A598" s="20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</row>
    <row r="599">
      <c r="A599" s="20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</row>
    <row r="600">
      <c r="A600" s="20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</row>
    <row r="601">
      <c r="A601" s="20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</row>
    <row r="602">
      <c r="A602" s="20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</row>
    <row r="603">
      <c r="A603" s="20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</row>
    <row r="604">
      <c r="A604" s="20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</row>
    <row r="605">
      <c r="A605" s="20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</row>
    <row r="606">
      <c r="A606" s="20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</row>
    <row r="607">
      <c r="A607" s="20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</row>
    <row r="608">
      <c r="A608" s="20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</row>
    <row r="609">
      <c r="A609" s="20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</row>
    <row r="610">
      <c r="A610" s="20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</row>
    <row r="611">
      <c r="A611" s="20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</row>
    <row r="612">
      <c r="A612" s="20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</row>
    <row r="613">
      <c r="A613" s="20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</row>
    <row r="614">
      <c r="A614" s="20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</row>
    <row r="615">
      <c r="A615" s="20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</row>
    <row r="616">
      <c r="A616" s="20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</row>
    <row r="617">
      <c r="A617" s="20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</row>
    <row r="618">
      <c r="A618" s="20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</row>
    <row r="619">
      <c r="A619" s="20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</row>
    <row r="620">
      <c r="A620" s="20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</row>
    <row r="621">
      <c r="A621" s="20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</row>
    <row r="622">
      <c r="A622" s="20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</row>
    <row r="623">
      <c r="A623" s="20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</row>
    <row r="624">
      <c r="A624" s="20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</row>
    <row r="625">
      <c r="A625" s="20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</row>
    <row r="626">
      <c r="A626" s="20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</row>
    <row r="627">
      <c r="A627" s="20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</row>
    <row r="628">
      <c r="A628" s="20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</row>
    <row r="629">
      <c r="A629" s="20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</row>
    <row r="630">
      <c r="A630" s="20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</row>
    <row r="631">
      <c r="A631" s="20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</row>
    <row r="632">
      <c r="A632" s="20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</row>
    <row r="633">
      <c r="A633" s="20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</row>
    <row r="634">
      <c r="A634" s="20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</row>
    <row r="635">
      <c r="A635" s="20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</row>
    <row r="636">
      <c r="A636" s="20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</row>
    <row r="637">
      <c r="A637" s="20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</row>
    <row r="638">
      <c r="A638" s="20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</row>
    <row r="639">
      <c r="A639" s="20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</row>
    <row r="640">
      <c r="A640" s="20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</row>
    <row r="641">
      <c r="A641" s="20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</row>
    <row r="642">
      <c r="A642" s="20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</row>
    <row r="643">
      <c r="A643" s="20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</row>
    <row r="644">
      <c r="A644" s="20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</row>
    <row r="645">
      <c r="A645" s="20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</row>
    <row r="646">
      <c r="A646" s="20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</row>
    <row r="647">
      <c r="A647" s="20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</row>
    <row r="648">
      <c r="A648" s="20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</row>
    <row r="649">
      <c r="A649" s="20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</row>
    <row r="650">
      <c r="A650" s="20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</row>
    <row r="651">
      <c r="A651" s="20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</row>
    <row r="652">
      <c r="A652" s="20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</row>
    <row r="653">
      <c r="A653" s="20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</row>
    <row r="654">
      <c r="A654" s="20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</row>
    <row r="655">
      <c r="A655" s="20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</row>
    <row r="656">
      <c r="A656" s="20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</row>
    <row r="657">
      <c r="A657" s="20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</row>
    <row r="658">
      <c r="A658" s="20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</row>
    <row r="659">
      <c r="A659" s="20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</row>
    <row r="660">
      <c r="A660" s="20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</row>
    <row r="661">
      <c r="A661" s="20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</row>
    <row r="662">
      <c r="A662" s="20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</row>
    <row r="663">
      <c r="A663" s="20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</row>
    <row r="664">
      <c r="A664" s="20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</row>
    <row r="665">
      <c r="A665" s="20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</row>
    <row r="666">
      <c r="A666" s="20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</row>
    <row r="667">
      <c r="A667" s="20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</row>
    <row r="668">
      <c r="A668" s="20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</row>
    <row r="669">
      <c r="A669" s="20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</row>
    <row r="670">
      <c r="A670" s="20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</row>
    <row r="671">
      <c r="A671" s="20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</row>
    <row r="672">
      <c r="A672" s="20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</row>
    <row r="673">
      <c r="A673" s="20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</row>
    <row r="674">
      <c r="A674" s="20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</row>
    <row r="675">
      <c r="A675" s="20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</row>
    <row r="676">
      <c r="A676" s="20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</row>
    <row r="677">
      <c r="A677" s="20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</row>
    <row r="678">
      <c r="A678" s="20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</row>
    <row r="679">
      <c r="A679" s="20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</row>
    <row r="680">
      <c r="A680" s="20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</row>
    <row r="681">
      <c r="A681" s="20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</row>
    <row r="682">
      <c r="A682" s="20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</row>
    <row r="683">
      <c r="A683" s="20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</row>
    <row r="684">
      <c r="A684" s="20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</row>
    <row r="685">
      <c r="A685" s="20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</row>
    <row r="686">
      <c r="A686" s="20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</row>
    <row r="687">
      <c r="A687" s="20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</row>
    <row r="688">
      <c r="A688" s="20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</row>
    <row r="689">
      <c r="A689" s="20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</row>
    <row r="690">
      <c r="A690" s="20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</row>
    <row r="691">
      <c r="A691" s="20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</row>
    <row r="692">
      <c r="A692" s="20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</row>
    <row r="693">
      <c r="A693" s="20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</row>
    <row r="694">
      <c r="A694" s="20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</row>
    <row r="695">
      <c r="A695" s="20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</row>
    <row r="696">
      <c r="A696" s="20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</row>
    <row r="697">
      <c r="A697" s="20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</row>
    <row r="698">
      <c r="A698" s="20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</row>
    <row r="699">
      <c r="A699" s="20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</row>
    <row r="700">
      <c r="A700" s="20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</row>
    <row r="701">
      <c r="A701" s="20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</row>
    <row r="702">
      <c r="A702" s="20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</row>
    <row r="703">
      <c r="A703" s="20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</row>
    <row r="704">
      <c r="A704" s="20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</row>
    <row r="705">
      <c r="A705" s="20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</row>
    <row r="706">
      <c r="A706" s="20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</row>
    <row r="707">
      <c r="A707" s="20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</row>
    <row r="708">
      <c r="A708" s="20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</row>
    <row r="709">
      <c r="A709" s="20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</row>
    <row r="710">
      <c r="A710" s="20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</row>
    <row r="711">
      <c r="A711" s="20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</row>
    <row r="712">
      <c r="A712" s="20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</row>
    <row r="713">
      <c r="A713" s="20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</row>
    <row r="714">
      <c r="A714" s="20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</row>
    <row r="715">
      <c r="A715" s="20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</row>
    <row r="716">
      <c r="A716" s="20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</row>
    <row r="717">
      <c r="A717" s="20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</row>
    <row r="718">
      <c r="A718" s="20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</row>
    <row r="719">
      <c r="A719" s="20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</row>
    <row r="720">
      <c r="A720" s="20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</row>
    <row r="721">
      <c r="A721" s="20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</row>
    <row r="722">
      <c r="A722" s="20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</row>
    <row r="723">
      <c r="A723" s="20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</row>
    <row r="724">
      <c r="A724" s="20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</row>
    <row r="725">
      <c r="A725" s="20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</row>
    <row r="726">
      <c r="A726" s="20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</row>
    <row r="727">
      <c r="A727" s="20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</row>
    <row r="728">
      <c r="A728" s="20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</row>
    <row r="729">
      <c r="A729" s="20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</row>
    <row r="730">
      <c r="A730" s="20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</row>
    <row r="731">
      <c r="A731" s="20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</row>
    <row r="732">
      <c r="A732" s="20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</row>
    <row r="733">
      <c r="A733" s="20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</row>
    <row r="734">
      <c r="A734" s="20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</row>
    <row r="735">
      <c r="A735" s="20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</row>
    <row r="736">
      <c r="A736" s="20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</row>
    <row r="737">
      <c r="A737" s="20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</row>
    <row r="738">
      <c r="A738" s="20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</row>
    <row r="739">
      <c r="A739" s="20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</row>
    <row r="740">
      <c r="A740" s="20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</row>
    <row r="741">
      <c r="A741" s="20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</row>
    <row r="742">
      <c r="A742" s="20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</row>
    <row r="743">
      <c r="A743" s="20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</row>
    <row r="744">
      <c r="A744" s="20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</row>
    <row r="745">
      <c r="A745" s="20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</row>
    <row r="746">
      <c r="A746" s="20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</row>
    <row r="747">
      <c r="A747" s="20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</row>
    <row r="748">
      <c r="A748" s="20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</row>
    <row r="749">
      <c r="A749" s="20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</row>
    <row r="750">
      <c r="A750" s="20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</row>
    <row r="751">
      <c r="A751" s="20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</row>
    <row r="752">
      <c r="A752" s="20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</row>
    <row r="753">
      <c r="A753" s="20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</row>
    <row r="754">
      <c r="A754" s="20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</row>
    <row r="755">
      <c r="A755" s="20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</row>
    <row r="756">
      <c r="A756" s="20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</row>
    <row r="757">
      <c r="A757" s="20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</row>
    <row r="758">
      <c r="A758" s="20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</row>
    <row r="759">
      <c r="A759" s="20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</row>
    <row r="760">
      <c r="A760" s="20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</row>
    <row r="761">
      <c r="A761" s="20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</row>
    <row r="762">
      <c r="A762" s="20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</row>
    <row r="763">
      <c r="A763" s="20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</row>
    <row r="764">
      <c r="A764" s="20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</row>
    <row r="765">
      <c r="A765" s="20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</row>
    <row r="766">
      <c r="A766" s="20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</row>
    <row r="767">
      <c r="A767" s="20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</row>
    <row r="768">
      <c r="A768" s="20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</row>
    <row r="769">
      <c r="A769" s="20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</row>
    <row r="770">
      <c r="A770" s="20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</row>
    <row r="771">
      <c r="A771" s="20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</row>
    <row r="772">
      <c r="A772" s="20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</row>
    <row r="773">
      <c r="A773" s="20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</row>
    <row r="774">
      <c r="A774" s="20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</row>
    <row r="775">
      <c r="A775" s="20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</row>
    <row r="776">
      <c r="A776" s="20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</row>
    <row r="777">
      <c r="A777" s="20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</row>
    <row r="778">
      <c r="A778" s="20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</row>
    <row r="779">
      <c r="A779" s="20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</row>
    <row r="780">
      <c r="A780" s="20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</row>
    <row r="781">
      <c r="A781" s="20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</row>
    <row r="782">
      <c r="A782" s="20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</row>
    <row r="783">
      <c r="A783" s="20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</row>
    <row r="784">
      <c r="A784" s="20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</row>
    <row r="785">
      <c r="A785" s="20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</row>
    <row r="786">
      <c r="A786" s="20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</row>
    <row r="787">
      <c r="A787" s="20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</row>
    <row r="788">
      <c r="A788" s="20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</row>
    <row r="789">
      <c r="A789" s="20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</row>
    <row r="790">
      <c r="A790" s="20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</row>
    <row r="791">
      <c r="A791" s="20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</row>
    <row r="792">
      <c r="A792" s="20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</row>
    <row r="793">
      <c r="A793" s="20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</row>
    <row r="794">
      <c r="A794" s="20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</row>
    <row r="795">
      <c r="A795" s="20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</row>
    <row r="796">
      <c r="A796" s="20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</row>
    <row r="797">
      <c r="A797" s="20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</row>
    <row r="798">
      <c r="A798" s="20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</row>
    <row r="799">
      <c r="A799" s="20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</row>
    <row r="800">
      <c r="A800" s="20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</row>
    <row r="801">
      <c r="A801" s="20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</row>
    <row r="802">
      <c r="A802" s="20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</row>
    <row r="803">
      <c r="A803" s="20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</row>
    <row r="804">
      <c r="A804" s="20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</row>
    <row r="805">
      <c r="A805" s="20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</row>
    <row r="806">
      <c r="A806" s="20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</row>
    <row r="807">
      <c r="A807" s="20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</row>
    <row r="808">
      <c r="A808" s="20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</row>
    <row r="809">
      <c r="A809" s="20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</row>
    <row r="810">
      <c r="A810" s="20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</row>
    <row r="811">
      <c r="A811" s="20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</row>
    <row r="812">
      <c r="A812" s="20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</row>
    <row r="813">
      <c r="A813" s="20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</row>
    <row r="814">
      <c r="A814" s="20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</row>
    <row r="815">
      <c r="A815" s="20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</row>
    <row r="816">
      <c r="A816" s="20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</row>
    <row r="817">
      <c r="A817" s="20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</row>
    <row r="818">
      <c r="A818" s="20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</row>
    <row r="819">
      <c r="A819" s="20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</row>
    <row r="820">
      <c r="A820" s="20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</row>
    <row r="821">
      <c r="A821" s="20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</row>
    <row r="822">
      <c r="A822" s="20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</row>
    <row r="823">
      <c r="A823" s="20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</row>
    <row r="824">
      <c r="A824" s="20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</row>
    <row r="825">
      <c r="A825" s="20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</row>
    <row r="826">
      <c r="A826" s="20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</row>
    <row r="827">
      <c r="A827" s="20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</row>
    <row r="828">
      <c r="A828" s="20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</row>
    <row r="829">
      <c r="A829" s="20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</row>
    <row r="830">
      <c r="A830" s="20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</row>
    <row r="831">
      <c r="A831" s="20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</row>
    <row r="832">
      <c r="A832" s="20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</row>
    <row r="833">
      <c r="A833" s="20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</row>
    <row r="834">
      <c r="A834" s="20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</row>
    <row r="835">
      <c r="A835" s="20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</row>
    <row r="836">
      <c r="A836" s="20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</row>
    <row r="837">
      <c r="A837" s="20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</row>
    <row r="838">
      <c r="A838" s="20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</row>
    <row r="839">
      <c r="A839" s="20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</row>
    <row r="840">
      <c r="A840" s="20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</row>
    <row r="841">
      <c r="A841" s="20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</row>
    <row r="842">
      <c r="A842" s="20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</row>
    <row r="843">
      <c r="A843" s="20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</row>
    <row r="844">
      <c r="A844" s="20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</row>
    <row r="845">
      <c r="A845" s="20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</row>
    <row r="846">
      <c r="A846" s="20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</row>
    <row r="847">
      <c r="A847" s="20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</row>
    <row r="848">
      <c r="A848" s="20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</row>
    <row r="849">
      <c r="A849" s="20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</row>
    <row r="850">
      <c r="A850" s="20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</row>
    <row r="851">
      <c r="A851" s="20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</row>
    <row r="852">
      <c r="A852" s="20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</row>
    <row r="853">
      <c r="A853" s="20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</row>
    <row r="854">
      <c r="A854" s="20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</row>
    <row r="855">
      <c r="A855" s="20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</row>
    <row r="856">
      <c r="A856" s="20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</row>
    <row r="857">
      <c r="A857" s="20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</row>
    <row r="858">
      <c r="A858" s="20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</row>
    <row r="859">
      <c r="A859" s="20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</row>
    <row r="860">
      <c r="A860" s="20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</row>
    <row r="861">
      <c r="A861" s="20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</row>
    <row r="862">
      <c r="A862" s="20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</row>
    <row r="863">
      <c r="A863" s="20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</row>
    <row r="864">
      <c r="A864" s="20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</row>
    <row r="865">
      <c r="A865" s="20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</row>
    <row r="866">
      <c r="A866" s="20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</row>
    <row r="867">
      <c r="A867" s="20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</row>
    <row r="868">
      <c r="A868" s="20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</row>
    <row r="869">
      <c r="A869" s="20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</row>
    <row r="870">
      <c r="A870" s="20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</row>
    <row r="871">
      <c r="A871" s="20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</row>
    <row r="872">
      <c r="A872" s="20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</row>
    <row r="873">
      <c r="A873" s="20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</row>
    <row r="874">
      <c r="A874" s="20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</row>
    <row r="875">
      <c r="A875" s="20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</row>
    <row r="876">
      <c r="A876" s="20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</row>
    <row r="877">
      <c r="A877" s="20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</row>
    <row r="878">
      <c r="A878" s="20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</row>
    <row r="879">
      <c r="A879" s="20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</row>
    <row r="880">
      <c r="A880" s="20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</row>
    <row r="881">
      <c r="A881" s="20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</row>
    <row r="882">
      <c r="A882" s="20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</row>
    <row r="883">
      <c r="A883" s="20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</row>
    <row r="884">
      <c r="A884" s="20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</row>
    <row r="885">
      <c r="A885" s="20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</row>
    <row r="886">
      <c r="A886" s="20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</row>
    <row r="887">
      <c r="A887" s="20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</row>
    <row r="888">
      <c r="A888" s="20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</row>
    <row r="889">
      <c r="A889" s="20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</row>
    <row r="890">
      <c r="A890" s="20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</row>
    <row r="891">
      <c r="A891" s="20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</row>
    <row r="892">
      <c r="A892" s="20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</row>
    <row r="893">
      <c r="A893" s="20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</row>
    <row r="894">
      <c r="A894" s="20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</row>
    <row r="895">
      <c r="A895" s="20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</row>
    <row r="896">
      <c r="A896" s="20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</row>
    <row r="897">
      <c r="A897" s="20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</row>
    <row r="898">
      <c r="A898" s="20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</row>
    <row r="899">
      <c r="A899" s="20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</row>
    <row r="900">
      <c r="A900" s="20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</row>
    <row r="901">
      <c r="A901" s="20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</row>
    <row r="902">
      <c r="A902" s="20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</row>
    <row r="903">
      <c r="A903" s="20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</row>
    <row r="904">
      <c r="A904" s="20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</row>
    <row r="905">
      <c r="A905" s="20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</row>
    <row r="906">
      <c r="A906" s="20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</row>
    <row r="907">
      <c r="A907" s="20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</row>
    <row r="908">
      <c r="A908" s="20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</row>
    <row r="909">
      <c r="A909" s="20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</row>
    <row r="910">
      <c r="A910" s="20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</row>
    <row r="911">
      <c r="A911" s="20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</row>
    <row r="912">
      <c r="A912" s="20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</row>
    <row r="913">
      <c r="A913" s="20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</row>
    <row r="914">
      <c r="A914" s="20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</row>
    <row r="915">
      <c r="A915" s="20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</row>
    <row r="916">
      <c r="A916" s="20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</row>
    <row r="917">
      <c r="A917" s="20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</row>
    <row r="918">
      <c r="A918" s="20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</row>
    <row r="919">
      <c r="A919" s="20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</row>
    <row r="920">
      <c r="A920" s="20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</row>
    <row r="921">
      <c r="A921" s="20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</row>
    <row r="922">
      <c r="A922" s="20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</row>
    <row r="923">
      <c r="A923" s="20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</row>
    <row r="924">
      <c r="A924" s="20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</row>
    <row r="925">
      <c r="A925" s="20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</row>
    <row r="926">
      <c r="A926" s="20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</row>
    <row r="927">
      <c r="A927" s="20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</row>
    <row r="928">
      <c r="A928" s="20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</row>
    <row r="929">
      <c r="A929" s="20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</row>
    <row r="930">
      <c r="A930" s="20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</row>
    <row r="931">
      <c r="A931" s="20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</row>
    <row r="932">
      <c r="A932" s="20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</row>
    <row r="933">
      <c r="A933" s="20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</row>
    <row r="934">
      <c r="A934" s="20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</row>
    <row r="935">
      <c r="A935" s="20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</row>
    <row r="936">
      <c r="A936" s="20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</row>
    <row r="937">
      <c r="A937" s="20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</row>
    <row r="938">
      <c r="A938" s="20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</row>
    <row r="939">
      <c r="A939" s="20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</row>
    <row r="940">
      <c r="A940" s="20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</row>
    <row r="941">
      <c r="A941" s="20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</row>
    <row r="942">
      <c r="A942" s="20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</row>
    <row r="943">
      <c r="A943" s="20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</row>
    <row r="944">
      <c r="A944" s="20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</row>
    <row r="945">
      <c r="A945" s="20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</row>
    <row r="946">
      <c r="A946" s="20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</row>
    <row r="947">
      <c r="A947" s="20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</row>
    <row r="948">
      <c r="A948" s="20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</row>
    <row r="949">
      <c r="A949" s="20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</row>
    <row r="950">
      <c r="A950" s="20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</row>
    <row r="951">
      <c r="A951" s="20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</row>
    <row r="952">
      <c r="A952" s="20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</row>
    <row r="953">
      <c r="A953" s="20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</row>
    <row r="954">
      <c r="A954" s="20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</row>
    <row r="955">
      <c r="A955" s="20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</row>
    <row r="956">
      <c r="A956" s="20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</row>
    <row r="957">
      <c r="A957" s="20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</row>
    <row r="958">
      <c r="A958" s="20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</row>
    <row r="959">
      <c r="A959" s="20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</row>
    <row r="960">
      <c r="A960" s="20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</row>
    <row r="961">
      <c r="A961" s="20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</row>
    <row r="962">
      <c r="A962" s="20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</row>
    <row r="963">
      <c r="A963" s="20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</row>
    <row r="964">
      <c r="A964" s="20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</row>
    <row r="965">
      <c r="A965" s="20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</row>
    <row r="966">
      <c r="A966" s="20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</row>
    <row r="967">
      <c r="A967" s="20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</row>
    <row r="968">
      <c r="A968" s="20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</row>
    <row r="969">
      <c r="A969" s="20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</row>
    <row r="970">
      <c r="A970" s="20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</row>
    <row r="971">
      <c r="A971" s="20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</row>
    <row r="972">
      <c r="A972" s="20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</row>
    <row r="973">
      <c r="A973" s="20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</row>
    <row r="974">
      <c r="A974" s="20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</row>
    <row r="975">
      <c r="A975" s="20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</row>
    <row r="976">
      <c r="A976" s="20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</row>
    <row r="977">
      <c r="A977" s="20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</row>
    <row r="978">
      <c r="A978" s="20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</row>
    <row r="979">
      <c r="A979" s="20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</row>
    <row r="980">
      <c r="A980" s="20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</row>
    <row r="981">
      <c r="A981" s="20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</row>
    <row r="982">
      <c r="A982" s="20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</row>
    <row r="983">
      <c r="A983" s="20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</row>
    <row r="984">
      <c r="A984" s="20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</row>
    <row r="985">
      <c r="A985" s="20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</row>
    <row r="986">
      <c r="A986" s="20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</row>
    <row r="987">
      <c r="A987" s="20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</row>
    <row r="988">
      <c r="A988" s="20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</row>
    <row r="989">
      <c r="A989" s="20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</row>
    <row r="990">
      <c r="A990" s="20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</row>
    <row r="991">
      <c r="A991" s="20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</row>
    <row r="992">
      <c r="A992" s="20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</row>
    <row r="993">
      <c r="A993" s="20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</row>
    <row r="994">
      <c r="A994" s="20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</row>
    <row r="995">
      <c r="A995" s="20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</row>
    <row r="996">
      <c r="A996" s="20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</row>
    <row r="997">
      <c r="A997" s="20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</row>
    <row r="998">
      <c r="A998" s="20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</row>
    <row r="999">
      <c r="A999" s="20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</row>
    <row r="1000">
      <c r="A1000" s="20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42" t="s">
        <v>158</v>
      </c>
      <c r="B1" s="131" t="s">
        <v>182</v>
      </c>
      <c r="C1" s="131" t="s">
        <v>183</v>
      </c>
      <c r="D1" s="131" t="s">
        <v>184</v>
      </c>
      <c r="E1" s="131" t="s">
        <v>291</v>
      </c>
      <c r="F1" s="131" t="s">
        <v>185</v>
      </c>
      <c r="G1" s="131" t="s">
        <v>186</v>
      </c>
      <c r="H1" s="131" t="s">
        <v>292</v>
      </c>
      <c r="I1" s="131" t="s">
        <v>187</v>
      </c>
      <c r="J1" s="131" t="s">
        <v>188</v>
      </c>
      <c r="K1" s="131" t="s">
        <v>189</v>
      </c>
      <c r="L1" s="42" t="s">
        <v>190</v>
      </c>
      <c r="M1" s="42"/>
      <c r="N1" s="132" t="s">
        <v>182</v>
      </c>
      <c r="O1" s="132" t="s">
        <v>183</v>
      </c>
      <c r="P1" s="132" t="s">
        <v>184</v>
      </c>
      <c r="Q1" s="132" t="s">
        <v>291</v>
      </c>
      <c r="R1" s="132" t="s">
        <v>185</v>
      </c>
      <c r="S1" s="132" t="s">
        <v>186</v>
      </c>
      <c r="T1" s="132" t="s">
        <v>292</v>
      </c>
      <c r="U1" s="132" t="s">
        <v>187</v>
      </c>
      <c r="V1" s="132" t="s">
        <v>188</v>
      </c>
      <c r="W1" s="132" t="s">
        <v>189</v>
      </c>
      <c r="Z1" s="133" t="s">
        <v>183</v>
      </c>
      <c r="AA1" s="133" t="s">
        <v>184</v>
      </c>
      <c r="AB1" s="133" t="s">
        <v>291</v>
      </c>
      <c r="AC1" s="133" t="s">
        <v>185</v>
      </c>
      <c r="AD1" s="133" t="s">
        <v>186</v>
      </c>
      <c r="AE1" s="133" t="s">
        <v>292</v>
      </c>
      <c r="AF1" s="133" t="s">
        <v>187</v>
      </c>
      <c r="AG1" s="133" t="s">
        <v>188</v>
      </c>
      <c r="AH1" s="133" t="s">
        <v>189</v>
      </c>
    </row>
    <row r="2">
      <c r="A2" s="27" t="s">
        <v>11</v>
      </c>
      <c r="B2" s="66">
        <f>VLOOKUP(A2,'SEQL all'!$A$2:$C$27,2,False)</f>
        <v>34</v>
      </c>
      <c r="C2" s="31">
        <v>32.0</v>
      </c>
      <c r="D2" s="31">
        <v>40.0</v>
      </c>
      <c r="E2" s="31">
        <v>34.0</v>
      </c>
      <c r="F2" s="31">
        <v>30.0</v>
      </c>
      <c r="G2" s="31">
        <v>32.0</v>
      </c>
      <c r="H2" s="31">
        <v>34.0</v>
      </c>
      <c r="I2" s="31">
        <v>32.0</v>
      </c>
      <c r="J2" s="31">
        <v>32.0</v>
      </c>
      <c r="K2" s="31">
        <v>32.0</v>
      </c>
      <c r="L2" s="50">
        <f>VLOOKUP(A2,DataDictionary!$B$2:$G$31,5,FALSE())</f>
        <v>1345</v>
      </c>
      <c r="N2" s="66">
        <f>VLOOKUP(A2,'SEQL all'!$A$2:$C$27,3,False)</f>
        <v>249.7268942</v>
      </c>
      <c r="O2" s="134">
        <v>80.5911626418432</v>
      </c>
      <c r="P2" s="134">
        <v>17.5662970264753</v>
      </c>
      <c r="Q2" s="134">
        <v>58.9703875025113</v>
      </c>
      <c r="R2" s="134">
        <v>75.1279250780741</v>
      </c>
      <c r="S2" s="134">
        <v>67.3484855055809</v>
      </c>
      <c r="T2" s="134">
        <v>58.3836578170459</v>
      </c>
      <c r="U2" s="134">
        <v>105.710027209918</v>
      </c>
      <c r="V2" s="134">
        <v>70.8922244509061</v>
      </c>
      <c r="W2" s="134">
        <v>46.6723043203354</v>
      </c>
      <c r="X2" s="22"/>
      <c r="Y2" s="22"/>
      <c r="Z2" s="135">
        <v>0.295910780669145</v>
      </c>
      <c r="AA2" s="135">
        <v>0.074349442379182</v>
      </c>
      <c r="AB2" s="135">
        <v>0.243122676579926</v>
      </c>
      <c r="AC2" s="135">
        <v>0.307063197026022</v>
      </c>
      <c r="AD2" s="135">
        <v>0.2817843866171</v>
      </c>
      <c r="AE2" s="135">
        <v>0.243122676579926</v>
      </c>
      <c r="AF2" s="135">
        <v>0.284758364312268</v>
      </c>
      <c r="AG2" s="135">
        <v>0.274349442379182</v>
      </c>
      <c r="AH2" s="135">
        <v>0.189591078066914</v>
      </c>
    </row>
    <row r="3">
      <c r="A3" s="27" t="s">
        <v>14</v>
      </c>
      <c r="B3" s="66">
        <f>VLOOKUP(A3,'SEQL all'!$A$2:$C$27,2,False)</f>
        <v>95.95375723</v>
      </c>
      <c r="C3" s="31">
        <v>87.8612716763006</v>
      </c>
      <c r="D3" s="31">
        <v>90.1734104046243</v>
      </c>
      <c r="E3" s="31">
        <v>87.8612716763006</v>
      </c>
      <c r="F3" s="31">
        <v>87.2832369942197</v>
      </c>
      <c r="G3" s="31">
        <v>90.1734104046243</v>
      </c>
      <c r="H3" s="31">
        <v>86.7052023121387</v>
      </c>
      <c r="I3" s="31">
        <v>90.1734104046243</v>
      </c>
      <c r="J3" s="31">
        <v>90.1734104046243</v>
      </c>
      <c r="K3" s="31">
        <v>88.4393063583815</v>
      </c>
      <c r="L3" s="50">
        <f>VLOOKUP(A3,DataDictionary!$B$2:$G$31,5,FALSE())</f>
        <v>963</v>
      </c>
      <c r="N3" s="66">
        <f>VLOOKUP(A3,'SEQL all'!$A$2:$C$27,3,False)</f>
        <v>688.1300099</v>
      </c>
      <c r="O3" s="134">
        <v>229.722607632478</v>
      </c>
      <c r="P3" s="134">
        <v>64.6053171833356</v>
      </c>
      <c r="Q3" s="134">
        <v>116.953982738654</v>
      </c>
      <c r="R3" s="134">
        <v>213.101264850299</v>
      </c>
      <c r="S3" s="134">
        <v>56.2164054115613</v>
      </c>
      <c r="T3" s="134">
        <v>116.875992437204</v>
      </c>
      <c r="U3" s="134">
        <v>368.954962611198</v>
      </c>
      <c r="V3" s="134">
        <v>77.4599290768306</v>
      </c>
      <c r="W3" s="134">
        <v>225.536614449819</v>
      </c>
      <c r="X3" s="22"/>
      <c r="Y3" s="22"/>
      <c r="Z3" s="135">
        <v>0.311526479750779</v>
      </c>
      <c r="AA3" s="135">
        <v>0.104880581516096</v>
      </c>
      <c r="AB3" s="135">
        <v>0.184839044652129</v>
      </c>
      <c r="AC3" s="135">
        <v>0.306334371754932</v>
      </c>
      <c r="AD3" s="135">
        <v>0.090342679127726</v>
      </c>
      <c r="AE3" s="135">
        <v>0.183800623052959</v>
      </c>
      <c r="AF3" s="135">
        <v>0.374870197300104</v>
      </c>
      <c r="AG3" s="135">
        <v>0.11318795430945</v>
      </c>
      <c r="AH3" s="135">
        <v>0.306334371754932</v>
      </c>
    </row>
    <row r="4">
      <c r="A4" s="27" t="s">
        <v>19</v>
      </c>
      <c r="B4" s="66">
        <f>VLOOKUP(A4,'SEQL all'!$A$2:$C$27,2,False)</f>
        <v>55.90238365</v>
      </c>
      <c r="C4" s="31">
        <v>54.3416572077185</v>
      </c>
      <c r="D4" s="31">
        <v>54.3416572077185</v>
      </c>
      <c r="E4" s="31">
        <v>54.5119182746879</v>
      </c>
      <c r="F4" s="31">
        <v>54.3416572077185</v>
      </c>
      <c r="G4" s="31">
        <v>54.3416572077185</v>
      </c>
      <c r="H4" s="31">
        <v>54.4267877412032</v>
      </c>
      <c r="I4" s="31">
        <v>54.199772985244</v>
      </c>
      <c r="J4" s="31">
        <v>54.199772985244</v>
      </c>
      <c r="K4" s="31">
        <v>55.3632236095346</v>
      </c>
      <c r="L4" s="50">
        <f>VLOOKUP(A4,DataDictionary!$B$2:$G$31,5,FALSE())</f>
        <v>144</v>
      </c>
      <c r="N4" s="66">
        <f>VLOOKUP(A4,'SEQL all'!$A$2:$C$27,3,False)</f>
        <v>3979.683869</v>
      </c>
      <c r="O4" s="134">
        <v>413.118753504753</v>
      </c>
      <c r="P4" s="134">
        <v>387.31760537227</v>
      </c>
      <c r="Q4" s="134">
        <v>1053.27128599485</v>
      </c>
      <c r="R4" s="134">
        <v>396.550707407792</v>
      </c>
      <c r="S4" s="134">
        <v>387.880074667931</v>
      </c>
      <c r="T4" s="134">
        <v>1086.34516022205</v>
      </c>
      <c r="U4" s="134">
        <v>691.726413679123</v>
      </c>
      <c r="V4" s="134">
        <v>597.653859492143</v>
      </c>
      <c r="W4" s="134">
        <v>1364.22784916957</v>
      </c>
      <c r="X4" s="22"/>
      <c r="Y4" s="22"/>
      <c r="Z4" s="135">
        <v>0.104166666666667</v>
      </c>
      <c r="AA4" s="135">
        <v>0.104166666666667</v>
      </c>
      <c r="AB4" s="135">
        <v>0.291666666666667</v>
      </c>
      <c r="AC4" s="135">
        <v>0.104166666666667</v>
      </c>
      <c r="AD4" s="135">
        <v>0.104166666666667</v>
      </c>
      <c r="AE4" s="135">
        <v>0.298611111111111</v>
      </c>
      <c r="AF4" s="135">
        <v>0.145833333333333</v>
      </c>
      <c r="AG4" s="135">
        <v>0.145833333333333</v>
      </c>
      <c r="AH4" s="135">
        <v>0.333333333333333</v>
      </c>
    </row>
    <row r="5">
      <c r="A5" s="27" t="s">
        <v>21</v>
      </c>
      <c r="B5" s="66">
        <f>VLOOKUP(A5,'SEQL all'!$A$2:$C$27,2,False)</f>
        <v>51</v>
      </c>
      <c r="C5" s="31">
        <v>57.0</v>
      </c>
      <c r="D5" s="31">
        <v>57.0</v>
      </c>
      <c r="E5" s="31">
        <v>56.0</v>
      </c>
      <c r="F5" s="31">
        <v>57.0</v>
      </c>
      <c r="G5" s="31">
        <v>57.0</v>
      </c>
      <c r="H5" s="31">
        <v>48.0</v>
      </c>
      <c r="I5" s="31">
        <v>56.0</v>
      </c>
      <c r="J5" s="31">
        <v>56.0</v>
      </c>
      <c r="K5" s="31">
        <v>50.0</v>
      </c>
      <c r="L5" s="50">
        <f>VLOOKUP(A5,DataDictionary!$B$2:$G$31,5,FALSE())</f>
        <v>64</v>
      </c>
      <c r="N5" s="66">
        <f>VLOOKUP(A5,'SEQL all'!$A$2:$C$27,3,False)</f>
        <v>730.596895</v>
      </c>
      <c r="O5" s="134">
        <v>115.759354782104</v>
      </c>
      <c r="P5" s="134">
        <v>102.170374306043</v>
      </c>
      <c r="Q5" s="134">
        <v>94.6761709133784</v>
      </c>
      <c r="R5" s="134">
        <v>105.401853124301</v>
      </c>
      <c r="S5" s="134">
        <v>102.629244128863</v>
      </c>
      <c r="T5" s="134">
        <v>282.655876338482</v>
      </c>
      <c r="U5" s="134">
        <v>139.293524622917</v>
      </c>
      <c r="V5" s="134">
        <v>101.599647982915</v>
      </c>
      <c r="W5" s="134">
        <v>467.838775293032</v>
      </c>
      <c r="X5" s="22"/>
      <c r="Y5" s="22"/>
      <c r="Z5" s="135">
        <v>0.171875</v>
      </c>
      <c r="AA5" s="135">
        <v>0.171875</v>
      </c>
      <c r="AB5" s="135">
        <v>0.15625</v>
      </c>
      <c r="AC5" s="135">
        <v>0.171875</v>
      </c>
      <c r="AD5" s="135">
        <v>0.171875</v>
      </c>
      <c r="AE5" s="135">
        <v>0.4375</v>
      </c>
      <c r="AF5" s="135">
        <v>0.15625</v>
      </c>
      <c r="AG5" s="135">
        <v>0.15625</v>
      </c>
      <c r="AH5" s="135">
        <v>0.640625</v>
      </c>
    </row>
    <row r="6">
      <c r="A6" s="27" t="s">
        <v>23</v>
      </c>
      <c r="B6" s="66">
        <f>VLOOKUP(A6,'SEQL all'!$A$2:$C$27,2,False)</f>
        <v>73.17073171</v>
      </c>
      <c r="C6" s="31">
        <v>75.1219512195122</v>
      </c>
      <c r="D6" s="31">
        <v>75.1219512195122</v>
      </c>
      <c r="E6" s="31">
        <v>72.6829268292683</v>
      </c>
      <c r="F6" s="31">
        <v>75.1219512195122</v>
      </c>
      <c r="G6" s="31">
        <v>75.1219512195122</v>
      </c>
      <c r="H6" s="31">
        <v>72.6829268292683</v>
      </c>
      <c r="I6" s="31">
        <v>75.1219512195122</v>
      </c>
      <c r="J6" s="31">
        <v>75.1219512195122</v>
      </c>
      <c r="K6" s="31">
        <v>73.6585365853658</v>
      </c>
      <c r="L6" s="50">
        <f>VLOOKUP(A6,DataDictionary!$B$2:$G$31,5,FALSE())</f>
        <v>61</v>
      </c>
      <c r="N6" s="66">
        <f>VLOOKUP(A6,'SEQL all'!$A$2:$C$27,3,False)</f>
        <v>37.13464846</v>
      </c>
      <c r="O6" s="134">
        <v>6.32814295291901</v>
      </c>
      <c r="P6" s="134">
        <v>5.09860448439916</v>
      </c>
      <c r="Q6" s="134">
        <v>2.48060862620672</v>
      </c>
      <c r="R6" s="134">
        <v>5.14539268016815</v>
      </c>
      <c r="S6" s="134">
        <v>5.24368205865224</v>
      </c>
      <c r="T6" s="134">
        <v>2.38017184734344</v>
      </c>
      <c r="U6" s="134">
        <v>12.0827350298564</v>
      </c>
      <c r="V6" s="134">
        <v>6.79374443292618</v>
      </c>
      <c r="W6" s="134">
        <v>2.53352283239365</v>
      </c>
      <c r="X6" s="22"/>
      <c r="Y6" s="22"/>
      <c r="Z6" s="135">
        <v>0.147540983606557</v>
      </c>
      <c r="AA6" s="135">
        <v>0.147540983606557</v>
      </c>
      <c r="AB6" s="135">
        <v>0.065573770491803</v>
      </c>
      <c r="AC6" s="135">
        <v>0.147540983606557</v>
      </c>
      <c r="AD6" s="135">
        <v>0.147540983606557</v>
      </c>
      <c r="AE6" s="135">
        <v>0.065573770491803</v>
      </c>
      <c r="AF6" s="135">
        <v>0.163934426229508</v>
      </c>
      <c r="AG6" s="135">
        <v>0.163934426229508</v>
      </c>
      <c r="AH6" s="135">
        <v>0.065573770491803</v>
      </c>
    </row>
    <row r="7">
      <c r="A7" s="27" t="s">
        <v>25</v>
      </c>
      <c r="B7" s="66">
        <f>VLOOKUP(A7,'SEQL all'!$A$2:$C$27,2,False)</f>
        <v>56</v>
      </c>
      <c r="C7" s="31">
        <v>50.0</v>
      </c>
      <c r="D7" s="31">
        <v>50.0</v>
      </c>
      <c r="E7" s="31">
        <v>58.0</v>
      </c>
      <c r="F7" s="31">
        <v>50.0</v>
      </c>
      <c r="G7" s="31">
        <v>50.0</v>
      </c>
      <c r="H7" s="31">
        <v>51.0</v>
      </c>
      <c r="I7" s="31">
        <v>42.0</v>
      </c>
      <c r="J7" s="31">
        <v>42.0</v>
      </c>
      <c r="K7" s="31">
        <v>56.0</v>
      </c>
      <c r="L7" s="50">
        <f>VLOOKUP(A7,DataDictionary!$B$2:$G$31,5,FALSE())</f>
        <v>28</v>
      </c>
      <c r="N7" s="66">
        <f>VLOOKUP(A7,'SEQL all'!$A$2:$C$27,3,False)</f>
        <v>3.997472703</v>
      </c>
      <c r="O7" s="134">
        <v>1.43196303447088</v>
      </c>
      <c r="P7" s="134">
        <v>0.882715018590291</v>
      </c>
      <c r="Q7" s="134">
        <v>2.5774617711703</v>
      </c>
      <c r="R7" s="134">
        <v>1.16586082379023</v>
      </c>
      <c r="S7" s="134">
        <v>1.09037755330404</v>
      </c>
      <c r="T7" s="134">
        <v>0.769514846801758</v>
      </c>
      <c r="U7" s="134">
        <v>0.242312602202098</v>
      </c>
      <c r="V7" s="134">
        <v>0.190728406111399</v>
      </c>
      <c r="W7" s="134">
        <v>2.56993291378021</v>
      </c>
      <c r="X7" s="22"/>
      <c r="Y7" s="22"/>
      <c r="Z7" s="135">
        <v>0.214285714285714</v>
      </c>
      <c r="AA7" s="135">
        <v>0.214285714285714</v>
      </c>
      <c r="AB7" s="135">
        <v>0.642857142857143</v>
      </c>
      <c r="AC7" s="135">
        <v>0.25</v>
      </c>
      <c r="AD7" s="135">
        <v>0.25</v>
      </c>
      <c r="AE7" s="135">
        <v>0.178571428571429</v>
      </c>
      <c r="AF7" s="135">
        <v>0.035714285714286</v>
      </c>
      <c r="AG7" s="135">
        <v>0.035714285714286</v>
      </c>
      <c r="AH7" s="135">
        <v>0.607142857142857</v>
      </c>
    </row>
    <row r="8">
      <c r="A8" s="27" t="s">
        <v>28</v>
      </c>
      <c r="B8" s="66">
        <f>VLOOKUP(A8,'SEQL all'!$A$2:$C$27,2,False)</f>
        <v>87.22222222</v>
      </c>
      <c r="C8" s="31">
        <v>87.2222222222222</v>
      </c>
      <c r="D8" s="31">
        <v>83.8888888888889</v>
      </c>
      <c r="E8" s="31">
        <v>83.8888888888889</v>
      </c>
      <c r="F8" s="31">
        <v>87.2222222222222</v>
      </c>
      <c r="G8" s="31">
        <v>83.8888888888889</v>
      </c>
      <c r="H8" s="31">
        <v>83.8888888888889</v>
      </c>
      <c r="I8" s="31">
        <v>85.0</v>
      </c>
      <c r="J8" s="31">
        <v>83.8888888888889</v>
      </c>
      <c r="K8" s="31">
        <v>83.8888888888889</v>
      </c>
      <c r="L8" s="50">
        <f>VLOOKUP(A8,DataDictionary!$B$2:$G$31,5,FALSE())</f>
        <v>24</v>
      </c>
      <c r="N8" s="66">
        <f>VLOOKUP(A8,'SEQL all'!$A$2:$C$27,3,False)</f>
        <v>2.583779955</v>
      </c>
      <c r="O8" s="134">
        <v>2.86205075581869</v>
      </c>
      <c r="P8" s="134">
        <v>1.15402343670527</v>
      </c>
      <c r="Q8" s="134">
        <v>1.227965203921</v>
      </c>
      <c r="R8" s="134">
        <v>2.05347461303075</v>
      </c>
      <c r="S8" s="134">
        <v>1.22204684416453</v>
      </c>
      <c r="T8" s="134">
        <v>1.19387146234512</v>
      </c>
      <c r="U8" s="134">
        <v>4.58132002353668</v>
      </c>
      <c r="V8" s="134">
        <v>1.55288399457932</v>
      </c>
      <c r="W8" s="134">
        <v>1.35143784681956</v>
      </c>
      <c r="X8" s="22"/>
      <c r="Y8" s="22"/>
      <c r="Z8" s="135">
        <v>0.833333333333333</v>
      </c>
      <c r="AA8" s="135">
        <v>0.5</v>
      </c>
      <c r="AB8" s="135">
        <v>0.5</v>
      </c>
      <c r="AC8" s="135">
        <v>0.833333333333333</v>
      </c>
      <c r="AD8" s="135">
        <v>0.5</v>
      </c>
      <c r="AE8" s="135">
        <v>0.5</v>
      </c>
      <c r="AF8" s="135">
        <v>0.708333333333333</v>
      </c>
      <c r="AG8" s="135">
        <v>0.5</v>
      </c>
      <c r="AH8" s="135">
        <v>0.5</v>
      </c>
    </row>
    <row r="9">
      <c r="A9" s="27" t="s">
        <v>34</v>
      </c>
      <c r="B9" s="66">
        <f>VLOOKUP(A9,'SEQL all'!$A$2:$C$27,2,False)</f>
        <v>26.27497763</v>
      </c>
      <c r="C9" s="31">
        <v>26.0960334029228</v>
      </c>
      <c r="D9" s="31">
        <v>26.0960334029228</v>
      </c>
      <c r="E9" s="31">
        <v>26.0960334029228</v>
      </c>
      <c r="F9" s="31">
        <v>26.0960334029228</v>
      </c>
      <c r="G9" s="31">
        <v>26.0960334029228</v>
      </c>
      <c r="H9" s="31">
        <v>26.0960334029228</v>
      </c>
      <c r="I9" s="31">
        <v>26.0960334029228</v>
      </c>
      <c r="J9" s="31">
        <v>26.0960334029228</v>
      </c>
      <c r="K9" s="31">
        <v>26.0960334029228</v>
      </c>
      <c r="L9" s="50">
        <f>VLOOKUP(A9,DataDictionary!$B$2:$G$31,5,FALSE())</f>
        <v>11</v>
      </c>
      <c r="N9" s="66">
        <f>VLOOKUP(A9,'SEQL all'!$A$2:$C$27,3,False)</f>
        <v>990.715788</v>
      </c>
      <c r="O9" s="134">
        <v>182.843505430222</v>
      </c>
      <c r="P9" s="134">
        <v>158.145748778184</v>
      </c>
      <c r="Q9" s="134">
        <v>166.258676898479</v>
      </c>
      <c r="R9" s="134">
        <v>166.917498262723</v>
      </c>
      <c r="S9" s="134">
        <v>159.397881456216</v>
      </c>
      <c r="T9" s="134">
        <v>167.130970942974</v>
      </c>
      <c r="U9" s="134">
        <v>313.919709400336</v>
      </c>
      <c r="V9" s="134">
        <v>201.139250361919</v>
      </c>
      <c r="W9" s="134">
        <v>169.901610871156</v>
      </c>
      <c r="X9" s="22"/>
      <c r="Y9" s="22"/>
      <c r="Z9" s="135">
        <v>0.181818181818182</v>
      </c>
      <c r="AA9" s="135">
        <v>0.181818181818182</v>
      </c>
      <c r="AB9" s="135">
        <v>0.181818181818182</v>
      </c>
      <c r="AC9" s="135">
        <v>0.181818181818182</v>
      </c>
      <c r="AD9" s="135">
        <v>0.181818181818182</v>
      </c>
      <c r="AE9" s="135">
        <v>0.181818181818182</v>
      </c>
      <c r="AF9" s="135">
        <v>0.181818181818182</v>
      </c>
      <c r="AG9" s="135">
        <v>0.181818181818182</v>
      </c>
      <c r="AH9" s="135">
        <v>0.181818181818182</v>
      </c>
    </row>
    <row r="10">
      <c r="A10" s="27" t="s">
        <v>36</v>
      </c>
      <c r="B10" s="66">
        <f>VLOOKUP(A10,'SEQL all'!$A$2:$C$27,2,False)</f>
        <v>14.86486486</v>
      </c>
      <c r="C10" s="31">
        <v>18.9189189189189</v>
      </c>
      <c r="D10" s="31">
        <v>18.9189189189189</v>
      </c>
      <c r="E10" s="31">
        <v>27.027027027027</v>
      </c>
      <c r="F10" s="31">
        <v>18.9189189189189</v>
      </c>
      <c r="G10" s="31">
        <v>21.6216216216216</v>
      </c>
      <c r="H10" s="31">
        <v>27.027027027027</v>
      </c>
      <c r="I10" s="31">
        <v>21.6216216216216</v>
      </c>
      <c r="J10" s="31">
        <v>25.6756756756757</v>
      </c>
      <c r="K10" s="31">
        <v>18.9189189189189</v>
      </c>
      <c r="L10" s="50">
        <f>VLOOKUP(A10,DataDictionary!$B$2:$G$31,5,FALSE())</f>
        <v>10</v>
      </c>
      <c r="N10" s="66">
        <f>VLOOKUP(A10,'SEQL all'!$A$2:$C$27,3,False)</f>
        <v>13.17504536</v>
      </c>
      <c r="O10" s="134">
        <v>13.4890885988871</v>
      </c>
      <c r="P10" s="134">
        <v>10.4152103185654</v>
      </c>
      <c r="Q10" s="134">
        <v>3.96469429334005</v>
      </c>
      <c r="R10" s="134">
        <v>11.59755696853</v>
      </c>
      <c r="S10" s="134">
        <v>10.5291222174962</v>
      </c>
      <c r="T10" s="134">
        <v>3.87820370594661</v>
      </c>
      <c r="U10" s="134">
        <v>19.7689486026764</v>
      </c>
      <c r="V10" s="134">
        <v>9.34012542565664</v>
      </c>
      <c r="W10" s="134">
        <v>9.70048831303915</v>
      </c>
      <c r="X10" s="22"/>
      <c r="Y10" s="22"/>
      <c r="Z10" s="135">
        <v>0.9</v>
      </c>
      <c r="AA10" s="135">
        <v>0.8</v>
      </c>
      <c r="AB10" s="135">
        <v>0.3</v>
      </c>
      <c r="AC10" s="135">
        <v>0.9</v>
      </c>
      <c r="AD10" s="135">
        <v>0.8</v>
      </c>
      <c r="AE10" s="135">
        <v>0.3</v>
      </c>
      <c r="AF10" s="135">
        <v>0.8</v>
      </c>
      <c r="AG10" s="135">
        <v>0.6</v>
      </c>
      <c r="AH10" s="135">
        <v>0.7</v>
      </c>
    </row>
    <row r="11">
      <c r="A11" s="27" t="s">
        <v>39</v>
      </c>
      <c r="B11" s="66">
        <f>VLOOKUP(A11,'SEQL all'!$A$2:$C$27,2,False)</f>
        <v>99.33333333</v>
      </c>
      <c r="C11" s="31">
        <v>99.3333333333333</v>
      </c>
      <c r="D11" s="31">
        <v>98.0</v>
      </c>
      <c r="E11" s="31">
        <v>91.0</v>
      </c>
      <c r="F11" s="31">
        <v>99.3333333333333</v>
      </c>
      <c r="G11" s="31">
        <v>98.0</v>
      </c>
      <c r="H11" s="31">
        <v>91.0</v>
      </c>
      <c r="I11" s="31">
        <v>99.3333333333333</v>
      </c>
      <c r="J11" s="31">
        <v>98.6666666666667</v>
      </c>
      <c r="K11" s="31">
        <v>86.6666666666667</v>
      </c>
      <c r="L11" s="50">
        <f>VLOOKUP(A11,DataDictionary!$B$2:$G$31,5,FALSE())</f>
        <v>9</v>
      </c>
      <c r="N11" s="66">
        <f>VLOOKUP(A11,'SEQL all'!$A$2:$C$27,3,False)</f>
        <v>9.302973421</v>
      </c>
      <c r="O11" s="134">
        <v>10.3761431574822</v>
      </c>
      <c r="P11" s="134">
        <v>2.00251915852229</v>
      </c>
      <c r="Q11" s="134">
        <v>1.1712810754776</v>
      </c>
      <c r="R11" s="134">
        <v>9.09092624584834</v>
      </c>
      <c r="S11" s="134">
        <v>2.05065151850382</v>
      </c>
      <c r="T11" s="134">
        <v>1.12820535898209</v>
      </c>
      <c r="U11" s="134">
        <v>18.0738304615021</v>
      </c>
      <c r="V11" s="134">
        <v>3.77606401046117</v>
      </c>
      <c r="W11" s="134">
        <v>1.32608410517375</v>
      </c>
      <c r="X11" s="22"/>
      <c r="Y11" s="22"/>
      <c r="Z11" s="135">
        <v>1.0</v>
      </c>
      <c r="AA11" s="135">
        <v>0.222222222222222</v>
      </c>
      <c r="AB11" s="135">
        <v>0.111111111111111</v>
      </c>
      <c r="AC11" s="135">
        <v>1.0</v>
      </c>
      <c r="AD11" s="135">
        <v>0.222222222222222</v>
      </c>
      <c r="AE11" s="135">
        <v>0.111111111111111</v>
      </c>
      <c r="AF11" s="135">
        <v>1.0</v>
      </c>
      <c r="AG11" s="135">
        <v>0.333333333333333</v>
      </c>
      <c r="AH11" s="135">
        <v>0.111111111111111</v>
      </c>
    </row>
    <row r="12">
      <c r="A12" s="27" t="s">
        <v>41</v>
      </c>
      <c r="B12" s="66">
        <f>VLOOKUP(A12,'SEQL all'!$A$2:$C$27,2,False)</f>
        <v>50.55555556</v>
      </c>
      <c r="C12" s="31">
        <v>48.3333333333333</v>
      </c>
      <c r="D12" s="31">
        <v>48.3333333333333</v>
      </c>
      <c r="E12" s="31">
        <v>48.3333333333333</v>
      </c>
      <c r="F12" s="31">
        <v>48.3333333333333</v>
      </c>
      <c r="G12" s="31">
        <v>48.3333333333333</v>
      </c>
      <c r="H12" s="31">
        <v>48.3333333333333</v>
      </c>
      <c r="I12" s="31">
        <v>50.5555555555556</v>
      </c>
      <c r="J12" s="31">
        <v>50.5555555555556</v>
      </c>
      <c r="K12" s="31">
        <v>45.0</v>
      </c>
      <c r="L12" s="50">
        <f>VLOOKUP(A12,DataDictionary!$B$2:$G$31,5,FALSE())</f>
        <v>7</v>
      </c>
      <c r="N12" s="66">
        <f>VLOOKUP(A12,'SEQL all'!$A$2:$C$27,3,False)</f>
        <v>16.78306293</v>
      </c>
      <c r="O12" s="134">
        <v>10.3022842446963</v>
      </c>
      <c r="P12" s="134">
        <v>8.81312332550685</v>
      </c>
      <c r="Q12" s="134">
        <v>10.8228786985079</v>
      </c>
      <c r="R12" s="134">
        <v>8.72102232376735</v>
      </c>
      <c r="S12" s="134">
        <v>8.88796952168147</v>
      </c>
      <c r="T12" s="134">
        <v>11.1397326231003</v>
      </c>
      <c r="U12" s="134">
        <v>19.8833836476008</v>
      </c>
      <c r="V12" s="134">
        <v>12.3193132122358</v>
      </c>
      <c r="W12" s="134">
        <v>6.67322692871094</v>
      </c>
      <c r="X12" s="22"/>
      <c r="Y12" s="22"/>
      <c r="Z12" s="135">
        <v>0.571428571428571</v>
      </c>
      <c r="AA12" s="135">
        <v>0.571428571428571</v>
      </c>
      <c r="AB12" s="135">
        <v>0.714285714285714</v>
      </c>
      <c r="AC12" s="135">
        <v>0.571428571428571</v>
      </c>
      <c r="AD12" s="135">
        <v>0.571428571428571</v>
      </c>
      <c r="AE12" s="135">
        <v>0.714285714285714</v>
      </c>
      <c r="AF12" s="135">
        <v>0.714285714285714</v>
      </c>
      <c r="AG12" s="135">
        <v>0.714285714285714</v>
      </c>
      <c r="AH12" s="135">
        <v>0.428571428571429</v>
      </c>
    </row>
    <row r="13">
      <c r="A13" s="27" t="s">
        <v>45</v>
      </c>
      <c r="B13" s="66">
        <f>VLOOKUP(A13,'SEQL all'!$A$2:$C$27,2,False)</f>
        <v>95</v>
      </c>
      <c r="C13" s="31">
        <v>95.0</v>
      </c>
      <c r="D13" s="31">
        <v>100.0</v>
      </c>
      <c r="E13" s="31">
        <v>100.0</v>
      </c>
      <c r="F13" s="31">
        <v>95.0</v>
      </c>
      <c r="G13" s="31">
        <v>100.0</v>
      </c>
      <c r="H13" s="31">
        <v>100.0</v>
      </c>
      <c r="I13" s="31">
        <v>97.5</v>
      </c>
      <c r="J13" s="31">
        <v>100.0</v>
      </c>
      <c r="K13" s="31">
        <v>100.0</v>
      </c>
      <c r="L13" s="50">
        <f>VLOOKUP(A13,DataDictionary!$B$2:$G$31,5,FALSE())</f>
        <v>6</v>
      </c>
      <c r="N13" s="66">
        <f>VLOOKUP(A13,'SEQL all'!$A$2:$C$27,3,False)</f>
        <v>0.1797850172</v>
      </c>
      <c r="O13" s="134">
        <v>0.166750713189443</v>
      </c>
      <c r="P13" s="134">
        <v>0.044859385490418</v>
      </c>
      <c r="Q13" s="134">
        <v>0.046904555956523</v>
      </c>
      <c r="R13" s="134">
        <v>0.11581963300705</v>
      </c>
      <c r="S13" s="134">
        <v>0.044265230496725</v>
      </c>
      <c r="T13" s="134">
        <v>0.046519581476847</v>
      </c>
      <c r="U13" s="134">
        <v>0.125245491663615</v>
      </c>
      <c r="V13" s="134">
        <v>0.046492799123128</v>
      </c>
      <c r="W13" s="134">
        <v>0.045419653256734</v>
      </c>
      <c r="X13" s="22"/>
      <c r="Y13" s="22"/>
      <c r="Z13" s="135">
        <v>0.666666666666667</v>
      </c>
      <c r="AA13" s="135">
        <v>0.333333333333333</v>
      </c>
      <c r="AB13" s="135">
        <v>0.333333333333333</v>
      </c>
      <c r="AC13" s="135">
        <v>0.666666666666667</v>
      </c>
      <c r="AD13" s="135">
        <v>0.333333333333333</v>
      </c>
      <c r="AE13" s="135">
        <v>0.333333333333333</v>
      </c>
      <c r="AF13" s="135">
        <v>0.5</v>
      </c>
      <c r="AG13" s="135">
        <v>0.333333333333333</v>
      </c>
      <c r="AH13" s="135">
        <v>0.333333333333333</v>
      </c>
    </row>
    <row r="14">
      <c r="A14" s="27" t="s">
        <v>47</v>
      </c>
      <c r="B14" s="66">
        <f>VLOOKUP(A14,'SEQL all'!$A$2:$C$27,2,False)</f>
        <v>98.61111111</v>
      </c>
      <c r="C14" s="31">
        <v>98.6111111111111</v>
      </c>
      <c r="D14" s="31">
        <v>98.6111111111111</v>
      </c>
      <c r="E14" s="31">
        <v>98.6111111111111</v>
      </c>
      <c r="F14" s="31">
        <v>98.6111111111111</v>
      </c>
      <c r="G14" s="31">
        <v>98.6111111111111</v>
      </c>
      <c r="H14" s="31">
        <v>98.6111111111111</v>
      </c>
      <c r="I14" s="31">
        <v>98.6111111111111</v>
      </c>
      <c r="J14" s="31">
        <v>98.6111111111111</v>
      </c>
      <c r="K14" s="31">
        <v>98.6111111111111</v>
      </c>
      <c r="L14" s="50">
        <f>VLOOKUP(A14,DataDictionary!$B$2:$G$31,5,FALSE())</f>
        <v>6</v>
      </c>
      <c r="N14" s="66">
        <f>VLOOKUP(A14,'SEQL all'!$A$2:$C$27,3,False)</f>
        <v>16.61340612</v>
      </c>
      <c r="O14" s="134">
        <v>18.3480519890785</v>
      </c>
      <c r="P14" s="134">
        <v>10.6264734784762</v>
      </c>
      <c r="Q14" s="134">
        <v>8.22150950431824</v>
      </c>
      <c r="R14" s="134">
        <v>15.820257294178</v>
      </c>
      <c r="S14" s="134">
        <v>10.7236908753713</v>
      </c>
      <c r="T14" s="134">
        <v>8.20679935614268</v>
      </c>
      <c r="U14" s="134">
        <v>29.3193546374639</v>
      </c>
      <c r="V14" s="134">
        <v>11.9672465403875</v>
      </c>
      <c r="W14" s="134">
        <v>11.069763926665</v>
      </c>
      <c r="X14" s="22"/>
      <c r="Y14" s="22"/>
      <c r="Z14" s="135">
        <v>1.0</v>
      </c>
      <c r="AA14" s="135">
        <v>0.666666666666667</v>
      </c>
      <c r="AB14" s="135">
        <v>0.5</v>
      </c>
      <c r="AC14" s="135">
        <v>1.0</v>
      </c>
      <c r="AD14" s="135">
        <v>0.666666666666667</v>
      </c>
      <c r="AE14" s="135">
        <v>0.5</v>
      </c>
      <c r="AF14" s="135">
        <v>1.0</v>
      </c>
      <c r="AG14" s="135">
        <v>0.666666666666667</v>
      </c>
      <c r="AH14" s="135">
        <v>0.666666666666667</v>
      </c>
    </row>
    <row r="15">
      <c r="A15" s="27" t="s">
        <v>49</v>
      </c>
      <c r="B15" s="66">
        <f>VLOOKUP(A15,'SEQL all'!$A$2:$C$27,2,False)</f>
        <v>73.28244275</v>
      </c>
      <c r="C15" s="31">
        <v>70.2290076335878</v>
      </c>
      <c r="D15" s="31">
        <v>67.9389312977099</v>
      </c>
      <c r="E15" s="31">
        <v>70.2290076335878</v>
      </c>
      <c r="F15" s="31">
        <v>70.2290076335878</v>
      </c>
      <c r="G15" s="31">
        <v>67.9389312977099</v>
      </c>
      <c r="H15" s="31">
        <v>70.2290076335878</v>
      </c>
      <c r="I15" s="31">
        <v>73.2824427480916</v>
      </c>
      <c r="J15" s="31">
        <v>65.6488549618321</v>
      </c>
      <c r="K15" s="31">
        <v>65.6488549618321</v>
      </c>
      <c r="L15" s="50">
        <f>VLOOKUP(A15,DataDictionary!$B$2:$G$31,5,FALSE())</f>
        <v>6</v>
      </c>
      <c r="N15" s="66">
        <f>VLOOKUP(A15,'SEQL all'!$A$2:$C$27,3,False)</f>
        <v>511.9409035</v>
      </c>
      <c r="O15" s="134">
        <v>249.364032916228</v>
      </c>
      <c r="P15" s="134">
        <v>166.131962962945</v>
      </c>
      <c r="Q15" s="134">
        <v>240.544481722514</v>
      </c>
      <c r="R15" s="134">
        <v>240.407849232356</v>
      </c>
      <c r="S15" s="134">
        <v>165.685708665848</v>
      </c>
      <c r="T15" s="134">
        <v>241.917467916012</v>
      </c>
      <c r="U15" s="134">
        <v>488.827552314599</v>
      </c>
      <c r="V15" s="134">
        <v>82.3124493281047</v>
      </c>
      <c r="W15" s="134">
        <v>79.3812171737353</v>
      </c>
      <c r="X15" s="22"/>
      <c r="Y15" s="22"/>
      <c r="Z15" s="135">
        <v>0.5</v>
      </c>
      <c r="AA15" s="135">
        <v>0.333333333333333</v>
      </c>
      <c r="AB15" s="135">
        <v>0.5</v>
      </c>
      <c r="AC15" s="135">
        <v>0.5</v>
      </c>
      <c r="AD15" s="135">
        <v>0.333333333333333</v>
      </c>
      <c r="AE15" s="135">
        <v>0.5</v>
      </c>
      <c r="AF15" s="135">
        <v>0.833333333333333</v>
      </c>
      <c r="AG15" s="135">
        <v>0.166666666666667</v>
      </c>
      <c r="AH15" s="135">
        <v>0.166666666666667</v>
      </c>
    </row>
    <row r="16">
      <c r="A16" s="27" t="s">
        <v>51</v>
      </c>
      <c r="B16" s="66">
        <f>VLOOKUP(A16,'SEQL all'!$A$2:$C$27,2,False)</f>
        <v>58.79967559</v>
      </c>
      <c r="C16" s="31">
        <v>58.7996755879968</v>
      </c>
      <c r="D16" s="31">
        <v>43.7145174371452</v>
      </c>
      <c r="E16" s="31">
        <v>43.7145174371452</v>
      </c>
      <c r="F16" s="31">
        <v>58.7996755879968</v>
      </c>
      <c r="G16" s="31">
        <v>43.7145174371452</v>
      </c>
      <c r="H16" s="31">
        <v>43.7145174371452</v>
      </c>
      <c r="I16" s="31">
        <v>58.7996755879968</v>
      </c>
      <c r="J16" s="31">
        <v>31.7923763179238</v>
      </c>
      <c r="K16" s="31">
        <v>50.9326845093268</v>
      </c>
      <c r="L16" s="50">
        <f>VLOOKUP(A16,DataDictionary!$B$2:$G$31,5,FALSE())</f>
        <v>6</v>
      </c>
      <c r="N16" s="66">
        <f>VLOOKUP(A16,'SEQL all'!$A$2:$C$27,3,False)</f>
        <v>15.39043386</v>
      </c>
      <c r="O16" s="134">
        <v>17.8577008605003</v>
      </c>
      <c r="P16" s="134">
        <v>5.02629706462224</v>
      </c>
      <c r="Q16" s="134">
        <v>5.05802641709646</v>
      </c>
      <c r="R16" s="134">
        <v>14.6252828598022</v>
      </c>
      <c r="S16" s="134">
        <v>5.15713732242584</v>
      </c>
      <c r="T16" s="134">
        <v>5.11315133968989</v>
      </c>
      <c r="U16" s="134">
        <v>28.5241388877233</v>
      </c>
      <c r="V16" s="134">
        <v>4.17109522819519</v>
      </c>
      <c r="W16" s="134">
        <v>7.43702913125356</v>
      </c>
      <c r="X16" s="22"/>
      <c r="Y16" s="22"/>
      <c r="Z16" s="135">
        <v>1.0</v>
      </c>
      <c r="AA16" s="135">
        <v>0.333333333333333</v>
      </c>
      <c r="AB16" s="135">
        <v>0.333333333333333</v>
      </c>
      <c r="AC16" s="135">
        <v>1.0</v>
      </c>
      <c r="AD16" s="135">
        <v>0.333333333333333</v>
      </c>
      <c r="AE16" s="135">
        <v>0.333333333333333</v>
      </c>
      <c r="AF16" s="135">
        <v>1.0</v>
      </c>
      <c r="AG16" s="135">
        <v>0.166666666666667</v>
      </c>
      <c r="AH16" s="135">
        <v>0.5</v>
      </c>
    </row>
    <row r="17">
      <c r="A17" s="27" t="s">
        <v>52</v>
      </c>
      <c r="B17" s="66">
        <f>VLOOKUP(A17,'SEQL all'!$A$2:$C$27,2,False)</f>
        <v>86.84210526</v>
      </c>
      <c r="C17" s="31">
        <v>81.5789473684211</v>
      </c>
      <c r="D17" s="31">
        <v>68.421052631579</v>
      </c>
      <c r="E17" s="31">
        <v>72.3684210526316</v>
      </c>
      <c r="F17" s="31">
        <v>81.5789473684211</v>
      </c>
      <c r="G17" s="31">
        <v>68.421052631579</v>
      </c>
      <c r="H17" s="31">
        <v>72.3684210526316</v>
      </c>
      <c r="I17" s="31">
        <v>78.2894736842105</v>
      </c>
      <c r="J17" s="31">
        <v>72.3684210526316</v>
      </c>
      <c r="K17" s="31">
        <v>68.421052631579</v>
      </c>
      <c r="L17" s="50">
        <f>VLOOKUP(A17,DataDictionary!$B$2:$G$31,5,FALSE())</f>
        <v>6</v>
      </c>
      <c r="N17" s="66">
        <f>VLOOKUP(A17,'SEQL all'!$A$2:$C$27,3,False)</f>
        <v>0.1084515969</v>
      </c>
      <c r="O17" s="134">
        <v>0.127495602766673</v>
      </c>
      <c r="P17" s="134">
        <v>0.020383417606354</v>
      </c>
      <c r="Q17" s="134">
        <v>0.040495904286703</v>
      </c>
      <c r="R17" s="134">
        <v>0.0776304880778</v>
      </c>
      <c r="S17" s="134">
        <v>0.019965545336406</v>
      </c>
      <c r="T17" s="134">
        <v>0.0397154490153</v>
      </c>
      <c r="U17" s="134">
        <v>0.113679528236389</v>
      </c>
      <c r="V17" s="134">
        <v>0.051476069291433</v>
      </c>
      <c r="W17" s="134">
        <v>0.019211308161418</v>
      </c>
      <c r="X17" s="22"/>
      <c r="Y17" s="22"/>
      <c r="Z17" s="135">
        <v>0.666666666666667</v>
      </c>
      <c r="AA17" s="135">
        <v>0.166666666666667</v>
      </c>
      <c r="AB17" s="135">
        <v>0.333333333333333</v>
      </c>
      <c r="AC17" s="135">
        <v>0.666666666666667</v>
      </c>
      <c r="AD17" s="135">
        <v>0.166666666666667</v>
      </c>
      <c r="AE17" s="135">
        <v>0.333333333333333</v>
      </c>
      <c r="AF17" s="135">
        <v>0.5</v>
      </c>
      <c r="AG17" s="135">
        <v>0.333333333333333</v>
      </c>
      <c r="AH17" s="135">
        <v>0.166666666666667</v>
      </c>
    </row>
    <row r="18">
      <c r="A18" s="27" t="s">
        <v>43</v>
      </c>
      <c r="B18" s="66">
        <f>VLOOKUP(A18,'SEQL all'!$A$2:$C$27,2,False)</f>
        <v>68.25938567</v>
      </c>
      <c r="C18" s="31">
        <v>65.8703071672355</v>
      </c>
      <c r="D18" s="31">
        <v>65.8703071672355</v>
      </c>
      <c r="E18" s="31">
        <v>66.8941979522184</v>
      </c>
      <c r="F18" s="31">
        <v>65.8703071672355</v>
      </c>
      <c r="G18" s="31">
        <v>65.8703071672355</v>
      </c>
      <c r="H18" s="31">
        <v>66.8941979522184</v>
      </c>
      <c r="I18" s="31">
        <v>66.8941979522184</v>
      </c>
      <c r="J18" s="31">
        <v>66.8941979522184</v>
      </c>
      <c r="K18" s="31">
        <v>66.8941979522184</v>
      </c>
      <c r="L18" s="50">
        <f>VLOOKUP(A18,DataDictionary!$B$2:$G$31,5,FALSE())</f>
        <v>6</v>
      </c>
      <c r="N18" s="66">
        <f>VLOOKUP(A18,'SEQL all'!$A$2:$C$27,3,False)</f>
        <v>14.46644149</v>
      </c>
      <c r="O18" s="134">
        <v>3.27169847885768</v>
      </c>
      <c r="P18" s="134">
        <v>2.36536653836568</v>
      </c>
      <c r="Q18" s="134">
        <v>7.1706316113472</v>
      </c>
      <c r="R18" s="134">
        <v>2.50486935377121</v>
      </c>
      <c r="S18" s="134">
        <v>2.42973575592041</v>
      </c>
      <c r="T18" s="134">
        <v>7.0700570901235</v>
      </c>
      <c r="U18" s="134">
        <v>13.9005502303441</v>
      </c>
      <c r="V18" s="134">
        <v>8.38809786637624</v>
      </c>
      <c r="W18" s="134">
        <v>7.41890389521917</v>
      </c>
      <c r="X18" s="22"/>
      <c r="Y18" s="22"/>
      <c r="Z18" s="135">
        <v>0.166666666666667</v>
      </c>
      <c r="AA18" s="135">
        <v>0.166666666666667</v>
      </c>
      <c r="AB18" s="135">
        <v>0.5</v>
      </c>
      <c r="AC18" s="135">
        <v>0.166666666666667</v>
      </c>
      <c r="AD18" s="135">
        <v>0.166666666666667</v>
      </c>
      <c r="AE18" s="135">
        <v>0.5</v>
      </c>
      <c r="AF18" s="135">
        <v>0.5</v>
      </c>
      <c r="AG18" s="135">
        <v>0.5</v>
      </c>
      <c r="AH18" s="135">
        <v>0.5</v>
      </c>
    </row>
    <row r="19">
      <c r="A19" s="27" t="s">
        <v>57</v>
      </c>
      <c r="B19" s="66">
        <f>VLOOKUP(A19,'SEQL all'!$A$2:$C$27,2,False)</f>
        <v>87.77777778</v>
      </c>
      <c r="C19" s="31">
        <v>87.7777777777778</v>
      </c>
      <c r="D19" s="31">
        <v>84.8148148148148</v>
      </c>
      <c r="E19" s="31">
        <v>84.8148148148148</v>
      </c>
      <c r="F19" s="31">
        <v>87.7777777777778</v>
      </c>
      <c r="G19" s="31">
        <v>84.8148148148148</v>
      </c>
      <c r="H19" s="31">
        <v>84.8148148148148</v>
      </c>
      <c r="I19" s="31">
        <v>87.7777777777778</v>
      </c>
      <c r="J19" s="31">
        <v>79.6296296296296</v>
      </c>
      <c r="K19" s="31">
        <v>84.8148148148148</v>
      </c>
      <c r="L19" s="50">
        <f>VLOOKUP(A19,DataDictionary!$B$2:$G$31,5,FALSE())</f>
        <v>4</v>
      </c>
      <c r="N19" s="66">
        <f>VLOOKUP(A19,'SEQL all'!$A$2:$C$27,3,False)</f>
        <v>0.08628648917</v>
      </c>
      <c r="O19" s="134">
        <v>0.185484270254771</v>
      </c>
      <c r="P19" s="134">
        <v>0.04530752102534</v>
      </c>
      <c r="Q19" s="134">
        <v>0.048256365458171</v>
      </c>
      <c r="R19" s="134">
        <v>0.096611452102661</v>
      </c>
      <c r="S19" s="134">
        <v>0.044099366664887</v>
      </c>
      <c r="T19" s="134">
        <v>0.047741214434306</v>
      </c>
      <c r="U19" s="134">
        <v>0.171074974536896</v>
      </c>
      <c r="V19" s="134">
        <v>0.023971009254456</v>
      </c>
      <c r="W19" s="134">
        <v>0.045484034220378</v>
      </c>
      <c r="X19" s="22"/>
      <c r="Y19" s="22"/>
      <c r="Z19" s="135">
        <v>1.0</v>
      </c>
      <c r="AA19" s="135">
        <v>0.5</v>
      </c>
      <c r="AB19" s="135">
        <v>0.5</v>
      </c>
      <c r="AC19" s="135">
        <v>1.0</v>
      </c>
      <c r="AD19" s="135">
        <v>0.5</v>
      </c>
      <c r="AE19" s="135">
        <v>0.5</v>
      </c>
      <c r="AF19" s="135">
        <v>1.0</v>
      </c>
      <c r="AG19" s="135">
        <v>0.25</v>
      </c>
      <c r="AH19" s="135">
        <v>0.5</v>
      </c>
    </row>
    <row r="20">
      <c r="A20" s="27" t="s">
        <v>55</v>
      </c>
      <c r="B20" s="66">
        <f>VLOOKUP(A20,'SEQL all'!$A$2:$C$27,2,False)</f>
        <v>33.33333333</v>
      </c>
      <c r="C20" s="31">
        <v>33.3333333333333</v>
      </c>
      <c r="D20" s="31">
        <v>40.0</v>
      </c>
      <c r="E20" s="31">
        <v>40.0</v>
      </c>
      <c r="F20" s="31">
        <v>33.3333333333333</v>
      </c>
      <c r="G20" s="31">
        <v>40.0</v>
      </c>
      <c r="H20" s="31">
        <v>40.0</v>
      </c>
      <c r="I20" s="31">
        <v>40.0</v>
      </c>
      <c r="J20" s="31">
        <v>40.0</v>
      </c>
      <c r="K20" s="31">
        <v>40.0</v>
      </c>
      <c r="L20" s="50">
        <f>VLOOKUP(A20,DataDictionary!$B$2:$G$31,5,FALSE())</f>
        <v>4</v>
      </c>
      <c r="N20" s="66">
        <f>VLOOKUP(A20,'SEQL all'!$A$2:$C$27,3,False)</f>
        <v>1.544639055</v>
      </c>
      <c r="O20" s="134">
        <v>1.71823449134827</v>
      </c>
      <c r="P20" s="134">
        <v>0.334574087460836</v>
      </c>
      <c r="Q20" s="134">
        <v>0.345778616269429</v>
      </c>
      <c r="R20" s="134">
        <v>1.16127520799637</v>
      </c>
      <c r="S20" s="134">
        <v>0.356040914853414</v>
      </c>
      <c r="T20" s="134">
        <v>0.335164388020833</v>
      </c>
      <c r="U20" s="134">
        <v>2.69846075375875</v>
      </c>
      <c r="V20" s="134">
        <v>1.15133278767268</v>
      </c>
      <c r="W20" s="134">
        <v>0.818926342328389</v>
      </c>
      <c r="X20" s="22"/>
      <c r="Y20" s="22"/>
      <c r="Z20" s="135">
        <v>0.75</v>
      </c>
      <c r="AA20" s="135">
        <v>0.25</v>
      </c>
      <c r="AB20" s="135">
        <v>0.25</v>
      </c>
      <c r="AC20" s="135">
        <v>0.75</v>
      </c>
      <c r="AD20" s="135">
        <v>0.25</v>
      </c>
      <c r="AE20" s="135">
        <v>0.25</v>
      </c>
      <c r="AF20" s="135">
        <v>0.5</v>
      </c>
      <c r="AG20" s="135">
        <v>0.5</v>
      </c>
      <c r="AH20" s="135">
        <v>0.5</v>
      </c>
    </row>
    <row r="21">
      <c r="A21" s="27" t="s">
        <v>65</v>
      </c>
      <c r="B21" s="66">
        <f>VLOOKUP(A21,'SEQL all'!$A$2:$C$27,2,False)</f>
        <v>99.27536232</v>
      </c>
      <c r="C21" s="31">
        <v>97.1014492753623</v>
      </c>
      <c r="D21" s="31">
        <v>97.1014492753623</v>
      </c>
      <c r="E21" s="31">
        <v>97.1014492753623</v>
      </c>
      <c r="F21" s="31">
        <v>97.1014492753623</v>
      </c>
      <c r="G21" s="31">
        <v>97.1014492753623</v>
      </c>
      <c r="H21" s="31">
        <v>97.1014492753623</v>
      </c>
      <c r="I21" s="31">
        <v>99.2753623188406</v>
      </c>
      <c r="J21" s="31">
        <v>90.5797101449275</v>
      </c>
      <c r="K21" s="31">
        <v>90.5797101449275</v>
      </c>
      <c r="L21" s="50">
        <f>VLOOKUP(A21,DataDictionary!$B$2:$G$31,5,FALSE())</f>
        <v>3</v>
      </c>
      <c r="N21" s="66">
        <f>VLOOKUP(A21,'SEQL all'!$A$2:$C$27,3,False)</f>
        <v>0.7245131493</v>
      </c>
      <c r="O21" s="134">
        <v>0.322465833028158</v>
      </c>
      <c r="P21" s="134">
        <v>0.174500242869059</v>
      </c>
      <c r="Q21" s="134">
        <v>0.180736883481344</v>
      </c>
      <c r="R21" s="134">
        <v>0.200627295176188</v>
      </c>
      <c r="S21" s="134">
        <v>0.177809969584147</v>
      </c>
      <c r="T21" s="134">
        <v>0.174589335918426</v>
      </c>
      <c r="U21" s="134">
        <v>0.990807052453359</v>
      </c>
      <c r="V21" s="134">
        <v>0.277054846286774</v>
      </c>
      <c r="W21" s="134">
        <v>0.206104258696238</v>
      </c>
      <c r="X21" s="22"/>
      <c r="Y21" s="22"/>
      <c r="Z21" s="135">
        <v>0.333333333333333</v>
      </c>
      <c r="AA21" s="135">
        <v>0.333333333333333</v>
      </c>
      <c r="AB21" s="135">
        <v>0.333333333333333</v>
      </c>
      <c r="AC21" s="135">
        <v>0.333333333333333</v>
      </c>
      <c r="AD21" s="135">
        <v>0.333333333333333</v>
      </c>
      <c r="AE21" s="135">
        <v>0.333333333333333</v>
      </c>
      <c r="AF21" s="135">
        <v>0.666666666666667</v>
      </c>
      <c r="AG21" s="135">
        <v>0.333333333333333</v>
      </c>
      <c r="AH21" s="135">
        <v>0.333333333333333</v>
      </c>
    </row>
    <row r="22">
      <c r="A22" s="27" t="s">
        <v>67</v>
      </c>
      <c r="B22" s="66">
        <f>VLOOKUP(A22,'SEQL all'!$A$2:$C$27,2,False)</f>
        <v>55.51330798</v>
      </c>
      <c r="C22" s="31">
        <v>55.5133079847909</v>
      </c>
      <c r="D22" s="31">
        <v>58.1749049429658</v>
      </c>
      <c r="E22" s="31">
        <v>61.2167300380228</v>
      </c>
      <c r="F22" s="31">
        <v>55.5133079847909</v>
      </c>
      <c r="G22" s="31">
        <v>58.1749049429658</v>
      </c>
      <c r="H22" s="31">
        <v>61.2167300380228</v>
      </c>
      <c r="I22" s="31">
        <v>55.5133079847909</v>
      </c>
      <c r="J22" s="31">
        <v>54.7528517110266</v>
      </c>
      <c r="K22" s="31">
        <v>61.2167300380228</v>
      </c>
      <c r="L22" s="50">
        <f>VLOOKUP(A22,DataDictionary!$B$2:$G$31,5,FALSE())</f>
        <v>3</v>
      </c>
      <c r="N22" s="66">
        <f>VLOOKUP(A22,'SEQL all'!$A$2:$C$27,3,False)</f>
        <v>25.89444933</v>
      </c>
      <c r="O22" s="134">
        <v>28.7500527103742</v>
      </c>
      <c r="P22" s="134">
        <v>8.07802510261536</v>
      </c>
      <c r="Q22" s="134">
        <v>15.7478689352671</v>
      </c>
      <c r="R22" s="134">
        <v>24.2564378182093</v>
      </c>
      <c r="S22" s="134">
        <v>8.16049871444702</v>
      </c>
      <c r="T22" s="134">
        <v>15.843417429924</v>
      </c>
      <c r="U22" s="134">
        <v>42.2962351004283</v>
      </c>
      <c r="V22" s="134">
        <v>9.79668924808502</v>
      </c>
      <c r="W22" s="134">
        <v>16.6739294370015</v>
      </c>
      <c r="X22" s="22"/>
      <c r="Y22" s="22"/>
      <c r="Z22" s="135">
        <v>1.0</v>
      </c>
      <c r="AA22" s="135">
        <v>0.333333333333333</v>
      </c>
      <c r="AB22" s="135">
        <v>0.666666666666667</v>
      </c>
      <c r="AC22" s="135">
        <v>1.0</v>
      </c>
      <c r="AD22" s="135">
        <v>0.333333333333333</v>
      </c>
      <c r="AE22" s="135">
        <v>0.666666666666667</v>
      </c>
      <c r="AF22" s="135">
        <v>1.0</v>
      </c>
      <c r="AG22" s="135">
        <v>0.333333333333333</v>
      </c>
      <c r="AH22" s="135">
        <v>0.666666666666667</v>
      </c>
    </row>
    <row r="23">
      <c r="A23" s="27" t="s">
        <v>59</v>
      </c>
      <c r="B23" s="66">
        <f>VLOOKUP(A23,'SEQL all'!$A$2:$C$27,2,False)</f>
        <v>47.41176471</v>
      </c>
      <c r="C23" s="31">
        <v>47.4117647058824</v>
      </c>
      <c r="D23" s="31">
        <v>35.0588235294118</v>
      </c>
      <c r="E23" s="31">
        <v>27.1764705882353</v>
      </c>
      <c r="F23" s="31">
        <v>47.4117647058824</v>
      </c>
      <c r="G23" s="31">
        <v>35.0588235294118</v>
      </c>
      <c r="H23" s="31">
        <v>27.1764705882353</v>
      </c>
      <c r="I23" s="31">
        <v>47.4117647058824</v>
      </c>
      <c r="J23" s="31">
        <v>39.2941176470588</v>
      </c>
      <c r="K23" s="31">
        <v>45.4117647058824</v>
      </c>
      <c r="L23" s="50">
        <f>VLOOKUP(A23,DataDictionary!$B$2:$G$31,5,FALSE())</f>
        <v>3</v>
      </c>
      <c r="N23" s="66">
        <f>VLOOKUP(A23,'SEQL all'!$A$2:$C$27,3,False)</f>
        <v>1.845286274</v>
      </c>
      <c r="O23" s="134">
        <v>2.5161891023318</v>
      </c>
      <c r="P23" s="134">
        <v>0.642395134766897</v>
      </c>
      <c r="Q23" s="134">
        <v>0.709118743737539</v>
      </c>
      <c r="R23" s="134">
        <v>1.71200665235519</v>
      </c>
      <c r="S23" s="134">
        <v>0.687151408195496</v>
      </c>
      <c r="T23" s="134">
        <v>0.657240923245748</v>
      </c>
      <c r="U23" s="134">
        <v>5.0710130850474</v>
      </c>
      <c r="V23" s="134">
        <v>0.961790311336517</v>
      </c>
      <c r="W23" s="134">
        <v>1.2697752515475</v>
      </c>
      <c r="X23" s="22"/>
      <c r="Y23" s="22"/>
      <c r="Z23" s="135">
        <v>1.0</v>
      </c>
      <c r="AA23" s="135">
        <v>0.333333333333333</v>
      </c>
      <c r="AB23" s="135">
        <v>0.333333333333333</v>
      </c>
      <c r="AC23" s="135">
        <v>1.0</v>
      </c>
      <c r="AD23" s="135">
        <v>0.333333333333333</v>
      </c>
      <c r="AE23" s="135">
        <v>0.333333333333333</v>
      </c>
      <c r="AF23" s="135">
        <v>1.0</v>
      </c>
      <c r="AG23" s="135">
        <v>0.333333333333333</v>
      </c>
      <c r="AH23" s="135">
        <v>0.666666666666667</v>
      </c>
    </row>
    <row r="24">
      <c r="A24" s="27" t="s">
        <v>61</v>
      </c>
      <c r="B24" s="66">
        <f>VLOOKUP(A24,'SEQL all'!$A$2:$C$27,2,False)</f>
        <v>87.1875</v>
      </c>
      <c r="C24" s="31">
        <v>87.1875</v>
      </c>
      <c r="D24" s="31">
        <v>61.5625</v>
      </c>
      <c r="E24" s="31">
        <v>73.125</v>
      </c>
      <c r="F24" s="31">
        <v>87.1875</v>
      </c>
      <c r="G24" s="31">
        <v>61.5625</v>
      </c>
      <c r="H24" s="31">
        <v>73.125</v>
      </c>
      <c r="I24" s="31">
        <v>87.1875</v>
      </c>
      <c r="J24" s="31">
        <v>61.5625</v>
      </c>
      <c r="K24" s="31">
        <v>73.125</v>
      </c>
      <c r="L24" s="50">
        <f>VLOOKUP(A24,DataDictionary!$B$2:$G$31,5,FALSE())</f>
        <v>3</v>
      </c>
      <c r="N24" s="66">
        <f>VLOOKUP(A24,'SEQL all'!$A$2:$C$27,3,False)</f>
        <v>2.157196911</v>
      </c>
      <c r="O24" s="134">
        <v>2.81007407108943</v>
      </c>
      <c r="P24" s="134">
        <v>0.762067639827728</v>
      </c>
      <c r="Q24" s="134">
        <v>1.40134143034617</v>
      </c>
      <c r="R24" s="134">
        <v>2.00101926326752</v>
      </c>
      <c r="S24" s="134">
        <v>0.788313968976339</v>
      </c>
      <c r="T24" s="134">
        <v>1.34452384710312</v>
      </c>
      <c r="U24" s="134">
        <v>5.45582355658213</v>
      </c>
      <c r="V24" s="134">
        <v>1.10547592242559</v>
      </c>
      <c r="W24" s="134">
        <v>1.48762538433075</v>
      </c>
      <c r="X24" s="22"/>
      <c r="Y24" s="22"/>
      <c r="Z24" s="135">
        <v>1.0</v>
      </c>
      <c r="AA24" s="135">
        <v>0.333333333333333</v>
      </c>
      <c r="AB24" s="135">
        <v>0.666666666666667</v>
      </c>
      <c r="AC24" s="135">
        <v>1.0</v>
      </c>
      <c r="AD24" s="135">
        <v>0.333333333333333</v>
      </c>
      <c r="AE24" s="135">
        <v>0.666666666666667</v>
      </c>
      <c r="AF24" s="135">
        <v>1.0</v>
      </c>
      <c r="AG24" s="135">
        <v>0.333333333333333</v>
      </c>
      <c r="AH24" s="135">
        <v>0.666666666666667</v>
      </c>
    </row>
    <row r="25">
      <c r="A25" s="27" t="s">
        <v>69</v>
      </c>
      <c r="B25" s="66">
        <f>VLOOKUP(A25,'SEQL all'!$A$2:$C$27,2,False)</f>
        <v>26.66666667</v>
      </c>
      <c r="C25" s="31">
        <v>40.0</v>
      </c>
      <c r="D25" s="31">
        <v>40.0</v>
      </c>
      <c r="E25" s="31">
        <v>40.0</v>
      </c>
      <c r="F25" s="31">
        <v>40.0</v>
      </c>
      <c r="G25" s="31">
        <v>40.0</v>
      </c>
      <c r="H25" s="31">
        <v>40.0</v>
      </c>
      <c r="I25" s="31">
        <v>40.0</v>
      </c>
      <c r="J25" s="31">
        <v>40.0</v>
      </c>
      <c r="K25" s="31">
        <v>40.0</v>
      </c>
      <c r="L25" s="50">
        <f>VLOOKUP(A25,DataDictionary!$B$2:$G$31,5,FALSE())</f>
        <v>2</v>
      </c>
      <c r="N25" s="66">
        <f>VLOOKUP(A25,'SEQL all'!$A$2:$C$27,3,False)</f>
        <v>0.2405758341</v>
      </c>
      <c r="O25" s="134">
        <v>0.161000045140584</v>
      </c>
      <c r="P25" s="134">
        <v>0.104083367188772</v>
      </c>
      <c r="Q25" s="134">
        <v>0.109463326136271</v>
      </c>
      <c r="R25" s="134">
        <v>0.112342278162638</v>
      </c>
      <c r="S25" s="134">
        <v>0.102510225772858</v>
      </c>
      <c r="T25" s="134">
        <v>0.104881680011749</v>
      </c>
      <c r="U25" s="134">
        <v>0.17998636563619</v>
      </c>
      <c r="V25" s="134">
        <v>0.1333589275678</v>
      </c>
      <c r="W25" s="134">
        <v>0.111158696810404</v>
      </c>
      <c r="X25" s="22"/>
      <c r="Y25" s="22"/>
      <c r="Z25" s="135">
        <v>0.5</v>
      </c>
      <c r="AA25" s="135">
        <v>0.5</v>
      </c>
      <c r="AB25" s="135">
        <v>0.5</v>
      </c>
      <c r="AC25" s="135">
        <v>0.5</v>
      </c>
      <c r="AD25" s="135">
        <v>0.5</v>
      </c>
      <c r="AE25" s="135">
        <v>0.5</v>
      </c>
      <c r="AF25" s="135">
        <v>0.5</v>
      </c>
      <c r="AG25" s="135">
        <v>0.5</v>
      </c>
      <c r="AH25" s="135">
        <v>0.5</v>
      </c>
    </row>
    <row r="26">
      <c r="A26" s="27" t="s">
        <v>73</v>
      </c>
      <c r="B26" s="66">
        <f>VLOOKUP(A26,'SEQL all'!$A$2:$C$27,2,False)</f>
        <v>87.22222222</v>
      </c>
      <c r="C26" s="31">
        <v>87.2222222222222</v>
      </c>
      <c r="D26" s="31">
        <v>68.8888888888889</v>
      </c>
      <c r="E26" s="31">
        <v>68.8888888888889</v>
      </c>
      <c r="F26" s="31">
        <v>87.2222222222222</v>
      </c>
      <c r="G26" s="31">
        <v>68.8888888888889</v>
      </c>
      <c r="H26" s="31">
        <v>68.8888888888889</v>
      </c>
      <c r="I26" s="31">
        <v>87.2222222222222</v>
      </c>
      <c r="J26" s="31">
        <v>68.8888888888889</v>
      </c>
      <c r="K26" s="31">
        <v>68.8888888888889</v>
      </c>
      <c r="L26" s="50">
        <f>VLOOKUP(A26,DataDictionary!$B$2:$G$31,5,FALSE())</f>
        <v>2</v>
      </c>
      <c r="N26" s="66">
        <f>VLOOKUP(A26,'SEQL all'!$A$2:$C$27,3,False)</f>
        <v>0.2037499388</v>
      </c>
      <c r="O26" s="134">
        <v>0.41411296526591</v>
      </c>
      <c r="P26" s="134">
        <v>0.082158176104228</v>
      </c>
      <c r="Q26" s="134">
        <v>0.090520215034485</v>
      </c>
      <c r="R26" s="134">
        <v>0.182913875579834</v>
      </c>
      <c r="S26" s="134">
        <v>0.086545232931773</v>
      </c>
      <c r="T26" s="134">
        <v>0.082803412278493</v>
      </c>
      <c r="U26" s="134">
        <v>0.564749785264333</v>
      </c>
      <c r="V26" s="134">
        <v>0.16579745610555</v>
      </c>
      <c r="W26" s="134">
        <v>0.091778858502706</v>
      </c>
      <c r="X26" s="22"/>
      <c r="Y26" s="22"/>
      <c r="Z26" s="135">
        <v>1.0</v>
      </c>
      <c r="AA26" s="135">
        <v>0.5</v>
      </c>
      <c r="AB26" s="135">
        <v>0.5</v>
      </c>
      <c r="AC26" s="135">
        <v>1.0</v>
      </c>
      <c r="AD26" s="135">
        <v>0.5</v>
      </c>
      <c r="AE26" s="135">
        <v>0.5</v>
      </c>
      <c r="AF26" s="135">
        <v>1.0</v>
      </c>
      <c r="AG26" s="135">
        <v>0.5</v>
      </c>
      <c r="AH26" s="135">
        <v>0.5</v>
      </c>
    </row>
    <row r="27">
      <c r="A27" s="27" t="s">
        <v>71</v>
      </c>
      <c r="B27" s="66">
        <f>VLOOKUP(A27,'SEQL all'!$A$2:$C$27,2,False)</f>
        <v>92.2813036</v>
      </c>
      <c r="C27" s="31">
        <v>92.2813036020583</v>
      </c>
      <c r="D27" s="31">
        <v>74.5854774156661</v>
      </c>
      <c r="E27" s="31">
        <v>74.5854774156661</v>
      </c>
      <c r="F27" s="31">
        <v>92.2813036020583</v>
      </c>
      <c r="G27" s="31">
        <v>74.5854774156661</v>
      </c>
      <c r="H27" s="31">
        <v>74.5854774156661</v>
      </c>
      <c r="I27" s="31">
        <v>92.2813036020583</v>
      </c>
      <c r="J27" s="31">
        <v>74.5854774156661</v>
      </c>
      <c r="K27" s="31">
        <v>74.5854774156661</v>
      </c>
      <c r="L27" s="50">
        <f>VLOOKUP(A27,DataDictionary!$B$2:$G$31,5,FALSE())</f>
        <v>2</v>
      </c>
      <c r="N27" s="66">
        <f>VLOOKUP(A27,'SEQL all'!$A$2:$C$27,3,False)</f>
        <v>0.8211776733</v>
      </c>
      <c r="O27" s="134">
        <v>1.31614066362381</v>
      </c>
      <c r="P27" s="134">
        <v>0.503711942831675</v>
      </c>
      <c r="Q27" s="134">
        <v>0.518187423547109</v>
      </c>
      <c r="R27" s="134">
        <v>0.825053246815999</v>
      </c>
      <c r="S27" s="134">
        <v>0.564727258682251</v>
      </c>
      <c r="T27" s="134">
        <v>0.523350731531779</v>
      </c>
      <c r="U27" s="134">
        <v>4.29647774298986</v>
      </c>
      <c r="V27" s="134">
        <v>0.749847543239593</v>
      </c>
      <c r="W27" s="134">
        <v>0.515514453252157</v>
      </c>
      <c r="X27" s="22"/>
      <c r="Y27" s="22"/>
      <c r="Z27" s="135">
        <v>1.0</v>
      </c>
      <c r="AA27" s="135">
        <v>0.5</v>
      </c>
      <c r="AB27" s="135">
        <v>0.5</v>
      </c>
      <c r="AC27" s="135">
        <v>1.0</v>
      </c>
      <c r="AD27" s="135">
        <v>0.5</v>
      </c>
      <c r="AE27" s="135">
        <v>0.5</v>
      </c>
      <c r="AF27" s="135">
        <v>1.0</v>
      </c>
      <c r="AG27" s="135">
        <v>0.5</v>
      </c>
      <c r="AH27" s="135">
        <v>0.5</v>
      </c>
    </row>
    <row r="29">
      <c r="A29" s="136" t="s">
        <v>331</v>
      </c>
      <c r="B29" s="118">
        <f t="shared" ref="B29:K29" si="1">AVERAGE(B2:B27)</f>
        <v>66.99006866</v>
      </c>
      <c r="C29" s="118">
        <f t="shared" si="1"/>
        <v>66.69793958</v>
      </c>
      <c r="D29" s="118">
        <f t="shared" si="1"/>
        <v>63.331422</v>
      </c>
      <c r="E29" s="118">
        <f t="shared" si="1"/>
        <v>63.77413406</v>
      </c>
      <c r="F29" s="118">
        <f t="shared" si="1"/>
        <v>66.5987844</v>
      </c>
      <c r="G29" s="118">
        <f t="shared" si="1"/>
        <v>63.12767979</v>
      </c>
      <c r="H29" s="118">
        <f t="shared" si="1"/>
        <v>63.14947253</v>
      </c>
      <c r="I29" s="107">
        <f t="shared" si="1"/>
        <v>67.00568532</v>
      </c>
      <c r="J29" s="118">
        <f t="shared" si="1"/>
        <v>62.26869583</v>
      </c>
      <c r="K29" s="118">
        <f t="shared" si="1"/>
        <v>63.27545622</v>
      </c>
      <c r="N29" s="137">
        <f t="shared" ref="N29:W29" si="2">SUM(N2:N27)</f>
        <v>7314.047735</v>
      </c>
      <c r="O29" s="137">
        <f t="shared" si="2"/>
        <v>1394.154541</v>
      </c>
      <c r="P29" s="137">
        <f t="shared" si="2"/>
        <v>953.1137045</v>
      </c>
      <c r="Q29" s="137">
        <f t="shared" si="2"/>
        <v>1792.608715</v>
      </c>
      <c r="R29" s="137">
        <f t="shared" si="2"/>
        <v>1298.973478</v>
      </c>
      <c r="S29" s="137">
        <f t="shared" si="2"/>
        <v>997.5241413</v>
      </c>
      <c r="T29" s="137">
        <f t="shared" si="2"/>
        <v>2013.388781</v>
      </c>
      <c r="U29" s="137">
        <f t="shared" si="2"/>
        <v>2316.772317</v>
      </c>
      <c r="V29" s="137">
        <f t="shared" si="2"/>
        <v>1204.019947</v>
      </c>
      <c r="W29" s="137">
        <f t="shared" si="2"/>
        <v>2424.923689</v>
      </c>
    </row>
    <row r="31">
      <c r="B31" s="40">
        <f t="shared" ref="B31:K31" si="3">B29-$B29</f>
        <v>0</v>
      </c>
      <c r="C31" s="40">
        <f t="shared" si="3"/>
        <v>-0.2921290807</v>
      </c>
      <c r="D31" s="40">
        <f t="shared" si="3"/>
        <v>-3.658646665</v>
      </c>
      <c r="E31" s="40">
        <f t="shared" si="3"/>
        <v>-3.215934598</v>
      </c>
      <c r="F31" s="40">
        <f t="shared" si="3"/>
        <v>-0.3912842608</v>
      </c>
      <c r="G31" s="40">
        <f t="shared" si="3"/>
        <v>-3.862388869</v>
      </c>
      <c r="H31" s="40">
        <f t="shared" si="3"/>
        <v>-3.840596132</v>
      </c>
      <c r="I31" s="40">
        <f t="shared" si="3"/>
        <v>0.01561665519</v>
      </c>
      <c r="J31" s="40">
        <f t="shared" si="3"/>
        <v>-4.721372829</v>
      </c>
      <c r="K31" s="40">
        <f t="shared" si="3"/>
        <v>-3.714612445</v>
      </c>
      <c r="O31" s="38">
        <f t="shared" ref="O31:W31" si="4">100*($N29-O29)/$N29</f>
        <v>80.9386732</v>
      </c>
      <c r="P31" s="38">
        <f t="shared" si="4"/>
        <v>86.96872458</v>
      </c>
      <c r="Q31" s="38">
        <f t="shared" si="4"/>
        <v>75.49088029</v>
      </c>
      <c r="R31" s="38">
        <f t="shared" si="4"/>
        <v>82.24001913</v>
      </c>
      <c r="S31" s="38">
        <f t="shared" si="4"/>
        <v>86.36153089</v>
      </c>
      <c r="T31" s="38">
        <f t="shared" si="4"/>
        <v>72.47230461</v>
      </c>
      <c r="U31" s="38">
        <f t="shared" si="4"/>
        <v>68.32434787</v>
      </c>
      <c r="V31" s="38">
        <f t="shared" si="4"/>
        <v>83.53825419</v>
      </c>
      <c r="W31" s="38">
        <f t="shared" si="4"/>
        <v>66.84566773</v>
      </c>
    </row>
  </sheetData>
  <conditionalFormatting sqref="B2:K27 N2:N27">
    <cfRule type="expression" dxfId="2" priority="1">
      <formula>B2=MAX($B2:$K2)</formula>
    </cfRule>
  </conditionalFormatting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3.71"/>
  </cols>
  <sheetData>
    <row r="1">
      <c r="A1" s="42" t="s">
        <v>158</v>
      </c>
      <c r="B1" s="42" t="s">
        <v>182</v>
      </c>
      <c r="C1" s="131" t="s">
        <v>361</v>
      </c>
      <c r="D1" s="131" t="s">
        <v>209</v>
      </c>
      <c r="E1" s="131" t="s">
        <v>243</v>
      </c>
      <c r="F1" s="131" t="s">
        <v>208</v>
      </c>
      <c r="G1" s="131"/>
      <c r="H1" s="131" t="s">
        <v>197</v>
      </c>
      <c r="I1" s="131" t="s">
        <v>362</v>
      </c>
      <c r="J1" s="131" t="s">
        <v>363</v>
      </c>
      <c r="K1" s="131" t="s">
        <v>364</v>
      </c>
      <c r="L1" s="131" t="s">
        <v>365</v>
      </c>
      <c r="M1" s="131"/>
      <c r="N1" s="131" t="s">
        <v>307</v>
      </c>
      <c r="O1" s="131" t="s">
        <v>306</v>
      </c>
      <c r="P1" s="131" t="s">
        <v>304</v>
      </c>
      <c r="Q1" s="131" t="s">
        <v>303</v>
      </c>
      <c r="R1" s="131" t="s">
        <v>366</v>
      </c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</row>
    <row r="2">
      <c r="A2" s="27" t="s">
        <v>39</v>
      </c>
      <c r="B2" s="117">
        <f>VLOOKUP(A2,'P WM NMC L2'!$A$2:$B$27,2,False)</f>
        <v>99.33333333</v>
      </c>
      <c r="C2" s="18">
        <v>98.0</v>
      </c>
      <c r="D2" s="18">
        <v>99.3333333333333</v>
      </c>
      <c r="E2" s="62">
        <v>98.0</v>
      </c>
      <c r="F2" s="62">
        <v>99.3333333333333</v>
      </c>
      <c r="G2" s="18"/>
      <c r="H2" s="117">
        <f>VLOOKUP(A2,'P WM NMC L2'!$A$2:$N$27,14,False)</f>
        <v>8.677012781</v>
      </c>
      <c r="I2" s="18">
        <v>2.34656610091527</v>
      </c>
      <c r="J2" s="18">
        <v>10.1401710947355</v>
      </c>
      <c r="K2" s="62">
        <v>2.27387292385101</v>
      </c>
      <c r="L2" s="62">
        <v>10.2412279168765</v>
      </c>
      <c r="M2" s="18"/>
      <c r="N2" s="18">
        <v>0.222222222222222</v>
      </c>
      <c r="O2" s="18">
        <v>1.0</v>
      </c>
      <c r="P2" s="62">
        <v>0.222222222222222</v>
      </c>
      <c r="Q2" s="62">
        <v>1.0</v>
      </c>
      <c r="R2" s="117">
        <f>VLOOKUP(A2,DataDictionary!$B$2:$G$31,5,FALSE())</f>
        <v>9</v>
      </c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</row>
    <row r="3">
      <c r="A3" s="27" t="s">
        <v>69</v>
      </c>
      <c r="B3" s="117">
        <f>VLOOKUP(A3,'P WM NMC L2'!$A$2:$B$27,2,False)</f>
        <v>40</v>
      </c>
      <c r="C3" s="18">
        <v>13.3333333333333</v>
      </c>
      <c r="D3" s="18">
        <v>13.3333333333333</v>
      </c>
      <c r="E3" s="62">
        <v>13.3333333333333</v>
      </c>
      <c r="F3" s="62">
        <v>13.3333333333333</v>
      </c>
      <c r="G3" s="18"/>
      <c r="H3" s="117">
        <f>VLOOKUP(A3,'P WM NMC L2'!$A$2:$N$27,14,False)</f>
        <v>0.4375288407</v>
      </c>
      <c r="I3" s="18">
        <v>0.258042720953623</v>
      </c>
      <c r="J3" s="18">
        <v>0.275374623139699</v>
      </c>
      <c r="K3" s="62">
        <v>0.261999003092448</v>
      </c>
      <c r="L3" s="62">
        <v>0.304205350081126</v>
      </c>
      <c r="M3" s="18"/>
      <c r="N3" s="18">
        <v>0.5</v>
      </c>
      <c r="O3" s="18">
        <v>0.5</v>
      </c>
      <c r="P3" s="62">
        <v>0.5</v>
      </c>
      <c r="Q3" s="62">
        <v>0.5</v>
      </c>
      <c r="R3" s="117">
        <f>VLOOKUP(A3,DataDictionary!$B$2:$G$31,5,FALSE())</f>
        <v>2</v>
      </c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</row>
    <row r="4">
      <c r="A4" s="27" t="s">
        <v>45</v>
      </c>
      <c r="B4" s="117">
        <f>VLOOKUP(A4,'P WM NMC L2'!$A$2:$B$27,2,False)</f>
        <v>100</v>
      </c>
      <c r="C4" s="18">
        <v>100.0</v>
      </c>
      <c r="D4" s="18">
        <v>100.0</v>
      </c>
      <c r="E4" s="62">
        <v>100.0</v>
      </c>
      <c r="F4" s="62">
        <v>100.0</v>
      </c>
      <c r="G4" s="18"/>
      <c r="H4" s="117">
        <f>VLOOKUP(A4,'P WM NMC L2'!$A$2:$N$27,14,False)</f>
        <v>0.5392969449</v>
      </c>
      <c r="I4" s="18">
        <v>0.198266724745433</v>
      </c>
      <c r="J4" s="18">
        <v>0.231161288420359</v>
      </c>
      <c r="K4" s="62">
        <v>0.198497645060221</v>
      </c>
      <c r="L4" s="62">
        <v>0.224114108085632</v>
      </c>
      <c r="M4" s="18"/>
      <c r="N4" s="18">
        <v>0.333333333333333</v>
      </c>
      <c r="O4" s="18">
        <v>0.333333333333333</v>
      </c>
      <c r="P4" s="62">
        <v>0.333333333333333</v>
      </c>
      <c r="Q4" s="62">
        <v>0.333333333333333</v>
      </c>
      <c r="R4" s="117">
        <f>VLOOKUP(A4,DataDictionary!$B$2:$G$31,5,FALSE())</f>
        <v>6</v>
      </c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</row>
    <row r="5">
      <c r="A5" s="27" t="s">
        <v>47</v>
      </c>
      <c r="B5" s="117">
        <f>VLOOKUP(A5,'P WM NMC L2'!$A$2:$B$27,2,False)</f>
        <v>100</v>
      </c>
      <c r="C5" s="18">
        <v>97.2222222222222</v>
      </c>
      <c r="D5" s="18">
        <v>100.0</v>
      </c>
      <c r="E5" s="62">
        <v>97.2222222222222</v>
      </c>
      <c r="F5" s="62">
        <v>100.0</v>
      </c>
      <c r="G5" s="18"/>
      <c r="H5" s="117">
        <f>VLOOKUP(A5,'P WM NMC L2'!$A$2:$N$27,14,False)</f>
        <v>16.15015409</v>
      </c>
      <c r="I5" s="18">
        <v>12.6182196140289</v>
      </c>
      <c r="J5" s="18">
        <v>18.2742593407631</v>
      </c>
      <c r="K5" s="62">
        <v>12.2408507943153</v>
      </c>
      <c r="L5" s="62">
        <v>17.9409259796143</v>
      </c>
      <c r="M5" s="18"/>
      <c r="N5" s="18">
        <v>0.666666666666667</v>
      </c>
      <c r="O5" s="18">
        <v>1.0</v>
      </c>
      <c r="P5" s="62">
        <v>0.666666666666667</v>
      </c>
      <c r="Q5" s="62">
        <v>1.0</v>
      </c>
      <c r="R5" s="117">
        <f>VLOOKUP(A5,DataDictionary!$B$2:$G$31,5,FALSE())</f>
        <v>6</v>
      </c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</row>
    <row r="6">
      <c r="A6" s="27" t="s">
        <v>11</v>
      </c>
      <c r="B6" s="117">
        <f>VLOOKUP(A6,'P WM NMC L2'!$A$2:$B$27,2,False)</f>
        <v>44</v>
      </c>
      <c r="C6" s="18">
        <v>50.0</v>
      </c>
      <c r="D6" s="18">
        <v>40.0</v>
      </c>
      <c r="E6" s="62">
        <v>50.0</v>
      </c>
      <c r="F6" s="62">
        <v>40.0</v>
      </c>
      <c r="G6" s="18"/>
      <c r="H6" s="117">
        <f>VLOOKUP(A6,'P WM NMC L2'!$A$2:$N$27,14,False)</f>
        <v>302.518921</v>
      </c>
      <c r="I6" s="18">
        <v>27.4425629615784</v>
      </c>
      <c r="J6" s="18">
        <v>134.403907756011</v>
      </c>
      <c r="K6" s="62">
        <v>26.9387678066889</v>
      </c>
      <c r="L6" s="62">
        <v>134.611583129565</v>
      </c>
      <c r="M6" s="18"/>
      <c r="N6" s="18">
        <v>0.069888475836431</v>
      </c>
      <c r="O6" s="18">
        <v>0.398513011152416</v>
      </c>
      <c r="P6" s="62">
        <v>0.069888475836431</v>
      </c>
      <c r="Q6" s="62">
        <v>0.397769516728624</v>
      </c>
      <c r="R6" s="117">
        <f>VLOOKUP(A6,DataDictionary!$B$2:$G$31,5,FALSE())</f>
        <v>1345</v>
      </c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</row>
    <row r="7">
      <c r="A7" s="27" t="s">
        <v>57</v>
      </c>
      <c r="B7" s="117">
        <f>VLOOKUP(A7,'P WM NMC L2'!$A$2:$B$27,2,False)</f>
        <v>96.66666667</v>
      </c>
      <c r="C7" s="18">
        <v>88.1481481481482</v>
      </c>
      <c r="D7" s="18">
        <v>96.6666666666667</v>
      </c>
      <c r="E7" s="62">
        <v>82.9629629629629</v>
      </c>
      <c r="F7" s="62">
        <v>96.6666666666667</v>
      </c>
      <c r="G7" s="18"/>
      <c r="H7" s="117">
        <f>VLOOKUP(A7,'P WM NMC L2'!$A$2:$N$27,14,False)</f>
        <v>0.8965806524</v>
      </c>
      <c r="I7" s="18">
        <v>0.596907718976339</v>
      </c>
      <c r="J7" s="18">
        <v>1.23448438644409</v>
      </c>
      <c r="K7" s="62">
        <v>0.257422542572021</v>
      </c>
      <c r="L7" s="62">
        <v>1.20023801326752</v>
      </c>
      <c r="M7" s="18"/>
      <c r="N7" s="18">
        <v>0.5</v>
      </c>
      <c r="O7" s="18">
        <v>1.0</v>
      </c>
      <c r="P7" s="62">
        <v>0.25</v>
      </c>
      <c r="Q7" s="62">
        <v>1.0</v>
      </c>
      <c r="R7" s="117">
        <f>VLOOKUP(A7,DataDictionary!$B$2:$G$31,5,FALSE())</f>
        <v>4</v>
      </c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</row>
    <row r="8">
      <c r="A8" s="27" t="s">
        <v>49</v>
      </c>
      <c r="B8" s="117">
        <f>VLOOKUP(A8,'P WM NMC L2'!$A$2:$B$27,2,False)</f>
        <v>89.3129771</v>
      </c>
      <c r="C8" s="18">
        <v>86.2595419847328</v>
      </c>
      <c r="D8" s="18">
        <v>87.0229007633588</v>
      </c>
      <c r="E8" s="62">
        <v>86.2595419847328</v>
      </c>
      <c r="F8" s="62">
        <v>87.0229007633588</v>
      </c>
      <c r="G8" s="18"/>
      <c r="H8" s="117">
        <f>VLOOKUP(A8,'P WM NMC L2'!$A$2:$N$27,14,False)</f>
        <v>344.3827485</v>
      </c>
      <c r="I8" s="18">
        <v>112.431880644957</v>
      </c>
      <c r="J8" s="18">
        <v>137.477185471853</v>
      </c>
      <c r="K8" s="62">
        <v>112.221666415532</v>
      </c>
      <c r="L8" s="62">
        <v>132.583403976758</v>
      </c>
      <c r="M8" s="18"/>
      <c r="N8" s="18">
        <v>0.333333333333333</v>
      </c>
      <c r="O8" s="18">
        <v>0.5</v>
      </c>
      <c r="P8" s="62">
        <v>0.333333333333333</v>
      </c>
      <c r="Q8" s="62">
        <v>0.5</v>
      </c>
      <c r="R8" s="117">
        <f>VLOOKUP(A8,DataDictionary!$B$2:$G$31,5,FALSE())</f>
        <v>6</v>
      </c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</row>
    <row r="9">
      <c r="A9" s="27" t="s">
        <v>65</v>
      </c>
      <c r="B9" s="117">
        <f>VLOOKUP(A9,'P WM NMC L2'!$A$2:$B$27,2,False)</f>
        <v>100</v>
      </c>
      <c r="C9" s="18">
        <v>97.1014492753623</v>
      </c>
      <c r="D9" s="18">
        <v>100.0</v>
      </c>
      <c r="E9" s="62">
        <v>97.1014492753623</v>
      </c>
      <c r="F9" s="62">
        <v>100.0</v>
      </c>
      <c r="G9" s="18"/>
      <c r="H9" s="117">
        <f>VLOOKUP(A9,'P WM NMC L2'!$A$2:$N$27,14,False)</f>
        <v>1.941737596</v>
      </c>
      <c r="I9" s="18">
        <v>0.763167413075765</v>
      </c>
      <c r="J9" s="18">
        <v>1.69705526828766</v>
      </c>
      <c r="K9" s="62">
        <v>0.837076659997304</v>
      </c>
      <c r="L9" s="62">
        <v>1.76486282348633</v>
      </c>
      <c r="M9" s="18"/>
      <c r="N9" s="18">
        <v>0.333333333333333</v>
      </c>
      <c r="O9" s="18">
        <v>0.666666666666667</v>
      </c>
      <c r="P9" s="62">
        <v>0.333333333333333</v>
      </c>
      <c r="Q9" s="62">
        <v>0.666666666666667</v>
      </c>
      <c r="R9" s="117">
        <f>VLOOKUP(A9,DataDictionary!$B$2:$G$31,5,FALSE())</f>
        <v>3</v>
      </c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</row>
    <row r="10">
      <c r="A10" s="27" t="s">
        <v>67</v>
      </c>
      <c r="B10" s="117">
        <f>VLOOKUP(A10,'P WM NMC L2'!$A$2:$B$27,2,False)</f>
        <v>36.50190114</v>
      </c>
      <c r="C10" s="18">
        <v>44.106463878327</v>
      </c>
      <c r="D10" s="18">
        <v>36.5019011406844</v>
      </c>
      <c r="E10" s="62">
        <v>44.106463878327</v>
      </c>
      <c r="F10" s="62">
        <v>36.5019011406844</v>
      </c>
      <c r="G10" s="18"/>
      <c r="H10" s="117">
        <f>VLOOKUP(A10,'P WM NMC L2'!$A$2:$N$27,14,False)</f>
        <v>31.18866391</v>
      </c>
      <c r="I10" s="18">
        <v>14.1240888675054</v>
      </c>
      <c r="J10" s="18">
        <v>33.3327157815297</v>
      </c>
      <c r="K10" s="62">
        <v>13.6300688743591</v>
      </c>
      <c r="L10" s="62">
        <v>32.9776573896408</v>
      </c>
      <c r="M10" s="18"/>
      <c r="N10" s="18">
        <v>0.333333333333333</v>
      </c>
      <c r="O10" s="18">
        <v>1.0</v>
      </c>
      <c r="P10" s="62">
        <v>0.333333333333333</v>
      </c>
      <c r="Q10" s="62">
        <v>1.0</v>
      </c>
      <c r="R10" s="117">
        <f>VLOOKUP(A10,DataDictionary!$B$2:$G$31,5,FALSE())</f>
        <v>3</v>
      </c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</row>
    <row r="11">
      <c r="A11" s="27" t="s">
        <v>19</v>
      </c>
      <c r="B11" s="117">
        <f>VLOOKUP(A11,'P WM NMC L2'!$A$2:$B$27,2,False)</f>
        <v>65.20998865</v>
      </c>
      <c r="C11" s="18">
        <v>58.4846765039728</v>
      </c>
      <c r="D11" s="18">
        <v>59.0805902383655</v>
      </c>
      <c r="E11" s="62">
        <v>59.1089670828604</v>
      </c>
      <c r="F11" s="62">
        <v>60.1021566401816</v>
      </c>
      <c r="G11" s="18"/>
      <c r="H11" s="117">
        <f>VLOOKUP(A11,'P WM NMC L2'!$A$2:$N$27,14,False)</f>
        <v>987.3069886</v>
      </c>
      <c r="I11" s="18">
        <v>85.1441067934036</v>
      </c>
      <c r="J11" s="18">
        <v>85.7144317229589</v>
      </c>
      <c r="K11" s="62">
        <v>106.034219201406</v>
      </c>
      <c r="L11" s="62">
        <v>108.041150911649</v>
      </c>
      <c r="M11" s="18"/>
      <c r="N11" s="18">
        <v>0.083333333333333</v>
      </c>
      <c r="O11" s="18">
        <v>0.083333333333333</v>
      </c>
      <c r="P11" s="62">
        <v>0.104166666666667</v>
      </c>
      <c r="Q11" s="62">
        <v>0.104166666666667</v>
      </c>
      <c r="R11" s="117">
        <f>VLOOKUP(A11,DataDictionary!$B$2:$G$31,5,FALSE())</f>
        <v>144</v>
      </c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</row>
    <row r="12">
      <c r="A12" s="27" t="s">
        <v>25</v>
      </c>
      <c r="B12" s="117">
        <f>VLOOKUP(A12,'P WM NMC L2'!$A$2:$B$27,2,False)</f>
        <v>54</v>
      </c>
      <c r="C12" s="18">
        <v>51.0</v>
      </c>
      <c r="D12" s="18">
        <v>48.0</v>
      </c>
      <c r="E12" s="62">
        <v>51.0</v>
      </c>
      <c r="F12" s="62">
        <v>48.0</v>
      </c>
      <c r="G12" s="18"/>
      <c r="H12" s="117">
        <f>VLOOKUP(A12,'P WM NMC L2'!$A$2:$N$27,14,False)</f>
        <v>10.37936222</v>
      </c>
      <c r="I12" s="18">
        <v>3.31979469060898</v>
      </c>
      <c r="J12" s="18">
        <v>3.46023366053899</v>
      </c>
      <c r="K12" s="62">
        <v>3.3871839205424</v>
      </c>
      <c r="L12" s="62">
        <v>3.30735104878743</v>
      </c>
      <c r="M12" s="18"/>
      <c r="N12" s="18">
        <v>0.25</v>
      </c>
      <c r="O12" s="18">
        <v>0.25</v>
      </c>
      <c r="P12" s="62">
        <v>0.25</v>
      </c>
      <c r="Q12" s="62">
        <v>0.25</v>
      </c>
      <c r="R12" s="117">
        <f>VLOOKUP(A12,DataDictionary!$B$2:$G$31,5,FALSE())</f>
        <v>28</v>
      </c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</row>
    <row r="13">
      <c r="A13" s="27" t="s">
        <v>36</v>
      </c>
      <c r="B13" s="117">
        <f>VLOOKUP(A13,'P WM NMC L2'!$A$2:$B$27,2,False)</f>
        <v>28.37837838</v>
      </c>
      <c r="C13" s="18">
        <v>18.9189189189189</v>
      </c>
      <c r="D13" s="18">
        <v>20.2702702702703</v>
      </c>
      <c r="E13" s="62">
        <v>18.9189189189189</v>
      </c>
      <c r="F13" s="62">
        <v>20.2702702702703</v>
      </c>
      <c r="G13" s="18"/>
      <c r="H13" s="117">
        <f>VLOOKUP(A13,'P WM NMC L2'!$A$2:$N$27,14,False)</f>
        <v>11.40266304</v>
      </c>
      <c r="I13" s="18">
        <v>10.3885933160782</v>
      </c>
      <c r="J13" s="18">
        <v>11.9953489780426</v>
      </c>
      <c r="K13" s="62">
        <v>10.4101527531942</v>
      </c>
      <c r="L13" s="62">
        <v>11.8219706098239</v>
      </c>
      <c r="M13" s="18"/>
      <c r="N13" s="18">
        <v>0.8</v>
      </c>
      <c r="O13" s="18">
        <v>0.9</v>
      </c>
      <c r="P13" s="62">
        <v>0.8</v>
      </c>
      <c r="Q13" s="62">
        <v>0.9</v>
      </c>
      <c r="R13" s="117">
        <f>VLOOKUP(A13,DataDictionary!$B$2:$G$31,5,FALSE())</f>
        <v>10</v>
      </c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</row>
    <row r="14">
      <c r="A14" s="27" t="s">
        <v>59</v>
      </c>
      <c r="B14" s="117">
        <f>VLOOKUP(A14,'P WM NMC L2'!$A$2:$B$27,2,False)</f>
        <v>26.11764706</v>
      </c>
      <c r="C14" s="18">
        <v>23.0588235294118</v>
      </c>
      <c r="D14" s="18">
        <v>26.1176470588235</v>
      </c>
      <c r="E14" s="62">
        <v>23.0588235294118</v>
      </c>
      <c r="F14" s="62">
        <v>26.1176470588235</v>
      </c>
      <c r="G14" s="18"/>
      <c r="H14" s="117">
        <f>VLOOKUP(A14,'P WM NMC L2'!$A$2:$N$27,14,False)</f>
        <v>4.422767588</v>
      </c>
      <c r="I14" s="18">
        <v>1.85236175855001</v>
      </c>
      <c r="J14" s="18">
        <v>5.42986981868744</v>
      </c>
      <c r="K14" s="62">
        <v>1.94425223271052</v>
      </c>
      <c r="L14" s="62">
        <v>5.22672201395035</v>
      </c>
      <c r="M14" s="18"/>
      <c r="N14" s="18">
        <v>0.333333333333333</v>
      </c>
      <c r="O14" s="18">
        <v>1.0</v>
      </c>
      <c r="P14" s="62">
        <v>0.333333333333333</v>
      </c>
      <c r="Q14" s="62">
        <v>1.0</v>
      </c>
      <c r="R14" s="117">
        <f>VLOOKUP(A14,DataDictionary!$B$2:$G$31,5,FALSE())</f>
        <v>3</v>
      </c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</row>
    <row r="15">
      <c r="A15" s="27" t="s">
        <v>23</v>
      </c>
      <c r="B15" s="117">
        <f>VLOOKUP(A15,'P WM NMC L2'!$A$2:$B$27,2,False)</f>
        <v>73.17073171</v>
      </c>
      <c r="C15" s="18">
        <v>74.6341463414634</v>
      </c>
      <c r="D15" s="18">
        <v>75.1219512195122</v>
      </c>
      <c r="E15" s="62">
        <v>74.6341463414634</v>
      </c>
      <c r="F15" s="62">
        <v>75.1219512195122</v>
      </c>
      <c r="G15" s="18"/>
      <c r="H15" s="117">
        <f>VLOOKUP(A15,'P WM NMC L2'!$A$2:$N$27,14,False)</f>
        <v>95.5454333</v>
      </c>
      <c r="I15" s="18">
        <v>18.9192347963651</v>
      </c>
      <c r="J15" s="18">
        <v>19.7579306562742</v>
      </c>
      <c r="K15" s="62">
        <v>19.5684470415115</v>
      </c>
      <c r="L15" s="62">
        <v>19.4131817301114</v>
      </c>
      <c r="M15" s="18"/>
      <c r="N15" s="18">
        <v>0.163934426229508</v>
      </c>
      <c r="O15" s="18">
        <v>0.163934426229508</v>
      </c>
      <c r="P15" s="62">
        <v>0.163934426229508</v>
      </c>
      <c r="Q15" s="62">
        <v>0.163934426229508</v>
      </c>
      <c r="R15" s="117">
        <f>VLOOKUP(A15,DataDictionary!$B$2:$G$31,5,FALSE())</f>
        <v>61</v>
      </c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</row>
    <row r="16">
      <c r="A16" s="27" t="s">
        <v>51</v>
      </c>
      <c r="B16" s="117">
        <f>VLOOKUP(A16,'P WM NMC L2'!$A$2:$B$27,2,False)</f>
        <v>61.27331711</v>
      </c>
      <c r="C16" s="18">
        <v>48.661800486618</v>
      </c>
      <c r="D16" s="18">
        <v>61.2733171127332</v>
      </c>
      <c r="E16" s="62">
        <v>48.661800486618</v>
      </c>
      <c r="F16" s="62">
        <v>61.2733171127332</v>
      </c>
      <c r="G16" s="18"/>
      <c r="H16" s="117">
        <f>VLOOKUP(A16,'P WM NMC L2'!$A$2:$N$27,14,False)</f>
        <v>11.59519325</v>
      </c>
      <c r="I16" s="18">
        <v>4.93291125297546</v>
      </c>
      <c r="J16" s="18">
        <v>13.4219453732173</v>
      </c>
      <c r="K16" s="62">
        <v>4.9661868095398</v>
      </c>
      <c r="L16" s="62">
        <v>12.761830329895</v>
      </c>
      <c r="M16" s="18"/>
      <c r="N16" s="18">
        <v>0.333333333333333</v>
      </c>
      <c r="O16" s="18">
        <v>1.0</v>
      </c>
      <c r="P16" s="62">
        <v>0.333333333333333</v>
      </c>
      <c r="Q16" s="62">
        <v>1.0</v>
      </c>
      <c r="R16" s="117">
        <f>VLOOKUP(A16,DataDictionary!$B$2:$G$31,5,FALSE())</f>
        <v>6</v>
      </c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</row>
    <row r="17">
      <c r="A17" s="27" t="s">
        <v>73</v>
      </c>
      <c r="B17" s="117">
        <f>VLOOKUP(A17,'P WM NMC L2'!$A$2:$B$27,2,False)</f>
        <v>93.33333333</v>
      </c>
      <c r="C17" s="18">
        <v>80.5555555555556</v>
      </c>
      <c r="D17" s="18">
        <v>93.3333333333333</v>
      </c>
      <c r="E17" s="62">
        <v>75.0</v>
      </c>
      <c r="F17" s="62">
        <v>93.3333333333333</v>
      </c>
      <c r="G17" s="18"/>
      <c r="H17" s="117">
        <f>VLOOKUP(A17,'P WM NMC L2'!$A$2:$N$27,14,False)</f>
        <v>0.3690876921</v>
      </c>
      <c r="I17" s="18">
        <v>0.231366829077403</v>
      </c>
      <c r="J17" s="18">
        <v>0.564927776654561</v>
      </c>
      <c r="K17" s="62">
        <v>0.262095860640208</v>
      </c>
      <c r="L17" s="62">
        <v>0.555033536752065</v>
      </c>
      <c r="M17" s="18"/>
      <c r="N17" s="18">
        <v>0.5</v>
      </c>
      <c r="O17" s="18">
        <v>1.0</v>
      </c>
      <c r="P17" s="62">
        <v>0.5</v>
      </c>
      <c r="Q17" s="62">
        <v>1.0</v>
      </c>
      <c r="R17" s="117">
        <f>VLOOKUP(A17,DataDictionary!$B$2:$G$31,5,FALSE())</f>
        <v>2</v>
      </c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</row>
    <row r="18">
      <c r="A18" s="27" t="s">
        <v>21</v>
      </c>
      <c r="B18" s="117">
        <f>VLOOKUP(A18,'P WM NMC L2'!$A$2:$B$27,2,False)</f>
        <v>55</v>
      </c>
      <c r="C18" s="18">
        <v>57.0</v>
      </c>
      <c r="D18" s="18">
        <v>54.0</v>
      </c>
      <c r="E18" s="62">
        <v>57.0</v>
      </c>
      <c r="F18" s="62">
        <v>54.0</v>
      </c>
      <c r="G18" s="18"/>
      <c r="H18" s="117">
        <f>VLOOKUP(A18,'P WM NMC L2'!$A$2:$N$27,14,False)</f>
        <v>928.2666179</v>
      </c>
      <c r="I18" s="18">
        <v>204.687478435039</v>
      </c>
      <c r="J18" s="18">
        <v>209.847775085767</v>
      </c>
      <c r="K18" s="62">
        <v>203.993202698231</v>
      </c>
      <c r="L18" s="62">
        <v>209.347462193171</v>
      </c>
      <c r="M18" s="18"/>
      <c r="N18" s="18">
        <v>0.25</v>
      </c>
      <c r="O18" s="18">
        <v>0.25</v>
      </c>
      <c r="P18" s="62">
        <v>0.25</v>
      </c>
      <c r="Q18" s="62">
        <v>0.25</v>
      </c>
      <c r="R18" s="117">
        <f>VLOOKUP(A18,DataDictionary!$B$2:$G$31,5,FALSE())</f>
        <v>64</v>
      </c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</row>
    <row r="19">
      <c r="A19" s="27" t="s">
        <v>28</v>
      </c>
      <c r="B19" s="117">
        <f>VLOOKUP(A19,'P WM NMC L2'!$A$2:$B$27,2,False)</f>
        <v>91.66666667</v>
      </c>
      <c r="C19" s="18">
        <v>87.2222222222222</v>
      </c>
      <c r="D19" s="18">
        <v>92.2222222222222</v>
      </c>
      <c r="E19" s="62">
        <v>87.7777777777778</v>
      </c>
      <c r="F19" s="62">
        <v>92.2222222222222</v>
      </c>
      <c r="G19" s="18"/>
      <c r="H19" s="117">
        <f>VLOOKUP(A19,'P WM NMC L2'!$A$2:$N$27,14,False)</f>
        <v>6.071640948</v>
      </c>
      <c r="I19" s="18">
        <v>3.85304187933604</v>
      </c>
      <c r="J19" s="18">
        <v>5.95535438855489</v>
      </c>
      <c r="K19" s="62">
        <v>4.00055780013402</v>
      </c>
      <c r="L19" s="62">
        <v>5.75869387785594</v>
      </c>
      <c r="M19" s="18"/>
      <c r="N19" s="18">
        <v>0.5</v>
      </c>
      <c r="O19" s="18">
        <v>0.791666666666667</v>
      </c>
      <c r="P19" s="62">
        <v>0.5</v>
      </c>
      <c r="Q19" s="62">
        <v>0.791666666666667</v>
      </c>
      <c r="R19" s="117">
        <f>VLOOKUP(A19,DataDictionary!$B$2:$G$31,5,FALSE())</f>
        <v>24</v>
      </c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</row>
    <row r="20">
      <c r="A20" s="27" t="s">
        <v>14</v>
      </c>
      <c r="B20" s="117">
        <f>VLOOKUP(A20,'P WM NMC L2'!$A$2:$B$27,2,False)</f>
        <v>98.26589595</v>
      </c>
      <c r="C20" s="18">
        <v>93.0635838150289</v>
      </c>
      <c r="D20" s="18">
        <v>93.6416184971098</v>
      </c>
      <c r="E20" s="62">
        <v>91.907514450867</v>
      </c>
      <c r="F20" s="62">
        <v>93.0635838150289</v>
      </c>
      <c r="G20" s="18"/>
      <c r="H20" s="117">
        <f>VLOOKUP(A20,'P WM NMC L2'!$A$2:$N$27,14,False)</f>
        <v>621.3824373</v>
      </c>
      <c r="I20" s="18">
        <v>37.2873062372208</v>
      </c>
      <c r="J20" s="18">
        <v>179.684149988492</v>
      </c>
      <c r="K20" s="62">
        <v>59.1691868027051</v>
      </c>
      <c r="L20" s="62">
        <v>195.059310897191</v>
      </c>
      <c r="M20" s="18"/>
      <c r="N20" s="18">
        <v>0.053997923156802</v>
      </c>
      <c r="O20" s="18">
        <v>0.291796469366563</v>
      </c>
      <c r="P20" s="62">
        <v>0.087227414330218</v>
      </c>
      <c r="Q20" s="62">
        <v>0.308411214953271</v>
      </c>
      <c r="R20" s="117">
        <f>VLOOKUP(A20,DataDictionary!$B$2:$G$31,5,FALSE())</f>
        <v>963</v>
      </c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</row>
    <row r="21">
      <c r="A21" s="27" t="s">
        <v>71</v>
      </c>
      <c r="B21" s="117">
        <f>VLOOKUP(A21,'P WM NMC L2'!$A$2:$B$27,2,False)</f>
        <v>93.85363065</v>
      </c>
      <c r="C21" s="18">
        <v>84.9056603773585</v>
      </c>
      <c r="D21" s="18">
        <v>93.8536306460835</v>
      </c>
      <c r="E21" s="62">
        <v>84.9056603773585</v>
      </c>
      <c r="F21" s="62">
        <v>93.8536306460835</v>
      </c>
      <c r="G21" s="18"/>
      <c r="H21" s="117">
        <f>VLOOKUP(A21,'P WM NMC L2'!$A$2:$N$27,14,False)</f>
        <v>0.7054279168</v>
      </c>
      <c r="I21" s="18">
        <v>0.438809903462728</v>
      </c>
      <c r="J21" s="18">
        <v>0.941657058397929</v>
      </c>
      <c r="K21" s="62">
        <v>0.47447278102239</v>
      </c>
      <c r="L21" s="62">
        <v>0.961888031164805</v>
      </c>
      <c r="M21" s="18"/>
      <c r="N21" s="18">
        <v>0.5</v>
      </c>
      <c r="O21" s="18">
        <v>1.0</v>
      </c>
      <c r="P21" s="62">
        <v>0.5</v>
      </c>
      <c r="Q21" s="62">
        <v>1.0</v>
      </c>
      <c r="R21" s="117">
        <f>VLOOKUP(A21,DataDictionary!$B$2:$G$31,5,FALSE())</f>
        <v>2</v>
      </c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</row>
    <row r="22">
      <c r="A22" s="27" t="s">
        <v>34</v>
      </c>
      <c r="B22" s="117">
        <f>VLOOKUP(A22,'P WM NMC L2'!$A$2:$B$27,2,False)</f>
        <v>31.46436027</v>
      </c>
      <c r="C22" s="18">
        <v>29.287205487623</v>
      </c>
      <c r="D22" s="18">
        <v>28.8398449150015</v>
      </c>
      <c r="E22" s="62">
        <v>29.287205487623</v>
      </c>
      <c r="F22" s="62">
        <v>28.8398449150015</v>
      </c>
      <c r="G22" s="18"/>
      <c r="H22" s="117">
        <f>VLOOKUP(A22,'P WM NMC L2'!$A$2:$N$27,14,False)</f>
        <v>309.6062725</v>
      </c>
      <c r="I22" s="18">
        <v>43.3687388936679</v>
      </c>
      <c r="J22" s="18">
        <v>43.7018403808276</v>
      </c>
      <c r="K22" s="62">
        <v>43.5310138821602</v>
      </c>
      <c r="L22" s="62">
        <v>43.2564190308253</v>
      </c>
      <c r="M22" s="18"/>
      <c r="N22" s="18">
        <v>0.181818181818182</v>
      </c>
      <c r="O22" s="18">
        <v>0.181818181818182</v>
      </c>
      <c r="P22" s="62">
        <v>0.181818181818182</v>
      </c>
      <c r="Q22" s="62">
        <v>0.181818181818182</v>
      </c>
      <c r="R22" s="117">
        <f>VLOOKUP(A22,DataDictionary!$B$2:$G$31,5,FALSE())</f>
        <v>11</v>
      </c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</row>
    <row r="23">
      <c r="A23" s="27" t="s">
        <v>52</v>
      </c>
      <c r="B23" s="117">
        <f>VLOOKUP(A23,'P WM NMC L2'!$A$2:$B$27,2,False)</f>
        <v>86.18421053</v>
      </c>
      <c r="C23" s="18">
        <v>68.421052631579</v>
      </c>
      <c r="D23" s="18">
        <v>89.4736842105263</v>
      </c>
      <c r="E23" s="62">
        <v>68.421052631579</v>
      </c>
      <c r="F23" s="62">
        <v>89.4736842105263</v>
      </c>
      <c r="G23" s="18"/>
      <c r="H23" s="117">
        <f>VLOOKUP(A23,'P WM NMC L2'!$A$2:$N$27,14,False)</f>
        <v>0.5441448887</v>
      </c>
      <c r="I23" s="18">
        <v>0.119299046198527</v>
      </c>
      <c r="J23" s="18">
        <v>0.489808098475138</v>
      </c>
      <c r="K23" s="62">
        <v>0.091255923112234</v>
      </c>
      <c r="L23" s="62">
        <v>0.519709610939026</v>
      </c>
      <c r="M23" s="18"/>
      <c r="N23" s="18">
        <v>0.166666666666667</v>
      </c>
      <c r="O23" s="18">
        <v>0.666666666666667</v>
      </c>
      <c r="P23" s="62">
        <v>0.166666666666667</v>
      </c>
      <c r="Q23" s="62">
        <v>0.666666666666667</v>
      </c>
      <c r="R23" s="117">
        <f>VLOOKUP(A23,DataDictionary!$B$2:$G$31,5,FALSE())</f>
        <v>6</v>
      </c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</row>
    <row r="24">
      <c r="A24" s="27" t="s">
        <v>43</v>
      </c>
      <c r="B24" s="117">
        <f>VLOOKUP(A24,'P WM NMC L2'!$A$2:$B$27,2,False)</f>
        <v>78.49829352</v>
      </c>
      <c r="C24" s="18">
        <v>76.7918088737201</v>
      </c>
      <c r="D24" s="18">
        <v>81.5699658703072</v>
      </c>
      <c r="E24" s="62">
        <v>76.7918088737201</v>
      </c>
      <c r="F24" s="62">
        <v>81.5699658703072</v>
      </c>
      <c r="G24" s="18"/>
      <c r="H24" s="117">
        <f>VLOOKUP(A24,'P WM NMC L2'!$A$2:$N$27,14,False)</f>
        <v>36.05087704</v>
      </c>
      <c r="I24" s="18">
        <v>15.5010791301727</v>
      </c>
      <c r="J24" s="18">
        <v>15.6378176371257</v>
      </c>
      <c r="K24" s="62">
        <v>14.8398990074794</v>
      </c>
      <c r="L24" s="62">
        <v>15.5956273118655</v>
      </c>
      <c r="M24" s="18"/>
      <c r="N24" s="18">
        <v>0.333333333333333</v>
      </c>
      <c r="O24" s="18">
        <v>0.333333333333333</v>
      </c>
      <c r="P24" s="62">
        <v>0.333333333333333</v>
      </c>
      <c r="Q24" s="62">
        <v>0.333333333333333</v>
      </c>
      <c r="R24" s="117">
        <f>VLOOKUP(A24,DataDictionary!$B$2:$G$31,5,FALSE())</f>
        <v>6</v>
      </c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</row>
    <row r="25">
      <c r="A25" s="27" t="s">
        <v>41</v>
      </c>
      <c r="B25" s="117">
        <f>VLOOKUP(A25,'P WM NMC L2'!$A$2:$B$27,2,False)</f>
        <v>47.77777778</v>
      </c>
      <c r="C25" s="18">
        <v>52.2222222222222</v>
      </c>
      <c r="D25" s="18">
        <v>52.2222222222222</v>
      </c>
      <c r="E25" s="62">
        <v>52.2222222222222</v>
      </c>
      <c r="F25" s="62">
        <v>52.2222222222222</v>
      </c>
      <c r="G25" s="18"/>
      <c r="H25" s="117">
        <f>VLOOKUP(A25,'P WM NMC L2'!$A$2:$N$27,14,False)</f>
        <v>37.629606</v>
      </c>
      <c r="I25" s="18">
        <v>23.7469636480014</v>
      </c>
      <c r="J25" s="18">
        <v>24.3250725468</v>
      </c>
      <c r="K25" s="62">
        <v>24.4332504669825</v>
      </c>
      <c r="L25" s="62">
        <v>24.2080873012543</v>
      </c>
      <c r="M25" s="18"/>
      <c r="N25" s="18">
        <v>0.571428571428571</v>
      </c>
      <c r="O25" s="18">
        <v>0.571428571428571</v>
      </c>
      <c r="P25" s="62">
        <v>0.571428571428571</v>
      </c>
      <c r="Q25" s="62">
        <v>0.571428571428571</v>
      </c>
      <c r="R25" s="117">
        <f>VLOOKUP(A25,DataDictionary!$B$2:$G$31,5,FALSE())</f>
        <v>7</v>
      </c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</row>
    <row r="26">
      <c r="A26" s="27" t="s">
        <v>55</v>
      </c>
      <c r="B26" s="117">
        <f>VLOOKUP(A26,'P WM NMC L2'!$A$2:$B$27,2,False)</f>
        <v>46.66666667</v>
      </c>
      <c r="C26" s="18">
        <v>33.3333333333333</v>
      </c>
      <c r="D26" s="18">
        <v>60.0</v>
      </c>
      <c r="E26" s="62">
        <v>33.3333333333333</v>
      </c>
      <c r="F26" s="62">
        <v>60.0</v>
      </c>
      <c r="G26" s="18"/>
      <c r="H26" s="117">
        <f>VLOOKUP(A26,'P WM NMC L2'!$A$2:$N$27,14,False)</f>
        <v>2.884253486</v>
      </c>
      <c r="I26" s="18">
        <v>0.938751292228699</v>
      </c>
      <c r="J26" s="18">
        <v>2.849948823452</v>
      </c>
      <c r="K26" s="62">
        <v>0.93418820699056</v>
      </c>
      <c r="L26" s="62">
        <v>2.85956001679103</v>
      </c>
      <c r="M26" s="18"/>
      <c r="N26" s="18">
        <v>0.25</v>
      </c>
      <c r="O26" s="18">
        <v>0.75</v>
      </c>
      <c r="P26" s="62">
        <v>0.25</v>
      </c>
      <c r="Q26" s="62">
        <v>0.75</v>
      </c>
      <c r="R26" s="117">
        <f>VLOOKUP(A26,DataDictionary!$B$2:$G$31,5,FALSE())</f>
        <v>4</v>
      </c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</row>
    <row r="27">
      <c r="A27" s="27" t="s">
        <v>61</v>
      </c>
      <c r="B27" s="117">
        <f>VLOOKUP(A27,'P WM NMC L2'!$A$2:$B$27,2,False)</f>
        <v>90.625</v>
      </c>
      <c r="C27" s="18">
        <v>65.625</v>
      </c>
      <c r="D27" s="18">
        <v>90.625</v>
      </c>
      <c r="E27" s="62">
        <v>65.625</v>
      </c>
      <c r="F27" s="62">
        <v>90.625</v>
      </c>
      <c r="G27" s="18"/>
      <c r="H27" s="117">
        <f>VLOOKUP(A27,'P WM NMC L2'!$A$2:$N$27,14,False)</f>
        <v>3.570542526</v>
      </c>
      <c r="I27" s="18">
        <v>1.56718842585882</v>
      </c>
      <c r="J27" s="18">
        <v>4.50885853767395</v>
      </c>
      <c r="K27" s="62">
        <v>1.5771447857221</v>
      </c>
      <c r="L27" s="62">
        <v>4.4551978468895</v>
      </c>
      <c r="M27" s="18"/>
      <c r="N27" s="18">
        <v>0.333333333333333</v>
      </c>
      <c r="O27" s="18">
        <v>1.0</v>
      </c>
      <c r="P27" s="62">
        <v>0.333333333333333</v>
      </c>
      <c r="Q27" s="62">
        <v>1.0</v>
      </c>
      <c r="R27" s="117">
        <f>VLOOKUP(A27,DataDictionary!$B$2:$G$31,5,FALSE())</f>
        <v>3</v>
      </c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</row>
    <row r="28">
      <c r="A28" s="23"/>
      <c r="B28" s="41">
        <f t="shared" ref="B28:F28" si="1">AVERAGE(B2:B27)</f>
        <v>70.2807991</v>
      </c>
      <c r="C28" s="41">
        <f t="shared" si="1"/>
        <v>64.51373727</v>
      </c>
      <c r="D28" s="41">
        <f t="shared" si="1"/>
        <v>68.94243973</v>
      </c>
      <c r="E28" s="41">
        <f t="shared" si="1"/>
        <v>64.10154635</v>
      </c>
      <c r="F28" s="41">
        <f t="shared" si="1"/>
        <v>68.95949865</v>
      </c>
      <c r="G28" s="23"/>
      <c r="H28" s="41">
        <f t="shared" ref="H28:L28" si="2">SUM(H2:H27)</f>
        <v>3774.465961</v>
      </c>
      <c r="I28" s="41">
        <f t="shared" si="2"/>
        <v>627.0767291</v>
      </c>
      <c r="J28" s="41">
        <f t="shared" si="2"/>
        <v>965.3532855</v>
      </c>
      <c r="K28" s="41">
        <f t="shared" si="2"/>
        <v>668.4769328</v>
      </c>
      <c r="L28" s="41">
        <f t="shared" si="2"/>
        <v>994.997415</v>
      </c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</row>
    <row r="30">
      <c r="B30" s="40">
        <f t="shared" ref="B30:F30" si="3">B28-$B28</f>
        <v>0</v>
      </c>
      <c r="C30" s="40">
        <f t="shared" si="3"/>
        <v>-5.767061822</v>
      </c>
      <c r="D30" s="40">
        <f t="shared" si="3"/>
        <v>-1.338359364</v>
      </c>
      <c r="E30" s="40">
        <f t="shared" si="3"/>
        <v>-6.179252744</v>
      </c>
      <c r="F30" s="40">
        <f t="shared" si="3"/>
        <v>-1.321300451</v>
      </c>
      <c r="H30" s="38">
        <f t="shared" ref="H30:L30" si="4">100*(H28-$H28)/$H28</f>
        <v>0</v>
      </c>
      <c r="I30" s="38">
        <f t="shared" si="4"/>
        <v>-83.38634563</v>
      </c>
      <c r="J30" s="38">
        <f t="shared" si="4"/>
        <v>-74.42410938</v>
      </c>
      <c r="K30" s="38">
        <f t="shared" si="4"/>
        <v>-82.28949632</v>
      </c>
      <c r="L30" s="38">
        <f t="shared" si="4"/>
        <v>-73.63872332</v>
      </c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14"/>
    <col hidden="1" min="5" max="5" width="14.43"/>
    <col hidden="1" min="8" max="8" width="14.43"/>
    <col hidden="1" min="11" max="11" width="14.43"/>
    <col hidden="1" min="17" max="17" width="14.43"/>
    <col hidden="1" min="20" max="20" width="14.43"/>
    <col hidden="1" min="28" max="28" width="14.43"/>
    <col hidden="1" min="31" max="31" width="14.43"/>
    <col hidden="1" min="34" max="34" width="14.43"/>
  </cols>
  <sheetData>
    <row r="1">
      <c r="A1" s="42" t="s">
        <v>158</v>
      </c>
      <c r="B1" s="43" t="s">
        <v>182</v>
      </c>
      <c r="C1" s="42" t="s">
        <v>183</v>
      </c>
      <c r="D1" s="42" t="s">
        <v>184</v>
      </c>
      <c r="E1" s="42" t="s">
        <v>291</v>
      </c>
      <c r="F1" s="42" t="s">
        <v>185</v>
      </c>
      <c r="G1" s="42" t="s">
        <v>186</v>
      </c>
      <c r="H1" s="42" t="s">
        <v>292</v>
      </c>
      <c r="I1" s="42" t="s">
        <v>187</v>
      </c>
      <c r="J1" s="42" t="s">
        <v>188</v>
      </c>
      <c r="K1" s="42" t="s">
        <v>189</v>
      </c>
      <c r="L1" s="42" t="s">
        <v>190</v>
      </c>
      <c r="M1" s="22"/>
      <c r="N1" s="43" t="s">
        <v>182</v>
      </c>
      <c r="O1" s="42" t="s">
        <v>183</v>
      </c>
      <c r="P1" s="42" t="s">
        <v>184</v>
      </c>
      <c r="Q1" s="42" t="s">
        <v>291</v>
      </c>
      <c r="R1" s="42" t="s">
        <v>185</v>
      </c>
      <c r="S1" s="42" t="s">
        <v>186</v>
      </c>
      <c r="T1" s="42" t="s">
        <v>292</v>
      </c>
      <c r="U1" s="42" t="s">
        <v>187</v>
      </c>
      <c r="V1" s="42" t="s">
        <v>188</v>
      </c>
      <c r="W1" s="42" t="s">
        <v>189</v>
      </c>
      <c r="X1" s="42"/>
      <c r="Y1" s="42"/>
      <c r="Z1" s="42" t="s">
        <v>183</v>
      </c>
      <c r="AA1" s="42" t="s">
        <v>184</v>
      </c>
      <c r="AB1" s="42" t="s">
        <v>291</v>
      </c>
      <c r="AC1" s="42" t="s">
        <v>185</v>
      </c>
      <c r="AD1" s="42" t="s">
        <v>186</v>
      </c>
      <c r="AE1" s="42" t="s">
        <v>292</v>
      </c>
      <c r="AF1" s="42" t="s">
        <v>187</v>
      </c>
      <c r="AG1" s="42" t="s">
        <v>188</v>
      </c>
      <c r="AH1" s="42" t="s">
        <v>189</v>
      </c>
    </row>
    <row r="2">
      <c r="A2" s="27" t="s">
        <v>39</v>
      </c>
      <c r="B2" s="18">
        <v>98.6666666666667</v>
      </c>
      <c r="C2" s="18">
        <v>98.6666666666667</v>
      </c>
      <c r="D2" s="18">
        <v>93.6666666666667</v>
      </c>
      <c r="E2" s="22"/>
      <c r="F2" s="18">
        <v>98.6666666666667</v>
      </c>
      <c r="G2" s="18">
        <v>93.6666666666667</v>
      </c>
      <c r="H2" s="22"/>
      <c r="I2" s="18">
        <v>98.6666666666667</v>
      </c>
      <c r="J2" s="18">
        <v>96.3333333333333</v>
      </c>
      <c r="K2" s="22"/>
      <c r="L2" s="22"/>
      <c r="M2" s="22"/>
      <c r="N2" s="18">
        <v>2.4277481953303</v>
      </c>
      <c r="O2" s="18">
        <v>3.99807278315226</v>
      </c>
      <c r="P2" s="18">
        <v>0.78080753882726</v>
      </c>
      <c r="Q2" s="22"/>
      <c r="R2" s="18">
        <v>1.02190846204758</v>
      </c>
      <c r="S2" s="18">
        <v>0.364686512947083</v>
      </c>
      <c r="T2" s="22"/>
      <c r="U2" s="18">
        <v>3.90364600022634</v>
      </c>
      <c r="V2" s="18">
        <v>0.993300664424896</v>
      </c>
      <c r="W2" s="22"/>
      <c r="X2" s="22"/>
      <c r="Y2" s="22"/>
      <c r="Z2" s="18">
        <v>1.0</v>
      </c>
      <c r="AA2" s="18">
        <v>0.222222222222222</v>
      </c>
      <c r="AB2" s="22"/>
      <c r="AC2" s="18">
        <v>1.0</v>
      </c>
      <c r="AD2" s="18">
        <v>0.222222222222222</v>
      </c>
      <c r="AE2" s="22"/>
      <c r="AF2" s="18">
        <v>1.0</v>
      </c>
      <c r="AG2" s="18">
        <v>0.333333333333333</v>
      </c>
      <c r="AH2" s="22"/>
    </row>
    <row r="3">
      <c r="A3" s="27" t="s">
        <v>69</v>
      </c>
      <c r="B3" s="18">
        <v>20.0</v>
      </c>
      <c r="C3" s="18">
        <v>33.3333333333333</v>
      </c>
      <c r="D3" s="18">
        <v>33.3333333333333</v>
      </c>
      <c r="E3" s="22"/>
      <c r="F3" s="18">
        <v>33.3333333333333</v>
      </c>
      <c r="G3" s="18">
        <v>33.3333333333333</v>
      </c>
      <c r="H3" s="22"/>
      <c r="I3" s="18">
        <v>33.3333333333333</v>
      </c>
      <c r="J3" s="18">
        <v>33.3333333333333</v>
      </c>
      <c r="K3" s="22"/>
      <c r="L3" s="22"/>
      <c r="M3" s="22"/>
      <c r="N3" s="18">
        <v>0.03770188887914</v>
      </c>
      <c r="O3" s="18">
        <v>0.066324845949809</v>
      </c>
      <c r="P3" s="18">
        <v>0.050269476572673</v>
      </c>
      <c r="Q3" s="22"/>
      <c r="R3" s="18">
        <v>0.044571355978648</v>
      </c>
      <c r="S3" s="18">
        <v>0.035961282253265</v>
      </c>
      <c r="T3" s="22"/>
      <c r="U3" s="18">
        <v>0.052488923072815</v>
      </c>
      <c r="V3" s="18">
        <v>0.066864192485809</v>
      </c>
      <c r="W3" s="22"/>
      <c r="X3" s="22"/>
      <c r="Y3" s="22"/>
      <c r="Z3" s="18">
        <v>0.5</v>
      </c>
      <c r="AA3" s="18">
        <v>0.5</v>
      </c>
      <c r="AB3" s="22"/>
      <c r="AC3" s="18">
        <v>0.5</v>
      </c>
      <c r="AD3" s="18">
        <v>0.5</v>
      </c>
      <c r="AE3" s="22"/>
      <c r="AF3" s="18">
        <v>0.5</v>
      </c>
      <c r="AG3" s="18">
        <v>0.5</v>
      </c>
      <c r="AH3" s="22"/>
    </row>
    <row r="4">
      <c r="A4" s="27" t="s">
        <v>45</v>
      </c>
      <c r="B4" s="18">
        <v>97.5</v>
      </c>
      <c r="C4" s="18">
        <v>100.0</v>
      </c>
      <c r="D4" s="18">
        <v>100.0</v>
      </c>
      <c r="E4" s="22"/>
      <c r="F4" s="18">
        <v>100.0</v>
      </c>
      <c r="G4" s="18">
        <v>100.0</v>
      </c>
      <c r="H4" s="22"/>
      <c r="I4" s="18">
        <v>100.0</v>
      </c>
      <c r="J4" s="18">
        <v>100.0</v>
      </c>
      <c r="K4" s="22"/>
      <c r="L4" s="22"/>
      <c r="M4" s="22"/>
      <c r="N4" s="18">
        <v>0.006255114078522</v>
      </c>
      <c r="O4" s="18">
        <v>0.010266967614492</v>
      </c>
      <c r="P4" s="18">
        <v>0.011627586682638</v>
      </c>
      <c r="Q4" s="22"/>
      <c r="R4" s="18">
        <v>0.007139829794566</v>
      </c>
      <c r="S4" s="18">
        <v>0.004776994387309</v>
      </c>
      <c r="T4" s="22"/>
      <c r="U4" s="18">
        <v>0.009669864177704</v>
      </c>
      <c r="V4" s="18">
        <v>0.008341773351034</v>
      </c>
      <c r="W4" s="22"/>
      <c r="X4" s="22"/>
      <c r="Y4" s="22"/>
      <c r="Z4" s="18">
        <v>0.333333333333333</v>
      </c>
      <c r="AA4" s="18">
        <v>0.333333333333333</v>
      </c>
      <c r="AB4" s="22"/>
      <c r="AC4" s="18">
        <v>0.333333333333333</v>
      </c>
      <c r="AD4" s="18">
        <v>0.333333333333333</v>
      </c>
      <c r="AE4" s="22"/>
      <c r="AF4" s="18">
        <v>0.333333333333333</v>
      </c>
      <c r="AG4" s="18">
        <v>0.333333333333333</v>
      </c>
      <c r="AH4" s="22"/>
    </row>
    <row r="5">
      <c r="A5" s="27" t="s">
        <v>47</v>
      </c>
      <c r="B5" s="18">
        <v>100.0</v>
      </c>
      <c r="C5" s="18">
        <v>100.0</v>
      </c>
      <c r="D5" s="18">
        <v>95.8333333333333</v>
      </c>
      <c r="E5" s="22"/>
      <c r="F5" s="18">
        <v>100.0</v>
      </c>
      <c r="G5" s="18">
        <v>95.8333333333333</v>
      </c>
      <c r="H5" s="22"/>
      <c r="I5" s="18">
        <v>100.0</v>
      </c>
      <c r="J5" s="18">
        <v>95.8333333333333</v>
      </c>
      <c r="K5" s="22"/>
      <c r="L5" s="22"/>
      <c r="M5" s="22"/>
      <c r="N5" s="18">
        <v>9.75773453712463</v>
      </c>
      <c r="O5" s="18">
        <v>22.3717636624972</v>
      </c>
      <c r="P5" s="18">
        <v>21.0612779776255</v>
      </c>
      <c r="Q5" s="22"/>
      <c r="R5" s="18">
        <v>12.089509165287</v>
      </c>
      <c r="S5" s="18">
        <v>8.76746451854706</v>
      </c>
      <c r="T5" s="22"/>
      <c r="U5" s="18">
        <v>22.0390857815743</v>
      </c>
      <c r="V5" s="18">
        <v>15.8792527794838</v>
      </c>
      <c r="W5" s="22"/>
      <c r="X5" s="22"/>
      <c r="Y5" s="22"/>
      <c r="Z5" s="18">
        <v>1.0</v>
      </c>
      <c r="AA5" s="18">
        <v>0.666666666666667</v>
      </c>
      <c r="AB5" s="22"/>
      <c r="AC5" s="18">
        <v>1.0</v>
      </c>
      <c r="AD5" s="18">
        <v>0.666666666666667</v>
      </c>
      <c r="AE5" s="22"/>
      <c r="AF5" s="18">
        <v>1.0</v>
      </c>
      <c r="AG5" s="18">
        <v>0.666666666666667</v>
      </c>
      <c r="AH5" s="22"/>
    </row>
    <row r="6">
      <c r="A6" s="27" t="s">
        <v>11</v>
      </c>
      <c r="B6" s="18">
        <v>58.0</v>
      </c>
      <c r="C6" s="18">
        <v>56.0</v>
      </c>
      <c r="D6" s="18">
        <v>58.0</v>
      </c>
      <c r="E6" s="22"/>
      <c r="F6" s="18">
        <v>56.0</v>
      </c>
      <c r="G6" s="18">
        <v>58.0</v>
      </c>
      <c r="H6" s="22"/>
      <c r="I6" s="18">
        <v>56.0</v>
      </c>
      <c r="J6" s="18">
        <v>56.0</v>
      </c>
      <c r="K6" s="22"/>
      <c r="L6" s="22"/>
      <c r="M6" s="22"/>
      <c r="N6" s="18">
        <v>26.032447886467</v>
      </c>
      <c r="O6" s="18">
        <v>27.1765950520833</v>
      </c>
      <c r="P6" s="18">
        <v>5.59116442203522</v>
      </c>
      <c r="Q6" s="22"/>
      <c r="R6" s="18">
        <v>12.7160681287448</v>
      </c>
      <c r="S6" s="18">
        <v>2.73115953207016</v>
      </c>
      <c r="T6" s="22"/>
      <c r="U6" s="18">
        <v>22.4116213123004</v>
      </c>
      <c r="V6" s="18">
        <v>17.5120855212212</v>
      </c>
      <c r="W6" s="22"/>
      <c r="X6" s="22"/>
      <c r="Y6" s="22"/>
      <c r="Z6" s="18">
        <v>0.397769516728624</v>
      </c>
      <c r="AA6" s="18">
        <v>0.069888475836431</v>
      </c>
      <c r="AB6" s="22"/>
      <c r="AC6" s="18">
        <v>0.398513011152416</v>
      </c>
      <c r="AD6" s="18">
        <v>0.069888475836431</v>
      </c>
      <c r="AE6" s="22"/>
      <c r="AF6" s="18">
        <v>0.287732342007435</v>
      </c>
      <c r="AG6" s="18">
        <v>0.274349442379182</v>
      </c>
      <c r="AH6" s="22"/>
    </row>
    <row r="7">
      <c r="A7" s="27" t="s">
        <v>57</v>
      </c>
      <c r="B7" s="18">
        <v>91.4814814814815</v>
      </c>
      <c r="C7" s="18">
        <v>91.4814814814815</v>
      </c>
      <c r="D7" s="18">
        <v>74.8148148148148</v>
      </c>
      <c r="E7" s="22"/>
      <c r="F7" s="18">
        <v>91.4814814814815</v>
      </c>
      <c r="G7" s="18">
        <v>78.8888888888889</v>
      </c>
      <c r="H7" s="22"/>
      <c r="I7" s="18">
        <v>91.4814814814815</v>
      </c>
      <c r="J7" s="18">
        <v>74.8148148148148</v>
      </c>
      <c r="K7" s="22"/>
      <c r="L7" s="22"/>
      <c r="M7" s="22"/>
      <c r="N7" s="18">
        <v>0.010410396258036</v>
      </c>
      <c r="O7" s="18">
        <v>0.029304528236389</v>
      </c>
      <c r="P7" s="18">
        <v>0.018172057469686</v>
      </c>
      <c r="Q7" s="22"/>
      <c r="R7" s="18">
        <v>0.017882013320923</v>
      </c>
      <c r="S7" s="18">
        <v>0.015454248587291</v>
      </c>
      <c r="T7" s="22"/>
      <c r="U7" s="18">
        <v>0.024984220663707</v>
      </c>
      <c r="V7" s="18">
        <v>0.021663685639699</v>
      </c>
      <c r="W7" s="22"/>
      <c r="X7" s="22"/>
      <c r="Y7" s="22"/>
      <c r="Z7" s="18">
        <v>1.0</v>
      </c>
      <c r="AA7" s="18">
        <v>0.25</v>
      </c>
      <c r="AB7" s="22"/>
      <c r="AC7" s="18">
        <v>1.0</v>
      </c>
      <c r="AD7" s="18">
        <v>0.5</v>
      </c>
      <c r="AE7" s="22"/>
      <c r="AF7" s="18">
        <v>1.0</v>
      </c>
      <c r="AG7" s="18">
        <v>0.25</v>
      </c>
      <c r="AH7" s="22"/>
    </row>
    <row r="8">
      <c r="A8" s="27" t="s">
        <v>49</v>
      </c>
      <c r="B8" s="49">
        <v>61.832061</v>
      </c>
      <c r="C8" s="18">
        <v>58.0152671755725</v>
      </c>
      <c r="D8" s="18">
        <v>58.0152671755725</v>
      </c>
      <c r="E8" s="22"/>
      <c r="F8" s="18">
        <v>58.0152671755725</v>
      </c>
      <c r="G8" s="18">
        <v>58.0152671755725</v>
      </c>
      <c r="H8" s="22"/>
      <c r="I8" s="18">
        <v>58.7786259541985</v>
      </c>
      <c r="J8" s="18">
        <v>43.5114503816794</v>
      </c>
      <c r="K8" s="22"/>
      <c r="L8" s="22"/>
      <c r="M8" s="22"/>
      <c r="N8" s="49">
        <v>4072.25498</v>
      </c>
      <c r="O8" s="18">
        <v>2754.18138569593</v>
      </c>
      <c r="P8" s="18">
        <v>2179.08442633549</v>
      </c>
      <c r="Q8" s="22"/>
      <c r="R8" s="18">
        <v>2663.79022198121</v>
      </c>
      <c r="S8" s="18">
        <v>2159.61496313016</v>
      </c>
      <c r="T8" s="22"/>
      <c r="U8" s="18">
        <v>3283.9386783123</v>
      </c>
      <c r="V8" s="18">
        <v>1778.08340250254</v>
      </c>
      <c r="W8" s="22"/>
      <c r="X8" s="22"/>
      <c r="Y8" s="22"/>
      <c r="Z8" s="18">
        <v>0.5</v>
      </c>
      <c r="AA8" s="18">
        <v>0.333333333333333</v>
      </c>
      <c r="AB8" s="22"/>
      <c r="AC8" s="18">
        <v>0.5</v>
      </c>
      <c r="AD8" s="18">
        <v>0.333333333333333</v>
      </c>
      <c r="AE8" s="22"/>
      <c r="AF8" s="18">
        <v>0.666666666666667</v>
      </c>
      <c r="AG8" s="18">
        <v>0.166666666666667</v>
      </c>
      <c r="AH8" s="22"/>
    </row>
    <row r="9">
      <c r="A9" s="27" t="s">
        <v>65</v>
      </c>
      <c r="B9" s="18">
        <v>96.3768115942029</v>
      </c>
      <c r="C9" s="18">
        <v>96.3768115942029</v>
      </c>
      <c r="D9" s="18">
        <v>95.6521739130435</v>
      </c>
      <c r="E9" s="22"/>
      <c r="F9" s="18">
        <v>96.3768115942029</v>
      </c>
      <c r="G9" s="18">
        <v>95.6521739130435</v>
      </c>
      <c r="H9" s="22"/>
      <c r="I9" s="18">
        <v>92.7536231884058</v>
      </c>
      <c r="J9" s="18">
        <v>86.231884057971</v>
      </c>
      <c r="K9" s="22"/>
      <c r="L9" s="22"/>
      <c r="M9" s="22"/>
      <c r="N9" s="18">
        <v>0.193981258074443</v>
      </c>
      <c r="O9" s="18">
        <v>0.492055400212606</v>
      </c>
      <c r="P9" s="18">
        <v>0.258304115136464</v>
      </c>
      <c r="Q9" s="22"/>
      <c r="R9" s="18">
        <v>0.262379678090413</v>
      </c>
      <c r="S9" s="18">
        <v>0.127907876173655</v>
      </c>
      <c r="T9" s="22"/>
      <c r="U9" s="18">
        <v>0.494978884855906</v>
      </c>
      <c r="V9" s="18">
        <v>0.294089651107788</v>
      </c>
      <c r="W9" s="22"/>
      <c r="X9" s="22"/>
      <c r="Y9" s="22"/>
      <c r="Z9" s="18">
        <v>0.666666666666667</v>
      </c>
      <c r="AA9" s="18">
        <v>0.333333333333333</v>
      </c>
      <c r="AB9" s="22"/>
      <c r="AC9" s="18">
        <v>0.666666666666667</v>
      </c>
      <c r="AD9" s="18">
        <v>0.333333333333333</v>
      </c>
      <c r="AE9" s="22"/>
      <c r="AF9" s="18">
        <v>0.666666666666667</v>
      </c>
      <c r="AG9" s="18">
        <v>0.333333333333333</v>
      </c>
      <c r="AH9" s="22"/>
    </row>
    <row r="10">
      <c r="A10" s="27" t="s">
        <v>67</v>
      </c>
      <c r="B10" s="18">
        <v>32.319391634981</v>
      </c>
      <c r="C10" s="18">
        <v>32.319391634981</v>
      </c>
      <c r="D10" s="18">
        <v>28.1368821292776</v>
      </c>
      <c r="E10" s="22"/>
      <c r="F10" s="18">
        <v>32.319391634981</v>
      </c>
      <c r="G10" s="18">
        <v>28.1368821292776</v>
      </c>
      <c r="H10" s="22"/>
      <c r="I10" s="18">
        <v>32.319391634981</v>
      </c>
      <c r="J10" s="18">
        <v>22.8136882129278</v>
      </c>
      <c r="K10" s="22"/>
      <c r="L10" s="22"/>
      <c r="M10" s="22"/>
      <c r="N10" s="18">
        <v>108.914915680885</v>
      </c>
      <c r="O10" s="18">
        <v>142.361687103907</v>
      </c>
      <c r="P10" s="18">
        <v>82.0734033981959</v>
      </c>
      <c r="Q10" s="22"/>
      <c r="R10" s="18">
        <v>110.295039351781</v>
      </c>
      <c r="S10" s="18">
        <v>54.095092968146</v>
      </c>
      <c r="T10" s="22"/>
      <c r="U10" s="18">
        <v>140.762280058861</v>
      </c>
      <c r="V10" s="18">
        <v>75.4944440285365</v>
      </c>
      <c r="W10" s="22"/>
      <c r="X10" s="22"/>
      <c r="Y10" s="22"/>
      <c r="Z10" s="18">
        <v>1.0</v>
      </c>
      <c r="AA10" s="18">
        <v>0.333333333333333</v>
      </c>
      <c r="AB10" s="22"/>
      <c r="AC10" s="18">
        <v>1.0</v>
      </c>
      <c r="AD10" s="18">
        <v>0.333333333333333</v>
      </c>
      <c r="AE10" s="22"/>
      <c r="AF10" s="18">
        <v>1.0</v>
      </c>
      <c r="AG10" s="18">
        <v>0.333333333333333</v>
      </c>
      <c r="AH10" s="22"/>
    </row>
    <row r="11">
      <c r="A11" s="27" t="s">
        <v>19</v>
      </c>
      <c r="B11" s="18">
        <v>52.8660612939841</v>
      </c>
      <c r="C11" s="18">
        <v>53.7173666288309</v>
      </c>
      <c r="D11" s="18">
        <v>53.7173666288309</v>
      </c>
      <c r="E11" s="22"/>
      <c r="F11" s="18">
        <v>52.5255391600454</v>
      </c>
      <c r="G11" s="18">
        <v>52.5255391600454</v>
      </c>
      <c r="H11" s="22"/>
      <c r="I11" s="18">
        <v>53.3768444948922</v>
      </c>
      <c r="J11" s="18">
        <v>53.3768444948922</v>
      </c>
      <c r="K11" s="22"/>
      <c r="L11" s="22"/>
      <c r="M11" s="22"/>
      <c r="N11" s="18">
        <v>404.369136492411</v>
      </c>
      <c r="O11" s="18">
        <v>76.4613207101822</v>
      </c>
      <c r="P11" s="18">
        <v>76.9593542297681</v>
      </c>
      <c r="Q11" s="22"/>
      <c r="R11" s="18">
        <v>49.8092109163602</v>
      </c>
      <c r="S11" s="18">
        <v>51.2830884774526</v>
      </c>
      <c r="T11" s="22"/>
      <c r="U11" s="18">
        <v>63.6549153248469</v>
      </c>
      <c r="V11" s="18">
        <v>65.2669556856155</v>
      </c>
      <c r="W11" s="22"/>
      <c r="X11" s="22"/>
      <c r="Y11" s="22"/>
      <c r="Z11" s="18">
        <v>0.104166666666667</v>
      </c>
      <c r="AA11" s="18">
        <v>0.104166666666667</v>
      </c>
      <c r="AB11" s="22"/>
      <c r="AC11" s="18">
        <v>0.083333333333333</v>
      </c>
      <c r="AD11" s="18">
        <v>0.083333333333333</v>
      </c>
      <c r="AE11" s="22"/>
      <c r="AF11" s="18">
        <v>0.083333333333333</v>
      </c>
      <c r="AG11" s="18">
        <v>0.083333333333333</v>
      </c>
      <c r="AH11" s="22"/>
    </row>
    <row r="12">
      <c r="A12" s="27" t="s">
        <v>25</v>
      </c>
      <c r="B12" s="18">
        <v>53.0</v>
      </c>
      <c r="C12" s="18">
        <v>53.0</v>
      </c>
      <c r="D12" s="18">
        <v>53.0</v>
      </c>
      <c r="E12" s="22"/>
      <c r="F12" s="18">
        <v>53.0</v>
      </c>
      <c r="G12" s="18">
        <v>53.0</v>
      </c>
      <c r="H12" s="22"/>
      <c r="I12" s="18">
        <v>53.0</v>
      </c>
      <c r="J12" s="18">
        <v>53.0</v>
      </c>
      <c r="K12" s="22"/>
      <c r="L12" s="22"/>
      <c r="M12" s="22"/>
      <c r="N12" s="18">
        <v>0.105187050501506</v>
      </c>
      <c r="O12" s="18">
        <v>0.131393865744273</v>
      </c>
      <c r="P12" s="18">
        <v>0.112573881944021</v>
      </c>
      <c r="Q12" s="22"/>
      <c r="R12" s="18">
        <v>0.078976305325826</v>
      </c>
      <c r="S12" s="18">
        <v>0.063326772054037</v>
      </c>
      <c r="T12" s="22"/>
      <c r="U12" s="18">
        <v>0.096982133388519</v>
      </c>
      <c r="V12" s="18">
        <v>0.119398200511932</v>
      </c>
      <c r="W12" s="22"/>
      <c r="X12" s="22"/>
      <c r="Y12" s="22"/>
      <c r="Z12" s="18">
        <v>0.25</v>
      </c>
      <c r="AA12" s="18">
        <v>0.25</v>
      </c>
      <c r="AB12" s="22"/>
      <c r="AC12" s="18">
        <v>0.25</v>
      </c>
      <c r="AD12" s="18">
        <v>0.25</v>
      </c>
      <c r="AE12" s="22"/>
      <c r="AF12" s="18">
        <v>0.214285714285714</v>
      </c>
      <c r="AG12" s="18">
        <v>0.214285714285714</v>
      </c>
      <c r="AH12" s="22"/>
    </row>
    <row r="13">
      <c r="A13" s="27" t="s">
        <v>36</v>
      </c>
      <c r="B13" s="18">
        <v>18.9189189189189</v>
      </c>
      <c r="C13" s="18">
        <v>21.6216216216216</v>
      </c>
      <c r="D13" s="18">
        <v>25.6756756756757</v>
      </c>
      <c r="E13" s="22"/>
      <c r="F13" s="18">
        <v>21.6216216216216</v>
      </c>
      <c r="G13" s="18">
        <v>25.6756756756757</v>
      </c>
      <c r="H13" s="22"/>
      <c r="I13" s="18">
        <v>24.3243243243243</v>
      </c>
      <c r="J13" s="18">
        <v>27.027027027027</v>
      </c>
      <c r="K13" s="22"/>
      <c r="L13" s="22"/>
      <c r="M13" s="22"/>
      <c r="N13" s="18">
        <v>2.71956750949224</v>
      </c>
      <c r="O13" s="18">
        <v>6.36257534424464</v>
      </c>
      <c r="P13" s="18">
        <v>6.54854485988617</v>
      </c>
      <c r="Q13" s="22"/>
      <c r="R13" s="18">
        <v>3.07955784400304</v>
      </c>
      <c r="S13" s="18">
        <v>2.81363120476405</v>
      </c>
      <c r="T13" s="22"/>
      <c r="U13" s="18">
        <v>6.99052371581395</v>
      </c>
      <c r="V13" s="18">
        <v>5.37775636116664</v>
      </c>
      <c r="W13" s="22"/>
      <c r="X13" s="22"/>
      <c r="Y13" s="22"/>
      <c r="Z13" s="18">
        <v>0.9</v>
      </c>
      <c r="AA13" s="18">
        <v>0.8</v>
      </c>
      <c r="AB13" s="22"/>
      <c r="AC13" s="18">
        <v>0.9</v>
      </c>
      <c r="AD13" s="18">
        <v>0.8</v>
      </c>
      <c r="AE13" s="22"/>
      <c r="AF13" s="18">
        <v>0.8</v>
      </c>
      <c r="AG13" s="18">
        <v>0.6</v>
      </c>
      <c r="AH13" s="22"/>
    </row>
    <row r="14">
      <c r="A14" s="27" t="s">
        <v>59</v>
      </c>
      <c r="B14" s="18">
        <v>60.7058823529412</v>
      </c>
      <c r="C14" s="18">
        <v>60.7058823529412</v>
      </c>
      <c r="D14" s="18">
        <v>34.9411764705882</v>
      </c>
      <c r="E14" s="22"/>
      <c r="F14" s="18">
        <v>60.7058823529412</v>
      </c>
      <c r="G14" s="18">
        <v>34.9411764705882</v>
      </c>
      <c r="H14" s="22"/>
      <c r="I14" s="18">
        <v>60.7058823529412</v>
      </c>
      <c r="J14" s="18">
        <v>30.0</v>
      </c>
      <c r="K14" s="22"/>
      <c r="L14" s="22"/>
      <c r="M14" s="22"/>
      <c r="N14" s="18">
        <v>0.631564021110535</v>
      </c>
      <c r="O14" s="18">
        <v>2.5123534878095</v>
      </c>
      <c r="P14" s="18">
        <v>1.14416087468465</v>
      </c>
      <c r="Q14" s="22"/>
      <c r="R14" s="18">
        <v>0.793611085414886</v>
      </c>
      <c r="S14" s="18">
        <v>0.506401371955872</v>
      </c>
      <c r="T14" s="22"/>
      <c r="U14" s="18">
        <v>2.46104316314062</v>
      </c>
      <c r="V14" s="18">
        <v>1.04634438355764</v>
      </c>
      <c r="W14" s="22"/>
      <c r="X14" s="22"/>
      <c r="Y14" s="22"/>
      <c r="Z14" s="18">
        <v>1.0</v>
      </c>
      <c r="AA14" s="18">
        <v>0.333333333333333</v>
      </c>
      <c r="AB14" s="22"/>
      <c r="AC14" s="18">
        <v>1.0</v>
      </c>
      <c r="AD14" s="18">
        <v>0.333333333333333</v>
      </c>
      <c r="AE14" s="22"/>
      <c r="AF14" s="18">
        <v>1.0</v>
      </c>
      <c r="AG14" s="18">
        <v>0.333333333333333</v>
      </c>
      <c r="AH14" s="22"/>
    </row>
    <row r="15">
      <c r="A15" s="27" t="s">
        <v>23</v>
      </c>
      <c r="B15" s="18">
        <v>71.7073170731707</v>
      </c>
      <c r="C15" s="18">
        <v>71.7073170731707</v>
      </c>
      <c r="D15" s="18">
        <v>71.7073170731707</v>
      </c>
      <c r="E15" s="22"/>
      <c r="F15" s="18">
        <v>71.7073170731707</v>
      </c>
      <c r="G15" s="18">
        <v>71.7073170731707</v>
      </c>
      <c r="H15" s="22"/>
      <c r="I15" s="18">
        <v>71.7073170731707</v>
      </c>
      <c r="J15" s="18">
        <v>71.7073170731707</v>
      </c>
      <c r="K15" s="22"/>
      <c r="L15" s="22"/>
      <c r="M15" s="22"/>
      <c r="N15" s="18">
        <v>46.2038679679235</v>
      </c>
      <c r="O15" s="18">
        <v>25.6240144451459</v>
      </c>
      <c r="P15" s="18">
        <v>25.4693984150886</v>
      </c>
      <c r="Q15" s="22"/>
      <c r="R15" s="18">
        <v>11.5068509817123</v>
      </c>
      <c r="S15" s="18">
        <v>10.5529766003291</v>
      </c>
      <c r="T15" s="22"/>
      <c r="U15" s="18">
        <v>24.2098761796951</v>
      </c>
      <c r="V15" s="18">
        <v>24.3643743515015</v>
      </c>
      <c r="W15" s="22"/>
      <c r="X15" s="22"/>
      <c r="Y15" s="22"/>
      <c r="Z15" s="18">
        <v>0.163934426229508</v>
      </c>
      <c r="AA15" s="18">
        <v>0.163934426229508</v>
      </c>
      <c r="AB15" s="22"/>
      <c r="AC15" s="18">
        <v>0.163934426229508</v>
      </c>
      <c r="AD15" s="18">
        <v>0.163934426229508</v>
      </c>
      <c r="AE15" s="22"/>
      <c r="AF15" s="18">
        <v>0.147540983606557</v>
      </c>
      <c r="AG15" s="18">
        <v>0.147540983606557</v>
      </c>
      <c r="AH15" s="22"/>
    </row>
    <row r="16">
      <c r="A16" s="27" t="s">
        <v>51</v>
      </c>
      <c r="B16" s="18">
        <v>55.1094890510949</v>
      </c>
      <c r="C16" s="18">
        <v>55.1094890510949</v>
      </c>
      <c r="D16" s="18">
        <v>43.6739659367397</v>
      </c>
      <c r="E16" s="22"/>
      <c r="F16" s="18">
        <v>55.1094890510949</v>
      </c>
      <c r="G16" s="18">
        <v>43.6739659367397</v>
      </c>
      <c r="H16" s="22"/>
      <c r="I16" s="18">
        <v>55.1094890510949</v>
      </c>
      <c r="J16" s="18">
        <v>48.2968369829684</v>
      </c>
      <c r="K16" s="22"/>
      <c r="L16" s="22"/>
      <c r="M16" s="22"/>
      <c r="N16" s="18">
        <v>3.91023535728455</v>
      </c>
      <c r="O16" s="18">
        <v>9.69495553970337</v>
      </c>
      <c r="P16" s="18">
        <v>6.94204255342484</v>
      </c>
      <c r="Q16" s="22"/>
      <c r="R16" s="18">
        <v>4.36974244117737</v>
      </c>
      <c r="S16" s="18">
        <v>3.4318942228953</v>
      </c>
      <c r="T16" s="22"/>
      <c r="U16" s="18">
        <v>9.34365980625153</v>
      </c>
      <c r="V16" s="18">
        <v>6.9703648686409</v>
      </c>
      <c r="W16" s="22"/>
      <c r="X16" s="22"/>
      <c r="Y16" s="22"/>
      <c r="Z16" s="18">
        <v>1.0</v>
      </c>
      <c r="AA16" s="18">
        <v>0.333333333333333</v>
      </c>
      <c r="AB16" s="22"/>
      <c r="AC16" s="18">
        <v>1.0</v>
      </c>
      <c r="AD16" s="18">
        <v>0.333333333333333</v>
      </c>
      <c r="AE16" s="22"/>
      <c r="AF16" s="18">
        <v>1.0</v>
      </c>
      <c r="AG16" s="18">
        <v>0.5</v>
      </c>
      <c r="AH16" s="22"/>
    </row>
    <row r="17">
      <c r="A17" s="27" t="s">
        <v>73</v>
      </c>
      <c r="B17" s="18">
        <v>87.2222222222222</v>
      </c>
      <c r="C17" s="18">
        <v>87.2222222222222</v>
      </c>
      <c r="D17" s="18">
        <v>52.7777777777778</v>
      </c>
      <c r="E17" s="22"/>
      <c r="F17" s="18">
        <v>87.2222222222222</v>
      </c>
      <c r="G17" s="18">
        <v>62.2222222222222</v>
      </c>
      <c r="H17" s="22"/>
      <c r="I17" s="18">
        <v>87.2222222222222</v>
      </c>
      <c r="J17" s="18">
        <v>52.7777777777778</v>
      </c>
      <c r="K17" s="22"/>
      <c r="L17" s="22"/>
      <c r="M17" s="22"/>
      <c r="N17" s="18">
        <v>0.021802004178365</v>
      </c>
      <c r="O17" s="18">
        <v>0.065243860085805</v>
      </c>
      <c r="P17" s="18">
        <v>0.049470702807109</v>
      </c>
      <c r="Q17" s="22"/>
      <c r="R17" s="18">
        <v>0.043413126468659</v>
      </c>
      <c r="S17" s="18">
        <v>0.026964696248372</v>
      </c>
      <c r="T17" s="22"/>
      <c r="U17" s="18">
        <v>0.057043524583181</v>
      </c>
      <c r="V17" s="18">
        <v>0.057198623816172</v>
      </c>
      <c r="W17" s="22"/>
      <c r="X17" s="22"/>
      <c r="Y17" s="22"/>
      <c r="Z17" s="18">
        <v>1.0</v>
      </c>
      <c r="AA17" s="18">
        <v>0.5</v>
      </c>
      <c r="AB17" s="22"/>
      <c r="AC17" s="18">
        <v>1.0</v>
      </c>
      <c r="AD17" s="18">
        <v>0.5</v>
      </c>
      <c r="AE17" s="22"/>
      <c r="AF17" s="18">
        <v>1.0</v>
      </c>
      <c r="AG17" s="18">
        <v>0.5</v>
      </c>
      <c r="AH17" s="22"/>
    </row>
    <row r="18">
      <c r="A18" s="27" t="s">
        <v>21</v>
      </c>
      <c r="B18" s="18">
        <v>50.0</v>
      </c>
      <c r="C18" s="18">
        <v>53.0</v>
      </c>
      <c r="D18" s="18">
        <v>53.0</v>
      </c>
      <c r="E18" s="22"/>
      <c r="F18" s="18">
        <v>53.0</v>
      </c>
      <c r="G18" s="18">
        <v>53.0</v>
      </c>
      <c r="H18" s="22"/>
      <c r="I18" s="18">
        <v>50.0</v>
      </c>
      <c r="J18" s="18">
        <v>50.0</v>
      </c>
      <c r="K18" s="22"/>
      <c r="L18" s="22"/>
      <c r="M18" s="22"/>
      <c r="N18" s="18">
        <v>1675.18133546511</v>
      </c>
      <c r="O18" s="18">
        <v>538.268842470646</v>
      </c>
      <c r="P18" s="18">
        <v>537.247020610174</v>
      </c>
      <c r="Q18" s="22"/>
      <c r="R18" s="18">
        <v>463.23666668733</v>
      </c>
      <c r="S18" s="18">
        <v>463.151016243299</v>
      </c>
      <c r="T18" s="22"/>
      <c r="U18" s="18">
        <v>505.420154122512</v>
      </c>
      <c r="V18" s="18">
        <v>470.139792084694</v>
      </c>
      <c r="W18" s="22"/>
      <c r="X18" s="22"/>
      <c r="Y18" s="22"/>
      <c r="Z18" s="18">
        <v>0.25</v>
      </c>
      <c r="AA18" s="18">
        <v>0.25</v>
      </c>
      <c r="AB18" s="22"/>
      <c r="AC18" s="18">
        <v>0.25</v>
      </c>
      <c r="AD18" s="18">
        <v>0.25</v>
      </c>
      <c r="AE18" s="22"/>
      <c r="AF18" s="18">
        <v>0.234375</v>
      </c>
      <c r="AG18" s="18">
        <v>0.234375</v>
      </c>
      <c r="AH18" s="22"/>
    </row>
    <row r="19">
      <c r="A19" s="27" t="s">
        <v>28</v>
      </c>
      <c r="B19" s="18">
        <v>88.3333333333333</v>
      </c>
      <c r="C19" s="18">
        <v>85.5555555555556</v>
      </c>
      <c r="D19" s="18">
        <v>85.5555555555556</v>
      </c>
      <c r="E19" s="22"/>
      <c r="F19" s="18">
        <v>85.5555555555556</v>
      </c>
      <c r="G19" s="18">
        <v>85.5555555555556</v>
      </c>
      <c r="H19" s="22"/>
      <c r="I19" s="18">
        <v>86.1111111111111</v>
      </c>
      <c r="J19" s="18">
        <v>85.5555555555556</v>
      </c>
      <c r="K19" s="22"/>
      <c r="L19" s="22"/>
      <c r="M19" s="22"/>
      <c r="N19" s="18">
        <v>0.103742015361786</v>
      </c>
      <c r="O19" s="18">
        <v>0.246873303254445</v>
      </c>
      <c r="P19" s="18">
        <v>0.171975088119507</v>
      </c>
      <c r="Q19" s="22"/>
      <c r="R19" s="18">
        <v>0.118841485182444</v>
      </c>
      <c r="S19" s="18">
        <v>0.099423265457153</v>
      </c>
      <c r="T19" s="22"/>
      <c r="U19" s="18">
        <v>0.22358771165212</v>
      </c>
      <c r="V19" s="18">
        <v>0.165851219495138</v>
      </c>
      <c r="W19" s="22"/>
      <c r="X19" s="22"/>
      <c r="Y19" s="22"/>
      <c r="Z19" s="18">
        <v>0.791666666666667</v>
      </c>
      <c r="AA19" s="18">
        <v>0.5</v>
      </c>
      <c r="AB19" s="22"/>
      <c r="AC19" s="18">
        <v>0.791666666666667</v>
      </c>
      <c r="AD19" s="18">
        <v>0.5</v>
      </c>
      <c r="AE19" s="22"/>
      <c r="AF19" s="18">
        <v>0.708333333333333</v>
      </c>
      <c r="AG19" s="18">
        <v>0.5</v>
      </c>
      <c r="AH19" s="22"/>
    </row>
    <row r="20">
      <c r="A20" s="27" t="s">
        <v>14</v>
      </c>
      <c r="B20" s="18">
        <v>71.0982658959538</v>
      </c>
      <c r="C20" s="18">
        <v>72.8323699421965</v>
      </c>
      <c r="D20" s="18">
        <v>72.2543352601156</v>
      </c>
      <c r="E20" s="22"/>
      <c r="F20" s="18">
        <v>75.1445086705202</v>
      </c>
      <c r="G20" s="18">
        <v>71.6763005780347</v>
      </c>
      <c r="H20" s="22"/>
      <c r="I20" s="18">
        <v>69.9421965317919</v>
      </c>
      <c r="J20" s="18">
        <v>73.9884393063584</v>
      </c>
      <c r="K20" s="22"/>
      <c r="L20" s="22"/>
      <c r="M20" s="22"/>
      <c r="N20" s="18">
        <v>93.4534480055173</v>
      </c>
      <c r="O20" s="18">
        <v>58.7622452020645</v>
      </c>
      <c r="P20" s="18">
        <v>14.2717861731847</v>
      </c>
      <c r="Q20" s="22"/>
      <c r="R20" s="18">
        <v>31.9528405586879</v>
      </c>
      <c r="S20" s="18">
        <v>4.42907511790594</v>
      </c>
      <c r="T20" s="22"/>
      <c r="U20" s="18">
        <v>61.8991856177648</v>
      </c>
      <c r="V20" s="18">
        <v>18.8235742370288</v>
      </c>
      <c r="W20" s="22"/>
      <c r="X20" s="22"/>
      <c r="Y20" s="22"/>
      <c r="Z20" s="18">
        <v>0.308411214953271</v>
      </c>
      <c r="AA20" s="18">
        <v>0.087227414330218</v>
      </c>
      <c r="AB20" s="22"/>
      <c r="AC20" s="18">
        <v>0.291796469366563</v>
      </c>
      <c r="AD20" s="18">
        <v>0.053997923156802</v>
      </c>
      <c r="AE20" s="22"/>
      <c r="AF20" s="18">
        <v>0.330218068535825</v>
      </c>
      <c r="AG20" s="18">
        <v>0.129802699896158</v>
      </c>
      <c r="AH20" s="22"/>
    </row>
    <row r="21">
      <c r="A21" s="27" t="s">
        <v>71</v>
      </c>
      <c r="B21" s="18">
        <v>97.7129788450543</v>
      </c>
      <c r="C21" s="18">
        <v>97.7129788450543</v>
      </c>
      <c r="D21" s="18">
        <v>79.1023441966838</v>
      </c>
      <c r="E21" s="22"/>
      <c r="F21" s="18">
        <v>97.7129788450543</v>
      </c>
      <c r="G21" s="18">
        <v>79.1023441966838</v>
      </c>
      <c r="H21" s="22"/>
      <c r="I21" s="18">
        <v>97.7129788450543</v>
      </c>
      <c r="J21" s="18">
        <v>79.1023441966838</v>
      </c>
      <c r="K21" s="22"/>
      <c r="L21" s="22"/>
      <c r="M21" s="22"/>
      <c r="N21" s="18">
        <v>5.79800794521968</v>
      </c>
      <c r="O21" s="18">
        <v>14.6390909632047</v>
      </c>
      <c r="P21" s="18">
        <v>13.2392854809761</v>
      </c>
      <c r="Q21" s="22"/>
      <c r="R21" s="18">
        <v>7.03025917212168</v>
      </c>
      <c r="S21" s="18">
        <v>6.15648027261098</v>
      </c>
      <c r="T21" s="22"/>
      <c r="U21" s="18">
        <v>14.5373663028081</v>
      </c>
      <c r="V21" s="18">
        <v>11.2714753349622</v>
      </c>
      <c r="W21" s="22"/>
      <c r="X21" s="22"/>
      <c r="Y21" s="22"/>
      <c r="Z21" s="18">
        <v>1.0</v>
      </c>
      <c r="AA21" s="18">
        <v>0.5</v>
      </c>
      <c r="AB21" s="22"/>
      <c r="AC21" s="18">
        <v>1.0</v>
      </c>
      <c r="AD21" s="18">
        <v>0.5</v>
      </c>
      <c r="AE21" s="22"/>
      <c r="AF21" s="18">
        <v>1.0</v>
      </c>
      <c r="AG21" s="18">
        <v>0.5</v>
      </c>
      <c r="AH21" s="22"/>
    </row>
    <row r="22">
      <c r="A22" s="27" t="s">
        <v>34</v>
      </c>
      <c r="B22" s="18">
        <v>15.1207873546078</v>
      </c>
      <c r="C22" s="18">
        <v>15.1207873546078</v>
      </c>
      <c r="D22" s="18">
        <v>15.1207873546078</v>
      </c>
      <c r="E22" s="22"/>
      <c r="F22" s="18">
        <v>15.1207873546078</v>
      </c>
      <c r="G22" s="18">
        <v>15.1207873546078</v>
      </c>
      <c r="H22" s="22"/>
      <c r="I22" s="18">
        <v>15.1207873546078</v>
      </c>
      <c r="J22" s="18">
        <v>15.1207873546078</v>
      </c>
      <c r="K22" s="22"/>
      <c r="L22" s="22"/>
      <c r="M22" s="22"/>
      <c r="N22" s="18">
        <v>280.878175882498</v>
      </c>
      <c r="O22" s="18">
        <v>133.42982515494</v>
      </c>
      <c r="P22" s="18">
        <v>131.345944591363</v>
      </c>
      <c r="Q22" s="22"/>
      <c r="R22" s="18">
        <v>100.529737524192</v>
      </c>
      <c r="S22" s="18">
        <v>100.669693191846</v>
      </c>
      <c r="T22" s="22"/>
      <c r="U22" s="18">
        <v>134.041366136074</v>
      </c>
      <c r="V22" s="18">
        <v>126.321514618397</v>
      </c>
      <c r="W22" s="22"/>
      <c r="X22" s="22"/>
      <c r="Y22" s="22"/>
      <c r="Z22" s="18">
        <v>0.181818181818182</v>
      </c>
      <c r="AA22" s="18">
        <v>0.181818181818182</v>
      </c>
      <c r="AB22" s="22"/>
      <c r="AC22" s="18">
        <v>0.181818181818182</v>
      </c>
      <c r="AD22" s="18">
        <v>0.181818181818182</v>
      </c>
      <c r="AE22" s="22"/>
      <c r="AF22" s="18">
        <v>0.181818181818182</v>
      </c>
      <c r="AG22" s="18">
        <v>0.181818181818182</v>
      </c>
      <c r="AH22" s="22"/>
    </row>
    <row r="23">
      <c r="A23" s="27" t="s">
        <v>52</v>
      </c>
      <c r="B23" s="18">
        <v>80.2631578947369</v>
      </c>
      <c r="C23" s="18">
        <v>82.8947368421053</v>
      </c>
      <c r="D23" s="18">
        <v>71.7105263157895</v>
      </c>
      <c r="E23" s="22"/>
      <c r="F23" s="18">
        <v>82.8947368421053</v>
      </c>
      <c r="G23" s="18">
        <v>71.7105263157895</v>
      </c>
      <c r="H23" s="22"/>
      <c r="I23" s="18">
        <v>83.5526315789474</v>
      </c>
      <c r="J23" s="18">
        <v>82.2368421052632</v>
      </c>
      <c r="K23" s="22"/>
      <c r="L23" s="22"/>
      <c r="M23" s="22"/>
      <c r="N23" s="18">
        <v>0.014069557189941</v>
      </c>
      <c r="O23" s="18">
        <v>0.037953356901805</v>
      </c>
      <c r="P23" s="18">
        <v>0.023455039660136</v>
      </c>
      <c r="Q23" s="22"/>
      <c r="R23" s="18">
        <v>0.027058585484823</v>
      </c>
      <c r="S23" s="18">
        <v>0.01583255926768</v>
      </c>
      <c r="T23" s="22"/>
      <c r="U23" s="18">
        <v>0.033167433738709</v>
      </c>
      <c r="V23" s="18">
        <v>0.029425052801768</v>
      </c>
      <c r="W23" s="22"/>
      <c r="X23" s="22"/>
      <c r="Y23" s="22"/>
      <c r="Z23" s="18">
        <v>0.666666666666667</v>
      </c>
      <c r="AA23" s="18">
        <v>0.166666666666667</v>
      </c>
      <c r="AB23" s="22"/>
      <c r="AC23" s="18">
        <v>0.666666666666667</v>
      </c>
      <c r="AD23" s="18">
        <v>0.166666666666667</v>
      </c>
      <c r="AE23" s="22"/>
      <c r="AF23" s="18">
        <v>0.666666666666667</v>
      </c>
      <c r="AG23" s="18">
        <v>0.333333333333333</v>
      </c>
      <c r="AH23" s="22"/>
    </row>
    <row r="24">
      <c r="A24" s="27" t="s">
        <v>43</v>
      </c>
      <c r="B24" s="18">
        <v>77.4744027303754</v>
      </c>
      <c r="C24" s="18">
        <v>74.7440273037543</v>
      </c>
      <c r="D24" s="18">
        <v>74.7440273037543</v>
      </c>
      <c r="E24" s="22"/>
      <c r="F24" s="18">
        <v>74.7440273037543</v>
      </c>
      <c r="G24" s="18">
        <v>74.7440273037543</v>
      </c>
      <c r="H24" s="22"/>
      <c r="I24" s="18">
        <v>76.4505119453925</v>
      </c>
      <c r="J24" s="18">
        <v>76.4505119453925</v>
      </c>
      <c r="K24" s="22"/>
      <c r="L24" s="22"/>
      <c r="M24" s="22"/>
      <c r="N24" s="18">
        <v>55.3365680734316</v>
      </c>
      <c r="O24" s="18">
        <v>48.9846026182175</v>
      </c>
      <c r="P24" s="18">
        <v>50.418518781662</v>
      </c>
      <c r="Q24" s="22"/>
      <c r="R24" s="18">
        <v>27.5268601973851</v>
      </c>
      <c r="S24" s="18">
        <v>26.080031645298</v>
      </c>
      <c r="T24" s="22"/>
      <c r="U24" s="18">
        <v>52.6543872872988</v>
      </c>
      <c r="V24" s="18">
        <v>58.8256184498469</v>
      </c>
      <c r="W24" s="22"/>
      <c r="X24" s="22"/>
      <c r="Y24" s="22"/>
      <c r="Z24" s="18">
        <v>0.333333333333333</v>
      </c>
      <c r="AA24" s="18">
        <v>0.333333333333333</v>
      </c>
      <c r="AB24" s="22"/>
      <c r="AC24" s="18">
        <v>0.333333333333333</v>
      </c>
      <c r="AD24" s="18">
        <v>0.333333333333333</v>
      </c>
      <c r="AE24" s="22"/>
      <c r="AF24" s="18">
        <v>0.5</v>
      </c>
      <c r="AG24" s="18">
        <v>0.5</v>
      </c>
      <c r="AH24" s="22"/>
    </row>
    <row r="25">
      <c r="A25" s="27" t="s">
        <v>41</v>
      </c>
      <c r="B25" s="18">
        <v>53.8888888888889</v>
      </c>
      <c r="C25" s="18">
        <v>54.4444444444444</v>
      </c>
      <c r="D25" s="18">
        <v>54.4444444444444</v>
      </c>
      <c r="E25" s="22"/>
      <c r="F25" s="18">
        <v>54.4444444444444</v>
      </c>
      <c r="G25" s="18">
        <v>54.4444444444444</v>
      </c>
      <c r="H25" s="22"/>
      <c r="I25" s="18">
        <v>52.7777777777778</v>
      </c>
      <c r="J25" s="18">
        <v>52.7777777777778</v>
      </c>
      <c r="K25" s="22"/>
      <c r="L25" s="22"/>
      <c r="M25" s="22"/>
      <c r="N25" s="18">
        <v>47.2495647867521</v>
      </c>
      <c r="O25" s="18">
        <v>55.2500735044479</v>
      </c>
      <c r="P25" s="18">
        <v>62.1509069403013</v>
      </c>
      <c r="Q25" s="22"/>
      <c r="R25" s="18">
        <v>37.0573591192563</v>
      </c>
      <c r="S25" s="18">
        <v>35.3326326131821</v>
      </c>
      <c r="T25" s="22"/>
      <c r="U25" s="18">
        <v>69.6241891980171</v>
      </c>
      <c r="V25" s="18">
        <v>59.9559390862783</v>
      </c>
      <c r="W25" s="22"/>
      <c r="X25" s="22"/>
      <c r="Y25" s="22"/>
      <c r="Z25" s="18">
        <v>0.571428571428571</v>
      </c>
      <c r="AA25" s="18">
        <v>0.571428571428571</v>
      </c>
      <c r="AB25" s="22"/>
      <c r="AC25" s="18">
        <v>0.571428571428571</v>
      </c>
      <c r="AD25" s="18">
        <v>0.571428571428571</v>
      </c>
      <c r="AE25" s="22"/>
      <c r="AF25" s="18">
        <v>0.714285714285714</v>
      </c>
      <c r="AG25" s="18">
        <v>0.714285714285714</v>
      </c>
      <c r="AH25" s="22"/>
    </row>
    <row r="26">
      <c r="A26" s="27" t="s">
        <v>55</v>
      </c>
      <c r="B26" s="18">
        <v>20.0</v>
      </c>
      <c r="C26" s="18">
        <v>13.3333333333333</v>
      </c>
      <c r="D26" s="18">
        <v>26.6666666666667</v>
      </c>
      <c r="E26" s="22"/>
      <c r="F26" s="18">
        <v>13.3333333333333</v>
      </c>
      <c r="G26" s="18">
        <v>26.6666666666667</v>
      </c>
      <c r="H26" s="22"/>
      <c r="I26" s="18">
        <v>26.6666666666667</v>
      </c>
      <c r="J26" s="18">
        <v>26.6666666666667</v>
      </c>
      <c r="K26" s="22"/>
      <c r="L26" s="22"/>
      <c r="M26" s="22"/>
      <c r="N26" s="18">
        <v>0.788131618499756</v>
      </c>
      <c r="O26" s="18">
        <v>1.46496196190516</v>
      </c>
      <c r="P26" s="18">
        <v>0.986137747764587</v>
      </c>
      <c r="Q26" s="22"/>
      <c r="R26" s="18">
        <v>0.968527360757192</v>
      </c>
      <c r="S26" s="18">
        <v>0.520512370268504</v>
      </c>
      <c r="T26" s="22"/>
      <c r="U26" s="18">
        <v>1.43381835619609</v>
      </c>
      <c r="V26" s="18">
        <v>1.46885896126429</v>
      </c>
      <c r="W26" s="22"/>
      <c r="X26" s="22"/>
      <c r="Y26" s="22"/>
      <c r="Z26" s="18">
        <v>0.75</v>
      </c>
      <c r="AA26" s="18">
        <v>0.25</v>
      </c>
      <c r="AB26" s="22"/>
      <c r="AC26" s="18">
        <v>0.75</v>
      </c>
      <c r="AD26" s="18">
        <v>0.25</v>
      </c>
      <c r="AE26" s="22"/>
      <c r="AF26" s="18">
        <v>0.5</v>
      </c>
      <c r="AG26" s="18">
        <v>0.5</v>
      </c>
      <c r="AH26" s="22"/>
    </row>
    <row r="27">
      <c r="A27" s="27" t="s">
        <v>61</v>
      </c>
      <c r="B27" s="18">
        <v>90.3125</v>
      </c>
      <c r="C27" s="18">
        <v>90.3125</v>
      </c>
      <c r="D27" s="18">
        <v>55.0</v>
      </c>
      <c r="E27" s="22"/>
      <c r="F27" s="18">
        <v>90.3125</v>
      </c>
      <c r="G27" s="18">
        <v>55.0</v>
      </c>
      <c r="H27" s="22"/>
      <c r="I27" s="18">
        <v>90.3125</v>
      </c>
      <c r="J27" s="18">
        <v>55.0</v>
      </c>
      <c r="K27" s="22"/>
      <c r="L27" s="22"/>
      <c r="M27" s="22"/>
      <c r="N27" s="18">
        <v>2.63366517225901</v>
      </c>
      <c r="O27" s="18">
        <v>7.41213319698969</v>
      </c>
      <c r="P27" s="18">
        <v>1.42061945199966</v>
      </c>
      <c r="Q27" s="22"/>
      <c r="R27" s="18">
        <v>3.28587484757106</v>
      </c>
      <c r="S27" s="18">
        <v>0.70427801211675</v>
      </c>
      <c r="T27" s="22"/>
      <c r="U27" s="18">
        <v>6.49407105843226</v>
      </c>
      <c r="V27" s="18">
        <v>1.45520849227905</v>
      </c>
      <c r="W27" s="22"/>
      <c r="X27" s="22"/>
      <c r="Y27" s="22"/>
      <c r="Z27" s="18">
        <v>1.0</v>
      </c>
      <c r="AA27" s="18">
        <v>0.333333333333333</v>
      </c>
      <c r="AB27" s="22"/>
      <c r="AC27" s="18">
        <v>1.0</v>
      </c>
      <c r="AD27" s="18">
        <v>0.333333333333333</v>
      </c>
      <c r="AE27" s="22"/>
      <c r="AF27" s="18">
        <v>1.0</v>
      </c>
      <c r="AG27" s="18">
        <v>0.333333333333333</v>
      </c>
      <c r="AH27" s="22"/>
    </row>
    <row r="28">
      <c r="A28" s="138"/>
      <c r="B28" s="138">
        <f t="shared" ref="B28:J28" si="1">AVERAGE(B2:B27)</f>
        <v>65.38117762</v>
      </c>
      <c r="C28" s="138">
        <f t="shared" si="1"/>
        <v>65.73952248</v>
      </c>
      <c r="D28" s="138">
        <f t="shared" si="1"/>
        <v>60.02093992</v>
      </c>
      <c r="E28" s="138" t="str">
        <f t="shared" si="1"/>
        <v>#DIV/0!</v>
      </c>
      <c r="F28" s="138">
        <f t="shared" si="1"/>
        <v>65.78261137</v>
      </c>
      <c r="G28" s="138">
        <f t="shared" si="1"/>
        <v>60.47281132</v>
      </c>
      <c r="H28" s="138" t="str">
        <f t="shared" si="1"/>
        <v>#DIV/0!</v>
      </c>
      <c r="I28" s="138">
        <f t="shared" si="1"/>
        <v>66.05486014</v>
      </c>
      <c r="J28" s="138">
        <f t="shared" si="1"/>
        <v>59.30602176</v>
      </c>
      <c r="K28" s="138"/>
      <c r="L28" s="138"/>
      <c r="M28" s="138"/>
      <c r="N28" s="138">
        <f t="shared" ref="N28:V28" si="2">SUM(N2:N27)</f>
        <v>6839.034244</v>
      </c>
      <c r="O28" s="138">
        <f t="shared" si="2"/>
        <v>3930.035915</v>
      </c>
      <c r="P28" s="138">
        <f t="shared" si="2"/>
        <v>3217.430648</v>
      </c>
      <c r="Q28" s="138">
        <f t="shared" si="2"/>
        <v>0</v>
      </c>
      <c r="R28" s="138">
        <f t="shared" si="2"/>
        <v>3541.660108</v>
      </c>
      <c r="S28" s="138">
        <f t="shared" si="2"/>
        <v>2931.594726</v>
      </c>
      <c r="T28" s="138">
        <f t="shared" si="2"/>
        <v>0</v>
      </c>
      <c r="U28" s="138">
        <f t="shared" si="2"/>
        <v>4426.81277</v>
      </c>
      <c r="V28" s="138">
        <f t="shared" si="2"/>
        <v>2740.013095</v>
      </c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  <c r="AH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  <c r="AH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  <c r="AH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  <c r="AH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  <c r="AH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  <c r="AH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  <c r="AH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  <c r="AH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  <c r="AH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  <c r="AH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  <c r="AH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  <c r="AH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  <c r="AH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  <c r="AH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  <c r="AH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  <c r="AH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  <c r="AH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  <c r="AH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  <c r="AH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  <c r="AH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  <c r="AH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  <c r="AH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  <c r="AH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  <c r="AH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  <c r="AH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  <c r="AH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  <c r="AH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  <c r="AH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  <c r="AH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  <c r="AH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  <c r="AH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  <c r="AH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  <c r="AH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  <c r="AH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  <c r="AH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  <c r="AH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  <c r="AH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  <c r="AH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  <c r="AH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  <c r="AH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  <c r="AH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  <c r="AH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  <c r="AH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  <c r="AH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  <c r="AH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  <c r="AH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  <c r="AH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  <c r="AH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  <c r="AH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  <c r="AH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  <c r="AH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  <c r="AH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  <c r="AH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  <c r="AH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  <c r="AH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  <c r="AH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  <c r="AG989" s="22"/>
      <c r="AH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  <c r="AH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  <c r="AH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  <c r="AG992" s="22"/>
      <c r="AH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  <c r="AG993" s="22"/>
      <c r="AH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  <c r="AG994" s="22"/>
      <c r="AH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  <c r="AG995" s="22"/>
      <c r="AH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  <c r="AF996" s="22"/>
      <c r="AG996" s="22"/>
      <c r="AH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  <c r="AF997" s="22"/>
      <c r="AG997" s="22"/>
      <c r="AH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  <c r="AF998" s="22"/>
      <c r="AG998" s="22"/>
      <c r="AH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  <c r="AF999" s="22"/>
      <c r="AG999" s="22"/>
      <c r="AH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  <c r="AF1000" s="22"/>
      <c r="AG1000" s="22"/>
      <c r="AH1000" s="22"/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42" t="s">
        <v>158</v>
      </c>
      <c r="B1" s="43" t="s">
        <v>182</v>
      </c>
      <c r="C1" s="42" t="s">
        <v>183</v>
      </c>
      <c r="D1" s="42" t="s">
        <v>184</v>
      </c>
      <c r="E1" s="42" t="s">
        <v>291</v>
      </c>
      <c r="F1" s="42" t="s">
        <v>185</v>
      </c>
      <c r="G1" s="42" t="s">
        <v>186</v>
      </c>
      <c r="H1" s="42" t="s">
        <v>292</v>
      </c>
      <c r="I1" s="42" t="s">
        <v>187</v>
      </c>
      <c r="J1" s="42" t="s">
        <v>188</v>
      </c>
      <c r="K1" s="42" t="s">
        <v>189</v>
      </c>
      <c r="L1" s="42" t="s">
        <v>190</v>
      </c>
    </row>
    <row r="2">
      <c r="A2" s="139" t="s">
        <v>11</v>
      </c>
      <c r="B2" s="18">
        <f>VLOOKUP(A2,'P MEAMEDMAD NMC Rocket UCR'!$B$2:$C$27,2, False)</f>
        <v>46</v>
      </c>
      <c r="C2" s="18">
        <v>56.0</v>
      </c>
      <c r="D2" s="18">
        <v>52.0</v>
      </c>
      <c r="E2" s="22"/>
      <c r="F2" s="18">
        <v>56.0</v>
      </c>
      <c r="G2" s="18">
        <v>48.0</v>
      </c>
      <c r="H2" s="22"/>
      <c r="I2" s="18">
        <v>60.0</v>
      </c>
      <c r="J2" s="18">
        <v>56.0</v>
      </c>
      <c r="K2" s="20"/>
      <c r="L2" s="128">
        <f>VLOOKUP(A2,DataDictionary!$B$2:$G$31,5,FALSE())</f>
        <v>1345</v>
      </c>
    </row>
    <row r="3">
      <c r="A3" s="139" t="s">
        <v>14</v>
      </c>
      <c r="B3" s="18">
        <f>VLOOKUP(A3,'P MEAMEDMAD NMC Rocket UCR'!$B$2:$C$27,2, False)</f>
        <v>84.39306358</v>
      </c>
      <c r="C3" s="18">
        <v>78.0346820809248</v>
      </c>
      <c r="D3" s="18">
        <v>83.2369942196532</v>
      </c>
      <c r="E3" s="22"/>
      <c r="F3" s="18">
        <v>79.1907514450867</v>
      </c>
      <c r="G3" s="18">
        <v>79.7687861271676</v>
      </c>
      <c r="H3" s="22"/>
      <c r="I3" s="18">
        <v>80.9248554913295</v>
      </c>
      <c r="J3" s="18">
        <v>80.9248554913295</v>
      </c>
      <c r="K3" s="20"/>
      <c r="L3" s="128">
        <f>VLOOKUP(A3,DataDictionary!$B$2:$G$31,5,FALSE())</f>
        <v>963</v>
      </c>
    </row>
    <row r="4">
      <c r="A4" s="139" t="s">
        <v>19</v>
      </c>
      <c r="B4" s="18">
        <f>VLOOKUP(A4,'P MEAMEDMAD NMC Rocket UCR'!$B$2:$C$27,2, False)</f>
        <v>62.74120318</v>
      </c>
      <c r="C4" s="18">
        <v>63.961407491487</v>
      </c>
      <c r="D4" s="18">
        <v>62.8263337116913</v>
      </c>
      <c r="E4" s="22"/>
      <c r="F4" s="18">
        <v>61.5209988649262</v>
      </c>
      <c r="G4" s="18">
        <v>62.6560726447219</v>
      </c>
      <c r="H4" s="22"/>
      <c r="I4" s="18">
        <v>62.3155505107832</v>
      </c>
      <c r="J4" s="18">
        <v>63.2236095346198</v>
      </c>
      <c r="K4" s="20"/>
      <c r="L4" s="128">
        <f>VLOOKUP(A4,DataDictionary!$B$2:$G$31,5,FALSE())</f>
        <v>144</v>
      </c>
    </row>
    <row r="5">
      <c r="A5" s="139" t="s">
        <v>21</v>
      </c>
      <c r="B5" s="18">
        <f>VLOOKUP(A5,'P MEAMEDMAD NMC Rocket UCR'!$B$2:$C$27,2, False)</f>
        <v>57</v>
      </c>
      <c r="C5" s="18">
        <v>49.0</v>
      </c>
      <c r="D5" s="18">
        <v>49.0</v>
      </c>
      <c r="E5" s="22"/>
      <c r="F5" s="18">
        <v>49.0</v>
      </c>
      <c r="G5" s="18">
        <v>49.0</v>
      </c>
      <c r="H5" s="22"/>
      <c r="I5" s="18">
        <v>49.0</v>
      </c>
      <c r="J5" s="18">
        <v>50.0</v>
      </c>
      <c r="K5" s="20"/>
      <c r="L5" s="128">
        <f>VLOOKUP(A5,DataDictionary!$B$2:$G$31,5,FALSE())</f>
        <v>64</v>
      </c>
    </row>
    <row r="6">
      <c r="A6" s="139" t="s">
        <v>23</v>
      </c>
      <c r="B6" s="18">
        <f>VLOOKUP(A6,'P MEAMEDMAD NMC Rocket UCR'!$B$2:$C$27,2, False)</f>
        <v>74.14634146</v>
      </c>
      <c r="C6" s="18">
        <v>72.6829268292683</v>
      </c>
      <c r="D6" s="18">
        <v>71.7073170731707</v>
      </c>
      <c r="E6" s="22"/>
      <c r="F6" s="18">
        <v>72.6829268292683</v>
      </c>
      <c r="G6" s="18">
        <v>71.7073170731707</v>
      </c>
      <c r="H6" s="22"/>
      <c r="I6" s="18">
        <v>74.6341463414634</v>
      </c>
      <c r="J6" s="18">
        <v>73.1707317073171</v>
      </c>
      <c r="K6" s="20"/>
      <c r="L6" s="128">
        <f>VLOOKUP(A6,DataDictionary!$B$2:$G$31,5,FALSE())</f>
        <v>61</v>
      </c>
    </row>
    <row r="7">
      <c r="A7" s="139" t="s">
        <v>25</v>
      </c>
      <c r="B7" s="18">
        <f>VLOOKUP(A7,'P MEAMEDMAD NMC Rocket UCR'!$B$2:$C$27,2, False)</f>
        <v>53</v>
      </c>
      <c r="C7" s="18">
        <v>57.0</v>
      </c>
      <c r="D7" s="18">
        <v>56.0</v>
      </c>
      <c r="E7" s="22"/>
      <c r="F7" s="18">
        <v>57.0</v>
      </c>
      <c r="G7" s="18">
        <v>56.0</v>
      </c>
      <c r="H7" s="22"/>
      <c r="I7" s="18">
        <v>56.0</v>
      </c>
      <c r="J7" s="18">
        <v>54.0</v>
      </c>
      <c r="K7" s="20"/>
      <c r="L7" s="128">
        <f>VLOOKUP(A7,DataDictionary!$B$2:$G$31,5,FALSE())</f>
        <v>28</v>
      </c>
    </row>
    <row r="8">
      <c r="A8" s="139" t="s">
        <v>28</v>
      </c>
      <c r="B8" s="18">
        <f>VLOOKUP(A8,'P MEAMEDMAD NMC Rocket UCR'!$B$2:$C$27,2, False)</f>
        <v>87.22222222</v>
      </c>
      <c r="C8" s="18">
        <v>86.6666666666667</v>
      </c>
      <c r="D8" s="18">
        <v>87.7777777777778</v>
      </c>
      <c r="E8" s="22"/>
      <c r="F8" s="18">
        <v>86.6666666666667</v>
      </c>
      <c r="G8" s="18">
        <v>88.3333333333333</v>
      </c>
      <c r="H8" s="22"/>
      <c r="I8" s="18">
        <v>85.0</v>
      </c>
      <c r="J8" s="18">
        <v>87.7777777777778</v>
      </c>
      <c r="K8" s="20"/>
      <c r="L8" s="128">
        <f>VLOOKUP(A8,DataDictionary!$B$2:$G$31,5,FALSE())</f>
        <v>24</v>
      </c>
    </row>
    <row r="9">
      <c r="A9" s="139" t="s">
        <v>34</v>
      </c>
      <c r="B9" s="18">
        <f>VLOOKUP(A9,'P MEAMEDMAD NMC Rocket UCR'!$B$2:$C$27,2, False)</f>
        <v>27.61705935</v>
      </c>
      <c r="C9" s="18">
        <v>27.4679391589621</v>
      </c>
      <c r="D9" s="18">
        <v>27.4381151207874</v>
      </c>
      <c r="E9" s="22"/>
      <c r="F9" s="18">
        <v>27.4679391589621</v>
      </c>
      <c r="G9" s="18">
        <v>27.4381151207874</v>
      </c>
      <c r="H9" s="22"/>
      <c r="I9" s="18">
        <v>27.4679391589621</v>
      </c>
      <c r="J9" s="18">
        <v>27.4381151207874</v>
      </c>
      <c r="K9" s="20"/>
      <c r="L9" s="128">
        <f>VLOOKUP(A9,DataDictionary!$B$2:$G$31,5,FALSE())</f>
        <v>11</v>
      </c>
    </row>
    <row r="10">
      <c r="A10" s="139" t="s">
        <v>36</v>
      </c>
      <c r="B10" s="18">
        <f>VLOOKUP(A10,'P MEAMEDMAD NMC Rocket UCR'!$B$2:$C$27,2, False)</f>
        <v>54.05405405</v>
      </c>
      <c r="C10" s="18">
        <v>48.6486486486487</v>
      </c>
      <c r="D10" s="18">
        <v>48.6486486486487</v>
      </c>
      <c r="E10" s="22"/>
      <c r="F10" s="18">
        <v>54.0540540540541</v>
      </c>
      <c r="G10" s="18">
        <v>48.6486486486487</v>
      </c>
      <c r="H10" s="22"/>
      <c r="I10" s="18">
        <v>54.0540540540541</v>
      </c>
      <c r="J10" s="18">
        <v>54.0540540540541</v>
      </c>
      <c r="K10" s="20"/>
      <c r="L10" s="128">
        <f>VLOOKUP(A10,DataDictionary!$B$2:$G$31,5,FALSE())</f>
        <v>10</v>
      </c>
    </row>
    <row r="11">
      <c r="A11" s="139" t="s">
        <v>39</v>
      </c>
      <c r="B11" s="18">
        <f>VLOOKUP(A11,'P MEAMEDMAD NMC Rocket UCR'!$B$2:$C$27,2, False)</f>
        <v>99.33333333</v>
      </c>
      <c r="C11" s="18">
        <v>99.3333333333333</v>
      </c>
      <c r="D11" s="18">
        <v>98.0</v>
      </c>
      <c r="E11" s="22"/>
      <c r="F11" s="18">
        <v>99.3333333333333</v>
      </c>
      <c r="G11" s="18">
        <v>98.0</v>
      </c>
      <c r="H11" s="22"/>
      <c r="I11" s="18">
        <v>99.3333333333333</v>
      </c>
      <c r="J11" s="18">
        <v>99.0</v>
      </c>
      <c r="K11" s="20"/>
      <c r="L11" s="128">
        <f>VLOOKUP(A11,DataDictionary!$B$2:$G$31,5,FALSE())</f>
        <v>9</v>
      </c>
    </row>
    <row r="12">
      <c r="A12" s="139" t="s">
        <v>41</v>
      </c>
      <c r="B12" s="18">
        <f>VLOOKUP(A12,'P MEAMEDMAD NMC Rocket UCR'!$B$2:$C$27,2, False)</f>
        <v>53.88888889</v>
      </c>
      <c r="C12" s="18">
        <v>55.5555555555556</v>
      </c>
      <c r="D12" s="18">
        <v>52.2222222222222</v>
      </c>
      <c r="E12" s="22"/>
      <c r="F12" s="18">
        <v>55.5555555555556</v>
      </c>
      <c r="G12" s="18">
        <v>52.2222222222222</v>
      </c>
      <c r="H12" s="22"/>
      <c r="I12" s="18">
        <v>56.6666666666667</v>
      </c>
      <c r="J12" s="18">
        <v>55.0</v>
      </c>
      <c r="K12" s="20"/>
      <c r="L12" s="128">
        <f>VLOOKUP(A12,DataDictionary!$B$2:$G$31,5,FALSE())</f>
        <v>7</v>
      </c>
    </row>
    <row r="13">
      <c r="A13" s="139" t="s">
        <v>45</v>
      </c>
      <c r="B13" s="18">
        <f>VLOOKUP(A13,'P MEAMEDMAD NMC Rocket UCR'!$B$2:$C$27,2, False)</f>
        <v>100</v>
      </c>
      <c r="C13" s="18">
        <v>100.0</v>
      </c>
      <c r="D13" s="18">
        <v>100.0</v>
      </c>
      <c r="E13" s="22"/>
      <c r="F13" s="18">
        <v>100.0</v>
      </c>
      <c r="G13" s="18">
        <v>100.0</v>
      </c>
      <c r="H13" s="22"/>
      <c r="I13" s="18">
        <v>100.0</v>
      </c>
      <c r="J13" s="18">
        <v>100.0</v>
      </c>
      <c r="K13" s="20"/>
      <c r="L13" s="128">
        <f>VLOOKUP(A13,DataDictionary!$B$2:$G$31,5,FALSE())</f>
        <v>6</v>
      </c>
    </row>
    <row r="14">
      <c r="A14" s="139" t="s">
        <v>47</v>
      </c>
      <c r="B14" s="18">
        <f>VLOOKUP(A14,'P MEAMEDMAD NMC Rocket UCR'!$B$2:$C$27,2, False)</f>
        <v>100</v>
      </c>
      <c r="C14" s="18">
        <v>100.0</v>
      </c>
      <c r="D14" s="18">
        <v>98.6111111111111</v>
      </c>
      <c r="E14" s="22"/>
      <c r="F14" s="18">
        <v>100.0</v>
      </c>
      <c r="G14" s="18">
        <v>98.6111111111111</v>
      </c>
      <c r="H14" s="22"/>
      <c r="I14" s="18">
        <v>100.0</v>
      </c>
      <c r="J14" s="18">
        <v>98.6111111111111</v>
      </c>
      <c r="K14" s="20"/>
      <c r="L14" s="128">
        <f>VLOOKUP(A14,DataDictionary!$B$2:$G$31,5,FALSE())</f>
        <v>6</v>
      </c>
    </row>
    <row r="15">
      <c r="A15" s="139" t="s">
        <v>49</v>
      </c>
      <c r="B15" s="18">
        <f>VLOOKUP(A15,'P MEAMEDMAD NMC Rocket UCR'!$B$2:$C$27,2, False)</f>
        <v>89.3129771</v>
      </c>
      <c r="C15" s="18">
        <v>89.3129770992367</v>
      </c>
      <c r="D15" s="18">
        <v>82.4427480916031</v>
      </c>
      <c r="E15" s="22"/>
      <c r="F15" s="18">
        <v>89.3129770992367</v>
      </c>
      <c r="G15" s="18">
        <v>82.4427480916031</v>
      </c>
      <c r="H15" s="22"/>
      <c r="I15" s="18">
        <v>89.3129770992367</v>
      </c>
      <c r="J15" s="18">
        <v>80.9160305343512</v>
      </c>
      <c r="K15" s="20"/>
      <c r="L15" s="128">
        <f>VLOOKUP(A15,DataDictionary!$B$2:$G$31,5,FALSE())</f>
        <v>6</v>
      </c>
    </row>
    <row r="16">
      <c r="A16" s="139" t="s">
        <v>51</v>
      </c>
      <c r="B16" s="18">
        <f>VLOOKUP(A16,'P MEAMEDMAD NMC Rocket UCR'!$B$2:$C$27,2, False)</f>
        <v>54.62287105</v>
      </c>
      <c r="C16" s="18">
        <v>54.6228710462287</v>
      </c>
      <c r="D16" s="18">
        <v>38.5239253852392</v>
      </c>
      <c r="E16" s="22"/>
      <c r="F16" s="18">
        <v>54.6228710462287</v>
      </c>
      <c r="G16" s="18">
        <v>38.5239253852392</v>
      </c>
      <c r="H16" s="22"/>
      <c r="I16" s="18">
        <v>54.6228710462287</v>
      </c>
      <c r="J16" s="18">
        <v>44.2011354420113</v>
      </c>
      <c r="K16" s="20"/>
      <c r="L16" s="128">
        <f>VLOOKUP(A16,DataDictionary!$B$2:$G$31,5,FALSE())</f>
        <v>6</v>
      </c>
    </row>
    <row r="17">
      <c r="A17" s="139" t="s">
        <v>52</v>
      </c>
      <c r="B17" s="18">
        <f>VLOOKUP(A17,'P MEAMEDMAD NMC Rocket UCR'!$B$2:$C$27,2, False)</f>
        <v>90.78947368</v>
      </c>
      <c r="C17" s="18">
        <v>88.8157894736842</v>
      </c>
      <c r="D17" s="18">
        <v>77.6315789473684</v>
      </c>
      <c r="E17" s="22"/>
      <c r="F17" s="18">
        <v>88.8157894736842</v>
      </c>
      <c r="G17" s="18">
        <v>77.6315789473684</v>
      </c>
      <c r="H17" s="22"/>
      <c r="I17" s="18">
        <v>88.1578947368421</v>
      </c>
      <c r="J17" s="18">
        <v>88.1578947368421</v>
      </c>
      <c r="K17" s="20"/>
      <c r="L17" s="128">
        <f>VLOOKUP(A17,DataDictionary!$B$2:$G$31,5,FALSE())</f>
        <v>6</v>
      </c>
    </row>
    <row r="18">
      <c r="A18" s="139" t="s">
        <v>43</v>
      </c>
      <c r="B18" s="18">
        <f>VLOOKUP(A18,'P MEAMEDMAD NMC Rocket UCR'!$B$2:$C$27,2, False)</f>
        <v>84.64163823</v>
      </c>
      <c r="C18" s="18">
        <v>86.0068259385666</v>
      </c>
      <c r="D18" s="18">
        <v>81.5699658703072</v>
      </c>
      <c r="E18" s="22"/>
      <c r="F18" s="18">
        <v>86.0068259385666</v>
      </c>
      <c r="G18" s="18">
        <v>81.5699658703072</v>
      </c>
      <c r="H18" s="22"/>
      <c r="I18" s="18">
        <v>86.0068259385666</v>
      </c>
      <c r="J18" s="18">
        <v>81.5699658703072</v>
      </c>
      <c r="K18" s="20"/>
      <c r="L18" s="128">
        <f>VLOOKUP(A18,DataDictionary!$B$2:$G$31,5,FALSE())</f>
        <v>6</v>
      </c>
    </row>
    <row r="19">
      <c r="A19" s="139" t="s">
        <v>57</v>
      </c>
      <c r="B19" s="18">
        <f>VLOOKUP(A19,'P MEAMEDMAD NMC Rocket UCR'!$B$2:$C$27,2, False)</f>
        <v>98.14814815</v>
      </c>
      <c r="C19" s="18">
        <v>98.1481481481482</v>
      </c>
      <c r="D19" s="18">
        <v>80.7407407407407</v>
      </c>
      <c r="E19" s="22"/>
      <c r="F19" s="18">
        <v>98.1481481481482</v>
      </c>
      <c r="G19" s="18">
        <v>93.3333333333333</v>
      </c>
      <c r="H19" s="22"/>
      <c r="I19" s="18">
        <v>98.1481481481482</v>
      </c>
      <c r="J19" s="18">
        <v>80.7407407407407</v>
      </c>
      <c r="K19" s="20"/>
      <c r="L19" s="128">
        <f>VLOOKUP(A19,DataDictionary!$B$2:$G$31,5,FALSE())</f>
        <v>4</v>
      </c>
    </row>
    <row r="20">
      <c r="A20" s="139" t="s">
        <v>55</v>
      </c>
      <c r="B20" s="18">
        <f>VLOOKUP(A20,'P MEAMEDMAD NMC Rocket UCR'!$B$2:$C$27,2, False)</f>
        <v>53.33333333</v>
      </c>
      <c r="C20" s="18">
        <v>53.3333333333333</v>
      </c>
      <c r="D20" s="18">
        <v>53.3333333333333</v>
      </c>
      <c r="E20" s="22"/>
      <c r="F20" s="18">
        <v>53.3333333333333</v>
      </c>
      <c r="G20" s="18">
        <v>53.3333333333333</v>
      </c>
      <c r="H20" s="22"/>
      <c r="I20" s="18">
        <v>53.3333333333333</v>
      </c>
      <c r="J20" s="18">
        <v>40.0</v>
      </c>
      <c r="K20" s="20"/>
      <c r="L20" s="128">
        <f>VLOOKUP(A20,DataDictionary!$B$2:$G$31,5,FALSE())</f>
        <v>4</v>
      </c>
    </row>
    <row r="21">
      <c r="A21" s="139" t="s">
        <v>65</v>
      </c>
      <c r="B21" s="18">
        <f>VLOOKUP(A21,'P MEAMEDMAD NMC Rocket UCR'!$B$2:$C$27,2, False)</f>
        <v>98.55072464</v>
      </c>
      <c r="C21" s="18">
        <v>98.5507246376812</v>
      </c>
      <c r="D21" s="18">
        <v>95.6521739130435</v>
      </c>
      <c r="E21" s="22"/>
      <c r="F21" s="18">
        <v>98.5507246376812</v>
      </c>
      <c r="G21" s="18">
        <v>95.6521739130435</v>
      </c>
      <c r="H21" s="22"/>
      <c r="I21" s="18">
        <v>86.9565217391304</v>
      </c>
      <c r="J21" s="18">
        <v>92.7536231884058</v>
      </c>
      <c r="K21" s="20"/>
      <c r="L21" s="128">
        <f>VLOOKUP(A21,DataDictionary!$B$2:$G$31,5,FALSE())</f>
        <v>3</v>
      </c>
    </row>
    <row r="22">
      <c r="A22" s="139" t="s">
        <v>67</v>
      </c>
      <c r="B22" s="18">
        <f>VLOOKUP(A22,'P MEAMEDMAD NMC Rocket UCR'!$B$2:$C$27,2, False)</f>
        <v>43.3460076</v>
      </c>
      <c r="C22" s="18">
        <v>49.8098859315589</v>
      </c>
      <c r="D22" s="18">
        <v>46.0076045627376</v>
      </c>
      <c r="E22" s="22"/>
      <c r="F22" s="18">
        <v>49.8098859315589</v>
      </c>
      <c r="G22" s="18">
        <v>46.0076045627376</v>
      </c>
      <c r="H22" s="22"/>
      <c r="I22" s="18">
        <v>49.8098859315589</v>
      </c>
      <c r="J22" s="18">
        <v>49.8098859315589</v>
      </c>
      <c r="K22" s="20"/>
      <c r="L22" s="128">
        <f>VLOOKUP(A22,DataDictionary!$B$2:$G$31,5,FALSE())</f>
        <v>3</v>
      </c>
    </row>
    <row r="23">
      <c r="A23" s="139" t="s">
        <v>59</v>
      </c>
      <c r="B23" s="18">
        <f>VLOOKUP(A23,'P MEAMEDMAD NMC Rocket UCR'!$B$2:$C$27,2, False)</f>
        <v>59.52941176</v>
      </c>
      <c r="C23" s="18">
        <v>59.5294117647059</v>
      </c>
      <c r="D23" s="18">
        <v>40.4705882352941</v>
      </c>
      <c r="E23" s="22"/>
      <c r="F23" s="18">
        <v>59.5294117647059</v>
      </c>
      <c r="G23" s="18">
        <v>40.4705882352941</v>
      </c>
      <c r="H23" s="22"/>
      <c r="I23" s="18">
        <v>59.5294117647059</v>
      </c>
      <c r="J23" s="18">
        <v>42.2352941176471</v>
      </c>
      <c r="K23" s="20"/>
      <c r="L23" s="128">
        <f>VLOOKUP(A23,DataDictionary!$B$2:$G$31,5,FALSE())</f>
        <v>3</v>
      </c>
    </row>
    <row r="24">
      <c r="A24" s="139" t="s">
        <v>61</v>
      </c>
      <c r="B24" s="18">
        <f>VLOOKUP(A24,'P MEAMEDMAD NMC Rocket UCR'!$B$2:$C$27,2, False)</f>
        <v>94.0625</v>
      </c>
      <c r="C24" s="18">
        <v>94.0625</v>
      </c>
      <c r="D24" s="18">
        <v>71.875</v>
      </c>
      <c r="E24" s="22"/>
      <c r="F24" s="18">
        <v>94.0625</v>
      </c>
      <c r="G24" s="18">
        <v>71.875</v>
      </c>
      <c r="H24" s="22"/>
      <c r="I24" s="18">
        <v>94.0625</v>
      </c>
      <c r="J24" s="18">
        <v>71.875</v>
      </c>
      <c r="K24" s="20"/>
      <c r="L24" s="128">
        <f>VLOOKUP(A24,DataDictionary!$B$2:$G$31,5,FALSE())</f>
        <v>3</v>
      </c>
    </row>
    <row r="25">
      <c r="A25" s="139" t="s">
        <v>69</v>
      </c>
      <c r="B25" s="18">
        <f>VLOOKUP(A25,'P MEAMEDMAD NMC Rocket UCR'!$B$2:$C$27,2, False)</f>
        <v>6.666666667</v>
      </c>
      <c r="C25" s="18">
        <v>20.0</v>
      </c>
      <c r="D25" s="18">
        <v>20.0</v>
      </c>
      <c r="E25" s="22"/>
      <c r="F25" s="18">
        <v>20.0</v>
      </c>
      <c r="G25" s="18">
        <v>20.0</v>
      </c>
      <c r="H25" s="22"/>
      <c r="I25" s="18">
        <v>6.66666666666667</v>
      </c>
      <c r="J25" s="18">
        <v>20.0</v>
      </c>
      <c r="K25" s="20"/>
      <c r="L25" s="128">
        <f>VLOOKUP(A25,DataDictionary!$B$2:$G$31,5,FALSE())</f>
        <v>2</v>
      </c>
    </row>
    <row r="26">
      <c r="A26" s="139" t="s">
        <v>73</v>
      </c>
      <c r="B26" s="18">
        <f>VLOOKUP(A26,'P MEAMEDMAD NMC Rocket UCR'!$B$2:$C$27,2, False)</f>
        <v>90.55555556</v>
      </c>
      <c r="C26" s="18">
        <v>90.5555555555556</v>
      </c>
      <c r="D26" s="18">
        <v>66.1111111111111</v>
      </c>
      <c r="E26" s="22"/>
      <c r="F26" s="18">
        <v>90.5555555555556</v>
      </c>
      <c r="G26" s="18">
        <v>73.3333333333333</v>
      </c>
      <c r="H26" s="22"/>
      <c r="I26" s="18">
        <v>90.5555555555556</v>
      </c>
      <c r="J26" s="18">
        <v>66.1111111111111</v>
      </c>
      <c r="K26" s="20"/>
      <c r="L26" s="128">
        <f>VLOOKUP(A26,DataDictionary!$B$2:$G$31,5,FALSE())</f>
        <v>2</v>
      </c>
    </row>
    <row r="27">
      <c r="A27" s="139" t="s">
        <v>71</v>
      </c>
      <c r="B27" s="18">
        <f>VLOOKUP(A27,'P MEAMEDMAD NMC Rocket UCR'!$B$2:$C$27,2, False)</f>
        <v>98.19897084</v>
      </c>
      <c r="C27" s="18">
        <v>98.1989708404803</v>
      </c>
      <c r="D27" s="18">
        <v>88.822184105203</v>
      </c>
      <c r="E27" s="22"/>
      <c r="F27" s="18">
        <v>98.1989708404803</v>
      </c>
      <c r="G27" s="18">
        <v>88.822184105203</v>
      </c>
      <c r="H27" s="22"/>
      <c r="I27" s="18">
        <v>98.1989708404803</v>
      </c>
      <c r="J27" s="18">
        <v>88.822184105203</v>
      </c>
      <c r="K27" s="20"/>
      <c r="L27" s="128">
        <f>VLOOKUP(A27,DataDictionary!$B$2:$G$31,5,FALSE())</f>
        <v>2</v>
      </c>
    </row>
    <row r="28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L28" s="73"/>
    </row>
    <row r="29">
      <c r="A29" s="140"/>
      <c r="B29" s="140">
        <f t="shared" ref="B29:D29" si="1">AVERAGE(B2:B27)</f>
        <v>71.58286326</v>
      </c>
      <c r="C29" s="141">
        <f t="shared" si="1"/>
        <v>72.12685206</v>
      </c>
      <c r="D29" s="140">
        <f t="shared" si="1"/>
        <v>66.56344131</v>
      </c>
      <c r="E29" s="140"/>
      <c r="F29" s="140">
        <f t="shared" ref="F29:G29" si="2">AVERAGE(F2:F27)</f>
        <v>72.2853546</v>
      </c>
      <c r="G29" s="140">
        <f t="shared" si="2"/>
        <v>67.05312982</v>
      </c>
      <c r="H29" s="140"/>
      <c r="I29" s="140">
        <f t="shared" ref="I29:J29" si="3">AVERAGE(I2:I27)</f>
        <v>71.56761955</v>
      </c>
      <c r="J29" s="140">
        <f t="shared" si="3"/>
        <v>67.16896618</v>
      </c>
      <c r="L29" s="73"/>
    </row>
    <row r="30">
      <c r="A30" s="140"/>
      <c r="B30" s="140"/>
      <c r="C30" s="140"/>
      <c r="D30" s="140"/>
      <c r="E30" s="140"/>
      <c r="F30" s="140"/>
      <c r="G30" s="140"/>
      <c r="H30" s="140"/>
      <c r="I30" s="140"/>
      <c r="J30" s="140"/>
    </row>
    <row r="31">
      <c r="A31" s="140"/>
      <c r="B31" s="140"/>
      <c r="C31" s="140"/>
      <c r="D31" s="140"/>
      <c r="E31" s="140"/>
      <c r="F31" s="140"/>
      <c r="G31" s="140"/>
      <c r="H31" s="140"/>
      <c r="I31" s="140"/>
      <c r="J31" s="140"/>
    </row>
    <row r="32">
      <c r="A32" s="140"/>
      <c r="B32" s="140"/>
      <c r="C32" s="140"/>
      <c r="D32" s="140"/>
      <c r="E32" s="140"/>
      <c r="F32" s="140"/>
      <c r="G32" s="140"/>
      <c r="H32" s="140"/>
      <c r="I32" s="140"/>
      <c r="J32" s="140"/>
    </row>
    <row r="33">
      <c r="A33" s="140"/>
      <c r="B33" s="140"/>
      <c r="C33" s="140"/>
      <c r="D33" s="140"/>
      <c r="E33" s="140"/>
      <c r="F33" s="140"/>
      <c r="G33" s="140"/>
      <c r="H33" s="140"/>
      <c r="I33" s="140"/>
      <c r="J33" s="140"/>
    </row>
    <row r="34">
      <c r="A34" s="140"/>
      <c r="B34" s="140"/>
      <c r="C34" s="140"/>
      <c r="D34" s="140"/>
      <c r="E34" s="140"/>
      <c r="F34" s="140"/>
      <c r="G34" s="140"/>
      <c r="H34" s="140"/>
      <c r="I34" s="140"/>
      <c r="J34" s="140"/>
    </row>
    <row r="35">
      <c r="A35" s="140"/>
      <c r="B35" s="140"/>
      <c r="C35" s="140"/>
      <c r="D35" s="140"/>
      <c r="E35" s="140"/>
      <c r="F35" s="140"/>
      <c r="G35" s="140"/>
      <c r="H35" s="140"/>
      <c r="I35" s="140"/>
      <c r="J35" s="140"/>
    </row>
    <row r="36">
      <c r="A36" s="140"/>
      <c r="B36" s="140"/>
      <c r="C36" s="140"/>
      <c r="D36" s="140"/>
      <c r="E36" s="140"/>
      <c r="F36" s="140"/>
      <c r="G36" s="140"/>
      <c r="H36" s="140"/>
      <c r="I36" s="140"/>
      <c r="J36" s="140"/>
    </row>
    <row r="37">
      <c r="A37" s="140"/>
      <c r="B37" s="140"/>
      <c r="C37" s="140"/>
      <c r="D37" s="140"/>
      <c r="E37" s="140"/>
      <c r="F37" s="140"/>
      <c r="G37" s="140"/>
      <c r="H37" s="140"/>
      <c r="I37" s="140"/>
      <c r="J37" s="140"/>
    </row>
    <row r="38">
      <c r="A38" s="140"/>
      <c r="B38" s="140"/>
      <c r="C38" s="140"/>
      <c r="D38" s="140"/>
      <c r="E38" s="140"/>
      <c r="F38" s="140"/>
      <c r="G38" s="140"/>
      <c r="H38" s="140"/>
      <c r="I38" s="140"/>
      <c r="J38" s="140"/>
    </row>
    <row r="39">
      <c r="A39" s="140"/>
      <c r="B39" s="140"/>
      <c r="C39" s="140"/>
      <c r="D39" s="140"/>
      <c r="E39" s="140"/>
      <c r="F39" s="140"/>
      <c r="G39" s="140"/>
      <c r="H39" s="140"/>
      <c r="I39" s="140"/>
      <c r="J39" s="140"/>
    </row>
    <row r="40">
      <c r="A40" s="140"/>
      <c r="B40" s="140"/>
      <c r="C40" s="140"/>
      <c r="D40" s="140"/>
      <c r="E40" s="140"/>
      <c r="F40" s="140"/>
      <c r="G40" s="140"/>
      <c r="H40" s="140"/>
      <c r="I40" s="140"/>
      <c r="J40" s="140"/>
    </row>
    <row r="41">
      <c r="A41" s="140"/>
      <c r="B41" s="140"/>
      <c r="C41" s="140"/>
      <c r="D41" s="140"/>
      <c r="E41" s="140"/>
      <c r="F41" s="140"/>
      <c r="G41" s="140"/>
      <c r="H41" s="140"/>
      <c r="I41" s="140"/>
      <c r="J41" s="140"/>
    </row>
    <row r="42">
      <c r="A42" s="140"/>
      <c r="B42" s="140"/>
      <c r="C42" s="140"/>
      <c r="D42" s="140"/>
      <c r="E42" s="140"/>
      <c r="F42" s="140"/>
      <c r="G42" s="140"/>
      <c r="H42" s="140"/>
      <c r="I42" s="140"/>
      <c r="J42" s="140"/>
    </row>
    <row r="43">
      <c r="A43" s="140"/>
      <c r="B43" s="140"/>
      <c r="C43" s="140"/>
      <c r="D43" s="140"/>
      <c r="E43" s="140"/>
      <c r="F43" s="140"/>
      <c r="G43" s="140"/>
      <c r="H43" s="140"/>
      <c r="I43" s="140"/>
      <c r="J43" s="140"/>
    </row>
    <row r="44">
      <c r="A44" s="140"/>
      <c r="B44" s="140"/>
      <c r="C44" s="140"/>
      <c r="D44" s="140"/>
      <c r="E44" s="140"/>
      <c r="F44" s="140"/>
      <c r="G44" s="140"/>
      <c r="H44" s="140"/>
      <c r="I44" s="140"/>
      <c r="J44" s="140"/>
    </row>
    <row r="45">
      <c r="A45" s="140"/>
      <c r="B45" s="140"/>
      <c r="C45" s="140"/>
      <c r="D45" s="140"/>
      <c r="E45" s="140"/>
      <c r="F45" s="140"/>
      <c r="G45" s="140"/>
      <c r="H45" s="140"/>
      <c r="I45" s="140"/>
      <c r="J45" s="140"/>
    </row>
    <row r="46">
      <c r="A46" s="140"/>
      <c r="B46" s="140"/>
      <c r="C46" s="140"/>
      <c r="D46" s="140"/>
      <c r="E46" s="140"/>
      <c r="F46" s="140"/>
      <c r="G46" s="140"/>
      <c r="H46" s="140"/>
      <c r="I46" s="140"/>
      <c r="J46" s="140"/>
    </row>
    <row r="47">
      <c r="A47" s="140"/>
      <c r="B47" s="140"/>
      <c r="C47" s="140"/>
      <c r="D47" s="140"/>
      <c r="E47" s="140"/>
      <c r="F47" s="140"/>
      <c r="G47" s="140"/>
      <c r="H47" s="140"/>
      <c r="I47" s="140"/>
      <c r="J47" s="140"/>
    </row>
    <row r="48">
      <c r="A48" s="140"/>
      <c r="B48" s="140"/>
      <c r="C48" s="140"/>
      <c r="D48" s="140"/>
      <c r="E48" s="140"/>
      <c r="F48" s="140"/>
      <c r="G48" s="140"/>
      <c r="H48" s="140"/>
      <c r="I48" s="140"/>
      <c r="J48" s="140"/>
    </row>
    <row r="49">
      <c r="A49" s="140"/>
      <c r="B49" s="140"/>
      <c r="C49" s="140"/>
      <c r="D49" s="140"/>
      <c r="E49" s="140"/>
      <c r="F49" s="140"/>
      <c r="G49" s="140"/>
      <c r="H49" s="140"/>
      <c r="I49" s="140"/>
      <c r="J49" s="140"/>
    </row>
    <row r="50">
      <c r="A50" s="140"/>
      <c r="B50" s="140"/>
      <c r="C50" s="140"/>
      <c r="D50" s="140"/>
      <c r="E50" s="140"/>
      <c r="F50" s="140"/>
      <c r="G50" s="140"/>
      <c r="H50" s="140"/>
      <c r="I50" s="140"/>
      <c r="J50" s="140"/>
    </row>
    <row r="51">
      <c r="A51" s="140"/>
      <c r="B51" s="140"/>
      <c r="C51" s="140"/>
      <c r="D51" s="140"/>
      <c r="E51" s="140"/>
      <c r="F51" s="140"/>
      <c r="G51" s="140"/>
      <c r="H51" s="140"/>
      <c r="I51" s="140"/>
      <c r="J51" s="140"/>
    </row>
    <row r="52">
      <c r="A52" s="140"/>
      <c r="B52" s="140"/>
      <c r="C52" s="140"/>
      <c r="D52" s="140"/>
      <c r="E52" s="140"/>
      <c r="F52" s="140"/>
      <c r="G52" s="140"/>
      <c r="H52" s="140"/>
      <c r="I52" s="140"/>
      <c r="J52" s="140"/>
    </row>
    <row r="53">
      <c r="A53" s="140"/>
      <c r="B53" s="140"/>
      <c r="C53" s="140"/>
      <c r="D53" s="140"/>
      <c r="E53" s="140"/>
      <c r="F53" s="140"/>
      <c r="G53" s="140"/>
      <c r="H53" s="140"/>
      <c r="I53" s="140"/>
      <c r="J53" s="140"/>
    </row>
    <row r="54">
      <c r="A54" s="140"/>
      <c r="B54" s="140"/>
      <c r="C54" s="140"/>
      <c r="D54" s="140"/>
      <c r="E54" s="140"/>
      <c r="F54" s="140"/>
      <c r="G54" s="140"/>
      <c r="H54" s="140"/>
      <c r="I54" s="140"/>
      <c r="J54" s="140"/>
    </row>
    <row r="55">
      <c r="A55" s="140"/>
      <c r="B55" s="140"/>
      <c r="C55" s="140"/>
      <c r="D55" s="140"/>
      <c r="E55" s="140"/>
      <c r="F55" s="140"/>
      <c r="G55" s="140"/>
      <c r="H55" s="140"/>
      <c r="I55" s="140"/>
      <c r="J55" s="140"/>
    </row>
    <row r="56">
      <c r="A56" s="140"/>
      <c r="B56" s="140"/>
      <c r="C56" s="140"/>
      <c r="D56" s="140"/>
      <c r="E56" s="140"/>
      <c r="F56" s="140"/>
      <c r="G56" s="140"/>
      <c r="H56" s="140"/>
      <c r="I56" s="140"/>
      <c r="J56" s="140"/>
    </row>
    <row r="57">
      <c r="A57" s="140"/>
      <c r="B57" s="140"/>
      <c r="C57" s="140"/>
      <c r="D57" s="140"/>
      <c r="E57" s="140"/>
      <c r="F57" s="140"/>
      <c r="G57" s="140"/>
      <c r="H57" s="140"/>
      <c r="I57" s="140"/>
      <c r="J57" s="140"/>
    </row>
    <row r="58">
      <c r="A58" s="140"/>
      <c r="B58" s="140"/>
      <c r="C58" s="140"/>
      <c r="D58" s="140"/>
      <c r="E58" s="140"/>
      <c r="F58" s="140"/>
      <c r="G58" s="140"/>
      <c r="H58" s="140"/>
      <c r="I58" s="140"/>
      <c r="J58" s="140"/>
    </row>
    <row r="59">
      <c r="A59" s="140"/>
      <c r="B59" s="140"/>
      <c r="C59" s="140"/>
      <c r="D59" s="140"/>
      <c r="E59" s="140"/>
      <c r="F59" s="140"/>
      <c r="G59" s="140"/>
      <c r="H59" s="140"/>
      <c r="I59" s="140"/>
      <c r="J59" s="140"/>
    </row>
    <row r="60">
      <c r="A60" s="140"/>
      <c r="B60" s="140"/>
      <c r="C60" s="140"/>
      <c r="D60" s="140"/>
      <c r="E60" s="140"/>
      <c r="F60" s="140"/>
      <c r="G60" s="140"/>
      <c r="H60" s="140"/>
      <c r="I60" s="140"/>
      <c r="J60" s="140"/>
    </row>
    <row r="61">
      <c r="A61" s="140"/>
      <c r="B61" s="140"/>
      <c r="C61" s="140"/>
      <c r="D61" s="140"/>
      <c r="E61" s="140"/>
      <c r="F61" s="140"/>
      <c r="G61" s="140"/>
      <c r="H61" s="140"/>
      <c r="I61" s="140"/>
      <c r="J61" s="140"/>
    </row>
    <row r="62">
      <c r="A62" s="140"/>
      <c r="B62" s="140"/>
      <c r="C62" s="140"/>
      <c r="D62" s="140"/>
      <c r="E62" s="140"/>
      <c r="F62" s="140"/>
      <c r="G62" s="140"/>
      <c r="H62" s="140"/>
      <c r="I62" s="140"/>
      <c r="J62" s="140"/>
    </row>
    <row r="63">
      <c r="A63" s="140"/>
      <c r="B63" s="140"/>
      <c r="C63" s="140"/>
      <c r="D63" s="140"/>
      <c r="E63" s="140"/>
      <c r="F63" s="140"/>
      <c r="G63" s="140"/>
      <c r="H63" s="140"/>
      <c r="I63" s="140"/>
      <c r="J63" s="140"/>
    </row>
    <row r="64">
      <c r="A64" s="140"/>
      <c r="B64" s="140"/>
      <c r="C64" s="140"/>
      <c r="D64" s="140"/>
      <c r="E64" s="140"/>
      <c r="F64" s="140"/>
      <c r="G64" s="140"/>
      <c r="H64" s="140"/>
      <c r="I64" s="140"/>
      <c r="J64" s="140"/>
    </row>
    <row r="65">
      <c r="A65" s="140"/>
      <c r="B65" s="140"/>
      <c r="C65" s="140"/>
      <c r="D65" s="140"/>
      <c r="E65" s="140"/>
      <c r="F65" s="140"/>
      <c r="G65" s="140"/>
      <c r="H65" s="140"/>
      <c r="I65" s="140"/>
      <c r="J65" s="140"/>
    </row>
    <row r="66">
      <c r="A66" s="140"/>
      <c r="B66" s="140"/>
      <c r="C66" s="140"/>
      <c r="D66" s="140"/>
      <c r="E66" s="140"/>
      <c r="F66" s="140"/>
      <c r="G66" s="140"/>
      <c r="H66" s="140"/>
      <c r="I66" s="140"/>
      <c r="J66" s="140"/>
    </row>
    <row r="67">
      <c r="A67" s="140"/>
      <c r="B67" s="140"/>
      <c r="C67" s="140"/>
      <c r="D67" s="140"/>
      <c r="E67" s="140"/>
      <c r="F67" s="140"/>
      <c r="G67" s="140"/>
      <c r="H67" s="140"/>
      <c r="I67" s="140"/>
      <c r="J67" s="140"/>
    </row>
    <row r="68">
      <c r="A68" s="140"/>
      <c r="B68" s="140"/>
      <c r="C68" s="140"/>
      <c r="D68" s="140"/>
      <c r="E68" s="140"/>
      <c r="F68" s="140"/>
      <c r="G68" s="140"/>
      <c r="H68" s="140"/>
      <c r="I68" s="140"/>
      <c r="J68" s="140"/>
    </row>
    <row r="69">
      <c r="A69" s="140"/>
      <c r="B69" s="140"/>
      <c r="C69" s="140"/>
      <c r="D69" s="140"/>
      <c r="E69" s="140"/>
      <c r="F69" s="140"/>
      <c r="G69" s="140"/>
      <c r="H69" s="140"/>
      <c r="I69" s="140"/>
      <c r="J69" s="140"/>
    </row>
    <row r="70">
      <c r="A70" s="140"/>
      <c r="B70" s="140"/>
      <c r="C70" s="140"/>
      <c r="D70" s="140"/>
      <c r="E70" s="140"/>
      <c r="F70" s="140"/>
      <c r="G70" s="140"/>
      <c r="H70" s="140"/>
      <c r="I70" s="140"/>
      <c r="J70" s="140"/>
    </row>
    <row r="71">
      <c r="A71" s="140"/>
      <c r="B71" s="140"/>
      <c r="C71" s="140"/>
      <c r="D71" s="140"/>
      <c r="E71" s="140"/>
      <c r="F71" s="140"/>
      <c r="G71" s="140"/>
      <c r="H71" s="140"/>
      <c r="I71" s="140"/>
      <c r="J71" s="140"/>
    </row>
    <row r="72">
      <c r="A72" s="140"/>
      <c r="B72" s="140"/>
      <c r="C72" s="140"/>
      <c r="D72" s="140"/>
      <c r="E72" s="140"/>
      <c r="F72" s="140"/>
      <c r="G72" s="140"/>
      <c r="H72" s="140"/>
      <c r="I72" s="140"/>
      <c r="J72" s="140"/>
    </row>
    <row r="73">
      <c r="A73" s="140"/>
      <c r="B73" s="140"/>
      <c r="C73" s="140"/>
      <c r="D73" s="140"/>
      <c r="E73" s="140"/>
      <c r="F73" s="140"/>
      <c r="G73" s="140"/>
      <c r="H73" s="140"/>
      <c r="I73" s="140"/>
      <c r="J73" s="140"/>
    </row>
    <row r="74">
      <c r="A74" s="140"/>
      <c r="B74" s="140"/>
      <c r="C74" s="140"/>
      <c r="D74" s="140"/>
      <c r="E74" s="140"/>
      <c r="F74" s="140"/>
      <c r="G74" s="140"/>
      <c r="H74" s="140"/>
      <c r="I74" s="140"/>
      <c r="J74" s="140"/>
    </row>
    <row r="75">
      <c r="A75" s="140"/>
      <c r="B75" s="140"/>
      <c r="C75" s="140"/>
      <c r="D75" s="140"/>
      <c r="E75" s="140"/>
      <c r="F75" s="140"/>
      <c r="G75" s="140"/>
      <c r="H75" s="140"/>
      <c r="I75" s="140"/>
      <c r="J75" s="140"/>
    </row>
    <row r="76">
      <c r="A76" s="140"/>
      <c r="B76" s="140"/>
      <c r="C76" s="140"/>
      <c r="D76" s="140"/>
      <c r="E76" s="140"/>
      <c r="F76" s="140"/>
      <c r="G76" s="140"/>
      <c r="H76" s="140"/>
      <c r="I76" s="140"/>
      <c r="J76" s="140"/>
    </row>
    <row r="77">
      <c r="A77" s="140"/>
      <c r="B77" s="140"/>
      <c r="C77" s="140"/>
      <c r="D77" s="140"/>
      <c r="E77" s="140"/>
      <c r="F77" s="140"/>
      <c r="G77" s="140"/>
      <c r="H77" s="140"/>
      <c r="I77" s="140"/>
      <c r="J77" s="140"/>
    </row>
    <row r="78">
      <c r="A78" s="140"/>
      <c r="B78" s="140"/>
      <c r="C78" s="140"/>
      <c r="D78" s="140"/>
      <c r="E78" s="140"/>
      <c r="F78" s="140"/>
      <c r="G78" s="140"/>
      <c r="H78" s="140"/>
      <c r="I78" s="140"/>
      <c r="J78" s="140"/>
    </row>
    <row r="79">
      <c r="A79" s="140"/>
      <c r="B79" s="140"/>
      <c r="C79" s="140"/>
      <c r="D79" s="140"/>
      <c r="E79" s="140"/>
      <c r="F79" s="140"/>
      <c r="G79" s="140"/>
      <c r="H79" s="140"/>
      <c r="I79" s="140"/>
      <c r="J79" s="140"/>
    </row>
    <row r="80">
      <c r="A80" s="140"/>
      <c r="B80" s="140"/>
      <c r="C80" s="140"/>
      <c r="D80" s="140"/>
      <c r="E80" s="140"/>
      <c r="F80" s="140"/>
      <c r="G80" s="140"/>
      <c r="H80" s="140"/>
      <c r="I80" s="140"/>
      <c r="J80" s="140"/>
    </row>
    <row r="81">
      <c r="A81" s="140"/>
      <c r="B81" s="140"/>
      <c r="C81" s="140"/>
      <c r="D81" s="140"/>
      <c r="E81" s="140"/>
      <c r="F81" s="140"/>
      <c r="G81" s="140"/>
      <c r="H81" s="140"/>
      <c r="I81" s="140"/>
      <c r="J81" s="140"/>
    </row>
    <row r="82">
      <c r="A82" s="140"/>
      <c r="B82" s="140"/>
      <c r="C82" s="140"/>
      <c r="D82" s="140"/>
      <c r="E82" s="140"/>
      <c r="F82" s="140"/>
      <c r="G82" s="140"/>
      <c r="H82" s="140"/>
      <c r="I82" s="140"/>
      <c r="J82" s="140"/>
    </row>
    <row r="83">
      <c r="A83" s="140"/>
      <c r="B83" s="140"/>
      <c r="C83" s="140"/>
      <c r="D83" s="140"/>
      <c r="E83" s="140"/>
      <c r="F83" s="140"/>
      <c r="G83" s="140"/>
      <c r="H83" s="140"/>
      <c r="I83" s="140"/>
      <c r="J83" s="140"/>
    </row>
    <row r="84">
      <c r="A84" s="140"/>
      <c r="B84" s="140"/>
      <c r="C84" s="140"/>
      <c r="D84" s="140"/>
      <c r="E84" s="140"/>
      <c r="F84" s="140"/>
      <c r="G84" s="140"/>
      <c r="H84" s="140"/>
      <c r="I84" s="140"/>
      <c r="J84" s="140"/>
    </row>
    <row r="85">
      <c r="A85" s="140"/>
      <c r="B85" s="140"/>
      <c r="C85" s="140"/>
      <c r="D85" s="140"/>
      <c r="E85" s="140"/>
      <c r="F85" s="140"/>
      <c r="G85" s="140"/>
      <c r="H85" s="140"/>
      <c r="I85" s="140"/>
      <c r="J85" s="140"/>
    </row>
    <row r="86">
      <c r="A86" s="140"/>
      <c r="B86" s="140"/>
      <c r="C86" s="140"/>
      <c r="D86" s="140"/>
      <c r="E86" s="140"/>
      <c r="F86" s="140"/>
      <c r="G86" s="140"/>
      <c r="H86" s="140"/>
      <c r="I86" s="140"/>
      <c r="J86" s="140"/>
    </row>
    <row r="87">
      <c r="A87" s="140"/>
      <c r="B87" s="140"/>
      <c r="C87" s="140"/>
      <c r="D87" s="140"/>
      <c r="E87" s="140"/>
      <c r="F87" s="140"/>
      <c r="G87" s="140"/>
      <c r="H87" s="140"/>
      <c r="I87" s="140"/>
      <c r="J87" s="140"/>
    </row>
    <row r="88">
      <c r="A88" s="140"/>
      <c r="B88" s="140"/>
      <c r="C88" s="140"/>
      <c r="D88" s="140"/>
      <c r="E88" s="140"/>
      <c r="F88" s="140"/>
      <c r="G88" s="140"/>
      <c r="H88" s="140"/>
      <c r="I88" s="140"/>
      <c r="J88" s="140"/>
    </row>
    <row r="89">
      <c r="A89" s="140"/>
      <c r="B89" s="140"/>
      <c r="C89" s="140"/>
      <c r="D89" s="140"/>
      <c r="E89" s="140"/>
      <c r="F89" s="140"/>
      <c r="G89" s="140"/>
      <c r="H89" s="140"/>
      <c r="I89" s="140"/>
      <c r="J89" s="140"/>
    </row>
    <row r="90">
      <c r="A90" s="140"/>
      <c r="B90" s="140"/>
      <c r="C90" s="140"/>
      <c r="D90" s="140"/>
      <c r="E90" s="140"/>
      <c r="F90" s="140"/>
      <c r="G90" s="140"/>
      <c r="H90" s="140"/>
      <c r="I90" s="140"/>
      <c r="J90" s="140"/>
    </row>
    <row r="91">
      <c r="A91" s="140"/>
      <c r="B91" s="140"/>
      <c r="C91" s="140"/>
      <c r="D91" s="140"/>
      <c r="E91" s="140"/>
      <c r="F91" s="140"/>
      <c r="G91" s="140"/>
      <c r="H91" s="140"/>
      <c r="I91" s="140"/>
      <c r="J91" s="140"/>
    </row>
    <row r="92">
      <c r="A92" s="140"/>
      <c r="B92" s="140"/>
      <c r="C92" s="140"/>
      <c r="D92" s="140"/>
      <c r="E92" s="140"/>
      <c r="F92" s="140"/>
      <c r="G92" s="140"/>
      <c r="H92" s="140"/>
      <c r="I92" s="140"/>
      <c r="J92" s="140"/>
    </row>
    <row r="93">
      <c r="A93" s="140"/>
      <c r="B93" s="140"/>
      <c r="C93" s="140"/>
      <c r="D93" s="140"/>
      <c r="E93" s="140"/>
      <c r="F93" s="140"/>
      <c r="G93" s="140"/>
      <c r="H93" s="140"/>
      <c r="I93" s="140"/>
      <c r="J93" s="140"/>
    </row>
    <row r="94">
      <c r="A94" s="140"/>
      <c r="B94" s="140"/>
      <c r="C94" s="140"/>
      <c r="D94" s="140"/>
      <c r="E94" s="140"/>
      <c r="F94" s="140"/>
      <c r="G94" s="140"/>
      <c r="H94" s="140"/>
      <c r="I94" s="140"/>
      <c r="J94" s="140"/>
    </row>
    <row r="95">
      <c r="A95" s="140"/>
      <c r="B95" s="140"/>
      <c r="C95" s="140"/>
      <c r="D95" s="140"/>
      <c r="E95" s="140"/>
      <c r="F95" s="140"/>
      <c r="G95" s="140"/>
      <c r="H95" s="140"/>
      <c r="I95" s="140"/>
      <c r="J95" s="140"/>
    </row>
    <row r="96">
      <c r="A96" s="140"/>
      <c r="B96" s="140"/>
      <c r="C96" s="140"/>
      <c r="D96" s="140"/>
      <c r="E96" s="140"/>
      <c r="F96" s="140"/>
      <c r="G96" s="140"/>
      <c r="H96" s="140"/>
      <c r="I96" s="140"/>
      <c r="J96" s="140"/>
    </row>
    <row r="97">
      <c r="A97" s="140"/>
      <c r="B97" s="140"/>
      <c r="C97" s="140"/>
      <c r="D97" s="140"/>
      <c r="E97" s="140"/>
      <c r="F97" s="140"/>
      <c r="G97" s="140"/>
      <c r="H97" s="140"/>
      <c r="I97" s="140"/>
      <c r="J97" s="140"/>
    </row>
    <row r="98">
      <c r="A98" s="140"/>
      <c r="B98" s="140"/>
      <c r="C98" s="140"/>
      <c r="D98" s="140"/>
      <c r="E98" s="140"/>
      <c r="F98" s="140"/>
      <c r="G98" s="140"/>
      <c r="H98" s="140"/>
      <c r="I98" s="140"/>
      <c r="J98" s="140"/>
    </row>
    <row r="99">
      <c r="A99" s="140"/>
      <c r="B99" s="140"/>
      <c r="C99" s="140"/>
      <c r="D99" s="140"/>
      <c r="E99" s="140"/>
      <c r="F99" s="140"/>
      <c r="G99" s="140"/>
      <c r="H99" s="140"/>
      <c r="I99" s="140"/>
      <c r="J99" s="140"/>
    </row>
    <row r="100">
      <c r="A100" s="140"/>
      <c r="B100" s="140"/>
      <c r="C100" s="140"/>
      <c r="D100" s="140"/>
      <c r="E100" s="140"/>
      <c r="F100" s="140"/>
      <c r="G100" s="140"/>
      <c r="H100" s="140"/>
      <c r="I100" s="140"/>
      <c r="J100" s="140"/>
    </row>
    <row r="101">
      <c r="A101" s="140"/>
      <c r="B101" s="140"/>
      <c r="C101" s="140"/>
      <c r="D101" s="140"/>
      <c r="E101" s="140"/>
      <c r="F101" s="140"/>
      <c r="G101" s="140"/>
      <c r="H101" s="140"/>
      <c r="I101" s="140"/>
      <c r="J101" s="140"/>
    </row>
    <row r="102">
      <c r="A102" s="140"/>
      <c r="B102" s="140"/>
      <c r="C102" s="140"/>
      <c r="D102" s="140"/>
      <c r="E102" s="140"/>
      <c r="F102" s="140"/>
      <c r="G102" s="140"/>
      <c r="H102" s="140"/>
      <c r="I102" s="140"/>
      <c r="J102" s="140"/>
    </row>
    <row r="103">
      <c r="A103" s="140"/>
      <c r="B103" s="140"/>
      <c r="C103" s="140"/>
      <c r="D103" s="140"/>
      <c r="E103" s="140"/>
      <c r="F103" s="140"/>
      <c r="G103" s="140"/>
      <c r="H103" s="140"/>
      <c r="I103" s="140"/>
      <c r="J103" s="140"/>
    </row>
    <row r="104">
      <c r="A104" s="140"/>
      <c r="B104" s="140"/>
      <c r="C104" s="140"/>
      <c r="D104" s="140"/>
      <c r="E104" s="140"/>
      <c r="F104" s="140"/>
      <c r="G104" s="140"/>
      <c r="H104" s="140"/>
      <c r="I104" s="140"/>
      <c r="J104" s="140"/>
    </row>
    <row r="105">
      <c r="A105" s="140"/>
      <c r="B105" s="140"/>
      <c r="C105" s="140"/>
      <c r="D105" s="140"/>
      <c r="E105" s="140"/>
      <c r="F105" s="140"/>
      <c r="G105" s="140"/>
      <c r="H105" s="140"/>
      <c r="I105" s="140"/>
      <c r="J105" s="140"/>
    </row>
    <row r="106">
      <c r="A106" s="140"/>
      <c r="B106" s="140"/>
      <c r="C106" s="140"/>
      <c r="D106" s="140"/>
      <c r="E106" s="140"/>
      <c r="F106" s="140"/>
      <c r="G106" s="140"/>
      <c r="H106" s="140"/>
      <c r="I106" s="140"/>
      <c r="J106" s="140"/>
    </row>
    <row r="107">
      <c r="A107" s="140"/>
      <c r="B107" s="140"/>
      <c r="C107" s="140"/>
      <c r="D107" s="140"/>
      <c r="E107" s="140"/>
      <c r="F107" s="140"/>
      <c r="G107" s="140"/>
      <c r="H107" s="140"/>
      <c r="I107" s="140"/>
      <c r="J107" s="140"/>
    </row>
    <row r="108">
      <c r="A108" s="140"/>
      <c r="B108" s="140"/>
      <c r="C108" s="140"/>
      <c r="D108" s="140"/>
      <c r="E108" s="140"/>
      <c r="F108" s="140"/>
      <c r="G108" s="140"/>
      <c r="H108" s="140"/>
      <c r="I108" s="140"/>
      <c r="J108" s="140"/>
    </row>
    <row r="109">
      <c r="A109" s="140"/>
      <c r="B109" s="140"/>
      <c r="C109" s="140"/>
      <c r="D109" s="140"/>
      <c r="E109" s="140"/>
      <c r="F109" s="140"/>
      <c r="G109" s="140"/>
      <c r="H109" s="140"/>
      <c r="I109" s="140"/>
      <c r="J109" s="140"/>
    </row>
    <row r="110">
      <c r="A110" s="140"/>
      <c r="B110" s="140"/>
      <c r="C110" s="140"/>
      <c r="D110" s="140"/>
      <c r="E110" s="140"/>
      <c r="F110" s="140"/>
      <c r="G110" s="140"/>
      <c r="H110" s="140"/>
      <c r="I110" s="140"/>
      <c r="J110" s="140"/>
    </row>
    <row r="111">
      <c r="A111" s="140"/>
      <c r="B111" s="140"/>
      <c r="C111" s="140"/>
      <c r="D111" s="140"/>
      <c r="E111" s="140"/>
      <c r="F111" s="140"/>
      <c r="G111" s="140"/>
      <c r="H111" s="140"/>
      <c r="I111" s="140"/>
      <c r="J111" s="140"/>
    </row>
    <row r="112">
      <c r="A112" s="140"/>
      <c r="B112" s="140"/>
      <c r="C112" s="140"/>
      <c r="D112" s="140"/>
      <c r="E112" s="140"/>
      <c r="F112" s="140"/>
      <c r="G112" s="140"/>
      <c r="H112" s="140"/>
      <c r="I112" s="140"/>
      <c r="J112" s="140"/>
    </row>
    <row r="113">
      <c r="A113" s="140"/>
      <c r="B113" s="140"/>
      <c r="C113" s="140"/>
      <c r="D113" s="140"/>
      <c r="E113" s="140"/>
      <c r="F113" s="140"/>
      <c r="G113" s="140"/>
      <c r="H113" s="140"/>
      <c r="I113" s="140"/>
      <c r="J113" s="140"/>
    </row>
    <row r="114">
      <c r="A114" s="140"/>
      <c r="B114" s="140"/>
      <c r="C114" s="140"/>
      <c r="D114" s="140"/>
      <c r="E114" s="140"/>
      <c r="F114" s="140"/>
      <c r="G114" s="140"/>
      <c r="H114" s="140"/>
      <c r="I114" s="140"/>
      <c r="J114" s="140"/>
    </row>
    <row r="115">
      <c r="A115" s="140"/>
      <c r="B115" s="140"/>
      <c r="C115" s="140"/>
      <c r="D115" s="140"/>
      <c r="E115" s="140"/>
      <c r="F115" s="140"/>
      <c r="G115" s="140"/>
      <c r="H115" s="140"/>
      <c r="I115" s="140"/>
      <c r="J115" s="140"/>
    </row>
    <row r="116">
      <c r="A116" s="140"/>
      <c r="B116" s="140"/>
      <c r="C116" s="140"/>
      <c r="D116" s="140"/>
      <c r="E116" s="140"/>
      <c r="F116" s="140"/>
      <c r="G116" s="140"/>
      <c r="H116" s="140"/>
      <c r="I116" s="140"/>
      <c r="J116" s="140"/>
    </row>
    <row r="117">
      <c r="A117" s="140"/>
      <c r="B117" s="140"/>
      <c r="C117" s="140"/>
      <c r="D117" s="140"/>
      <c r="E117" s="140"/>
      <c r="F117" s="140"/>
      <c r="G117" s="140"/>
      <c r="H117" s="140"/>
      <c r="I117" s="140"/>
      <c r="J117" s="140"/>
    </row>
    <row r="118">
      <c r="A118" s="140"/>
      <c r="B118" s="140"/>
      <c r="C118" s="140"/>
      <c r="D118" s="140"/>
      <c r="E118" s="140"/>
      <c r="F118" s="140"/>
      <c r="G118" s="140"/>
      <c r="H118" s="140"/>
      <c r="I118" s="140"/>
      <c r="J118" s="140"/>
    </row>
    <row r="119">
      <c r="A119" s="140"/>
      <c r="B119" s="140"/>
      <c r="C119" s="140"/>
      <c r="D119" s="140"/>
      <c r="E119" s="140"/>
      <c r="F119" s="140"/>
      <c r="G119" s="140"/>
      <c r="H119" s="140"/>
      <c r="I119" s="140"/>
      <c r="J119" s="140"/>
    </row>
    <row r="120">
      <c r="A120" s="140"/>
      <c r="B120" s="140"/>
      <c r="C120" s="140"/>
      <c r="D120" s="140"/>
      <c r="E120" s="140"/>
      <c r="F120" s="140"/>
      <c r="G120" s="140"/>
      <c r="H120" s="140"/>
      <c r="I120" s="140"/>
      <c r="J120" s="140"/>
    </row>
    <row r="121">
      <c r="A121" s="140"/>
      <c r="B121" s="140"/>
      <c r="C121" s="140"/>
      <c r="D121" s="140"/>
      <c r="E121" s="140"/>
      <c r="F121" s="140"/>
      <c r="G121" s="140"/>
      <c r="H121" s="140"/>
      <c r="I121" s="140"/>
      <c r="J121" s="140"/>
    </row>
    <row r="122">
      <c r="A122" s="140"/>
      <c r="B122" s="140"/>
      <c r="C122" s="140"/>
      <c r="D122" s="140"/>
      <c r="E122" s="140"/>
      <c r="F122" s="140"/>
      <c r="G122" s="140"/>
      <c r="H122" s="140"/>
      <c r="I122" s="140"/>
      <c r="J122" s="140"/>
    </row>
    <row r="123">
      <c r="A123" s="140"/>
      <c r="B123" s="140"/>
      <c r="C123" s="140"/>
      <c r="D123" s="140"/>
      <c r="E123" s="140"/>
      <c r="F123" s="140"/>
      <c r="G123" s="140"/>
      <c r="H123" s="140"/>
      <c r="I123" s="140"/>
      <c r="J123" s="140"/>
    </row>
    <row r="124">
      <c r="A124" s="140"/>
      <c r="B124" s="140"/>
      <c r="C124" s="140"/>
      <c r="D124" s="140"/>
      <c r="E124" s="140"/>
      <c r="F124" s="140"/>
      <c r="G124" s="140"/>
      <c r="H124" s="140"/>
      <c r="I124" s="140"/>
      <c r="J124" s="140"/>
    </row>
    <row r="125">
      <c r="A125" s="140"/>
      <c r="B125" s="140"/>
      <c r="C125" s="140"/>
      <c r="D125" s="140"/>
      <c r="E125" s="140"/>
      <c r="F125" s="140"/>
      <c r="G125" s="140"/>
      <c r="H125" s="140"/>
      <c r="I125" s="140"/>
      <c r="J125" s="140"/>
    </row>
    <row r="126">
      <c r="A126" s="140"/>
      <c r="B126" s="140"/>
      <c r="C126" s="140"/>
      <c r="D126" s="140"/>
      <c r="E126" s="140"/>
      <c r="F126" s="140"/>
      <c r="G126" s="140"/>
      <c r="H126" s="140"/>
      <c r="I126" s="140"/>
      <c r="J126" s="140"/>
    </row>
    <row r="127">
      <c r="A127" s="140"/>
      <c r="B127" s="140"/>
      <c r="C127" s="140"/>
      <c r="D127" s="140"/>
      <c r="E127" s="140"/>
      <c r="F127" s="140"/>
      <c r="G127" s="140"/>
      <c r="H127" s="140"/>
      <c r="I127" s="140"/>
      <c r="J127" s="140"/>
    </row>
    <row r="128">
      <c r="A128" s="140"/>
      <c r="B128" s="140"/>
      <c r="C128" s="140"/>
      <c r="D128" s="140"/>
      <c r="E128" s="140"/>
      <c r="F128" s="140"/>
      <c r="G128" s="140"/>
      <c r="H128" s="140"/>
      <c r="I128" s="140"/>
      <c r="J128" s="140"/>
    </row>
    <row r="129">
      <c r="A129" s="140"/>
      <c r="B129" s="140"/>
      <c r="C129" s="140"/>
      <c r="D129" s="140"/>
      <c r="E129" s="140"/>
      <c r="F129" s="140"/>
      <c r="G129" s="140"/>
      <c r="H129" s="140"/>
      <c r="I129" s="140"/>
      <c r="J129" s="140"/>
    </row>
    <row r="130">
      <c r="A130" s="140"/>
      <c r="B130" s="140"/>
      <c r="C130" s="140"/>
      <c r="D130" s="140"/>
      <c r="E130" s="140"/>
      <c r="F130" s="140"/>
      <c r="G130" s="140"/>
      <c r="H130" s="140"/>
      <c r="I130" s="140"/>
      <c r="J130" s="140"/>
    </row>
    <row r="131">
      <c r="A131" s="140"/>
      <c r="B131" s="140"/>
      <c r="C131" s="140"/>
      <c r="D131" s="140"/>
      <c r="E131" s="140"/>
      <c r="F131" s="140"/>
      <c r="G131" s="140"/>
      <c r="H131" s="140"/>
      <c r="I131" s="140"/>
      <c r="J131" s="140"/>
    </row>
    <row r="132">
      <c r="A132" s="140"/>
      <c r="B132" s="140"/>
      <c r="C132" s="140"/>
      <c r="D132" s="140"/>
      <c r="E132" s="140"/>
      <c r="F132" s="140"/>
      <c r="G132" s="140"/>
      <c r="H132" s="140"/>
      <c r="I132" s="140"/>
      <c r="J132" s="140"/>
    </row>
    <row r="133">
      <c r="A133" s="140"/>
      <c r="B133" s="140"/>
      <c r="C133" s="140"/>
      <c r="D133" s="140"/>
      <c r="E133" s="140"/>
      <c r="F133" s="140"/>
      <c r="G133" s="140"/>
      <c r="H133" s="140"/>
      <c r="I133" s="140"/>
      <c r="J133" s="140"/>
    </row>
    <row r="134">
      <c r="A134" s="140"/>
      <c r="B134" s="140"/>
      <c r="C134" s="140"/>
      <c r="D134" s="140"/>
      <c r="E134" s="140"/>
      <c r="F134" s="140"/>
      <c r="G134" s="140"/>
      <c r="H134" s="140"/>
      <c r="I134" s="140"/>
      <c r="J134" s="140"/>
    </row>
    <row r="135">
      <c r="A135" s="140"/>
      <c r="B135" s="140"/>
      <c r="C135" s="140"/>
      <c r="D135" s="140"/>
      <c r="E135" s="140"/>
      <c r="F135" s="140"/>
      <c r="G135" s="140"/>
      <c r="H135" s="140"/>
      <c r="I135" s="140"/>
      <c r="J135" s="140"/>
    </row>
    <row r="136">
      <c r="A136" s="140"/>
      <c r="B136" s="140"/>
      <c r="C136" s="140"/>
      <c r="D136" s="140"/>
      <c r="E136" s="140"/>
      <c r="F136" s="140"/>
      <c r="G136" s="140"/>
      <c r="H136" s="140"/>
      <c r="I136" s="140"/>
      <c r="J136" s="140"/>
    </row>
    <row r="137">
      <c r="A137" s="140"/>
      <c r="B137" s="140"/>
      <c r="C137" s="140"/>
      <c r="D137" s="140"/>
      <c r="E137" s="140"/>
      <c r="F137" s="140"/>
      <c r="G137" s="140"/>
      <c r="H137" s="140"/>
      <c r="I137" s="140"/>
      <c r="J137" s="140"/>
    </row>
    <row r="138">
      <c r="A138" s="140"/>
      <c r="B138" s="140"/>
      <c r="C138" s="140"/>
      <c r="D138" s="140"/>
      <c r="E138" s="140"/>
      <c r="F138" s="140"/>
      <c r="G138" s="140"/>
      <c r="H138" s="140"/>
      <c r="I138" s="140"/>
      <c r="J138" s="140"/>
    </row>
    <row r="139">
      <c r="A139" s="140"/>
      <c r="B139" s="140"/>
      <c r="C139" s="140"/>
      <c r="D139" s="140"/>
      <c r="E139" s="140"/>
      <c r="F139" s="140"/>
      <c r="G139" s="140"/>
      <c r="H139" s="140"/>
      <c r="I139" s="140"/>
      <c r="J139" s="140"/>
    </row>
    <row r="140">
      <c r="A140" s="140"/>
      <c r="B140" s="140"/>
      <c r="C140" s="140"/>
      <c r="D140" s="140"/>
      <c r="E140" s="140"/>
      <c r="F140" s="140"/>
      <c r="G140" s="140"/>
      <c r="H140" s="140"/>
      <c r="I140" s="140"/>
      <c r="J140" s="140"/>
    </row>
    <row r="141">
      <c r="A141" s="140"/>
      <c r="B141" s="140"/>
      <c r="C141" s="140"/>
      <c r="D141" s="140"/>
      <c r="E141" s="140"/>
      <c r="F141" s="140"/>
      <c r="G141" s="140"/>
      <c r="H141" s="140"/>
      <c r="I141" s="140"/>
      <c r="J141" s="140"/>
    </row>
    <row r="142">
      <c r="A142" s="140"/>
      <c r="B142" s="140"/>
      <c r="C142" s="140"/>
      <c r="D142" s="140"/>
      <c r="E142" s="140"/>
      <c r="F142" s="140"/>
      <c r="G142" s="140"/>
      <c r="H142" s="140"/>
      <c r="I142" s="140"/>
      <c r="J142" s="140"/>
    </row>
    <row r="143">
      <c r="A143" s="140"/>
      <c r="B143" s="140"/>
      <c r="C143" s="140"/>
      <c r="D143" s="140"/>
      <c r="E143" s="140"/>
      <c r="F143" s="140"/>
      <c r="G143" s="140"/>
      <c r="H143" s="140"/>
      <c r="I143" s="140"/>
      <c r="J143" s="140"/>
    </row>
    <row r="144">
      <c r="A144" s="140"/>
      <c r="B144" s="140"/>
      <c r="C144" s="140"/>
      <c r="D144" s="140"/>
      <c r="E144" s="140"/>
      <c r="F144" s="140"/>
      <c r="G144" s="140"/>
      <c r="H144" s="140"/>
      <c r="I144" s="140"/>
      <c r="J144" s="140"/>
    </row>
    <row r="145">
      <c r="A145" s="140"/>
      <c r="B145" s="140"/>
      <c r="C145" s="140"/>
      <c r="D145" s="140"/>
      <c r="E145" s="140"/>
      <c r="F145" s="140"/>
      <c r="G145" s="140"/>
      <c r="H145" s="140"/>
      <c r="I145" s="140"/>
      <c r="J145" s="140"/>
    </row>
    <row r="146">
      <c r="A146" s="140"/>
      <c r="B146" s="140"/>
      <c r="C146" s="140"/>
      <c r="D146" s="140"/>
      <c r="E146" s="140"/>
      <c r="F146" s="140"/>
      <c r="G146" s="140"/>
      <c r="H146" s="140"/>
      <c r="I146" s="140"/>
      <c r="J146" s="140"/>
    </row>
    <row r="147">
      <c r="A147" s="140"/>
      <c r="B147" s="140"/>
      <c r="C147" s="140"/>
      <c r="D147" s="140"/>
      <c r="E147" s="140"/>
      <c r="F147" s="140"/>
      <c r="G147" s="140"/>
      <c r="H147" s="140"/>
      <c r="I147" s="140"/>
      <c r="J147" s="140"/>
    </row>
    <row r="148">
      <c r="A148" s="140"/>
      <c r="B148" s="140"/>
      <c r="C148" s="140"/>
      <c r="D148" s="140"/>
      <c r="E148" s="140"/>
      <c r="F148" s="140"/>
      <c r="G148" s="140"/>
      <c r="H148" s="140"/>
      <c r="I148" s="140"/>
      <c r="J148" s="140"/>
    </row>
    <row r="149">
      <c r="A149" s="140"/>
      <c r="B149" s="140"/>
      <c r="C149" s="140"/>
      <c r="D149" s="140"/>
      <c r="E149" s="140"/>
      <c r="F149" s="140"/>
      <c r="G149" s="140"/>
      <c r="H149" s="140"/>
      <c r="I149" s="140"/>
      <c r="J149" s="140"/>
    </row>
    <row r="150">
      <c r="A150" s="140"/>
      <c r="B150" s="140"/>
      <c r="C150" s="140"/>
      <c r="D150" s="140"/>
      <c r="E150" s="140"/>
      <c r="F150" s="140"/>
      <c r="G150" s="140"/>
      <c r="H150" s="140"/>
      <c r="I150" s="140"/>
      <c r="J150" s="140"/>
    </row>
    <row r="151">
      <c r="A151" s="140"/>
      <c r="B151" s="140"/>
      <c r="C151" s="140"/>
      <c r="D151" s="140"/>
      <c r="E151" s="140"/>
      <c r="F151" s="140"/>
      <c r="G151" s="140"/>
      <c r="H151" s="140"/>
      <c r="I151" s="140"/>
      <c r="J151" s="140"/>
    </row>
    <row r="152">
      <c r="A152" s="140"/>
      <c r="B152" s="140"/>
      <c r="C152" s="140"/>
      <c r="D152" s="140"/>
      <c r="E152" s="140"/>
      <c r="F152" s="140"/>
      <c r="G152" s="140"/>
      <c r="H152" s="140"/>
      <c r="I152" s="140"/>
      <c r="J152" s="140"/>
    </row>
    <row r="153">
      <c r="A153" s="140"/>
      <c r="B153" s="140"/>
      <c r="C153" s="140"/>
      <c r="D153" s="140"/>
      <c r="E153" s="140"/>
      <c r="F153" s="140"/>
      <c r="G153" s="140"/>
      <c r="H153" s="140"/>
      <c r="I153" s="140"/>
      <c r="J153" s="140"/>
    </row>
    <row r="154">
      <c r="A154" s="140"/>
      <c r="B154" s="140"/>
      <c r="C154" s="140"/>
      <c r="D154" s="140"/>
      <c r="E154" s="140"/>
      <c r="F154" s="140"/>
      <c r="G154" s="140"/>
      <c r="H154" s="140"/>
      <c r="I154" s="140"/>
      <c r="J154" s="140"/>
    </row>
    <row r="155">
      <c r="A155" s="140"/>
      <c r="B155" s="140"/>
      <c r="C155" s="140"/>
      <c r="D155" s="140"/>
      <c r="E155" s="140"/>
      <c r="F155" s="140"/>
      <c r="G155" s="140"/>
      <c r="H155" s="140"/>
      <c r="I155" s="140"/>
      <c r="J155" s="140"/>
    </row>
    <row r="156">
      <c r="A156" s="140"/>
      <c r="B156" s="140"/>
      <c r="C156" s="140"/>
      <c r="D156" s="140"/>
      <c r="E156" s="140"/>
      <c r="F156" s="140"/>
      <c r="G156" s="140"/>
      <c r="H156" s="140"/>
      <c r="I156" s="140"/>
      <c r="J156" s="140"/>
    </row>
    <row r="157">
      <c r="A157" s="140"/>
      <c r="B157" s="140"/>
      <c r="C157" s="140"/>
      <c r="D157" s="140"/>
      <c r="E157" s="140"/>
      <c r="F157" s="140"/>
      <c r="G157" s="140"/>
      <c r="H157" s="140"/>
      <c r="I157" s="140"/>
      <c r="J157" s="140"/>
    </row>
    <row r="158">
      <c r="A158" s="140"/>
      <c r="B158" s="140"/>
      <c r="C158" s="140"/>
      <c r="D158" s="140"/>
      <c r="E158" s="140"/>
      <c r="F158" s="140"/>
      <c r="G158" s="140"/>
      <c r="H158" s="140"/>
      <c r="I158" s="140"/>
      <c r="J158" s="140"/>
    </row>
    <row r="159">
      <c r="A159" s="140"/>
      <c r="B159" s="140"/>
      <c r="C159" s="140"/>
      <c r="D159" s="140"/>
      <c r="E159" s="140"/>
      <c r="F159" s="140"/>
      <c r="G159" s="140"/>
      <c r="H159" s="140"/>
      <c r="I159" s="140"/>
      <c r="J159" s="140"/>
    </row>
    <row r="160">
      <c r="A160" s="140"/>
      <c r="B160" s="140"/>
      <c r="C160" s="140"/>
      <c r="D160" s="140"/>
      <c r="E160" s="140"/>
      <c r="F160" s="140"/>
      <c r="G160" s="140"/>
      <c r="H160" s="140"/>
      <c r="I160" s="140"/>
      <c r="J160" s="140"/>
    </row>
    <row r="161">
      <c r="A161" s="140"/>
      <c r="B161" s="140"/>
      <c r="C161" s="140"/>
      <c r="D161" s="140"/>
      <c r="E161" s="140"/>
      <c r="F161" s="140"/>
      <c r="G161" s="140"/>
      <c r="H161" s="140"/>
      <c r="I161" s="140"/>
      <c r="J161" s="140"/>
    </row>
    <row r="162">
      <c r="A162" s="140"/>
      <c r="B162" s="140"/>
      <c r="C162" s="140"/>
      <c r="D162" s="140"/>
      <c r="E162" s="140"/>
      <c r="F162" s="140"/>
      <c r="G162" s="140"/>
      <c r="H162" s="140"/>
      <c r="I162" s="140"/>
      <c r="J162" s="140"/>
    </row>
    <row r="163">
      <c r="A163" s="140"/>
      <c r="B163" s="140"/>
      <c r="C163" s="140"/>
      <c r="D163" s="140"/>
      <c r="E163" s="140"/>
      <c r="F163" s="140"/>
      <c r="G163" s="140"/>
      <c r="H163" s="140"/>
      <c r="I163" s="140"/>
      <c r="J163" s="140"/>
    </row>
    <row r="164">
      <c r="A164" s="140"/>
      <c r="B164" s="140"/>
      <c r="C164" s="140"/>
      <c r="D164" s="140"/>
      <c r="E164" s="140"/>
      <c r="F164" s="140"/>
      <c r="G164" s="140"/>
      <c r="H164" s="140"/>
      <c r="I164" s="140"/>
      <c r="J164" s="140"/>
    </row>
    <row r="165">
      <c r="A165" s="140"/>
      <c r="B165" s="140"/>
      <c r="C165" s="140"/>
      <c r="D165" s="140"/>
      <c r="E165" s="140"/>
      <c r="F165" s="140"/>
      <c r="G165" s="140"/>
      <c r="H165" s="140"/>
      <c r="I165" s="140"/>
      <c r="J165" s="140"/>
    </row>
    <row r="166">
      <c r="A166" s="140"/>
      <c r="B166" s="140"/>
      <c r="C166" s="140"/>
      <c r="D166" s="140"/>
      <c r="E166" s="140"/>
      <c r="F166" s="140"/>
      <c r="G166" s="140"/>
      <c r="H166" s="140"/>
      <c r="I166" s="140"/>
      <c r="J166" s="140"/>
    </row>
    <row r="167">
      <c r="A167" s="140"/>
      <c r="B167" s="140"/>
      <c r="C167" s="140"/>
      <c r="D167" s="140"/>
      <c r="E167" s="140"/>
      <c r="F167" s="140"/>
      <c r="G167" s="140"/>
      <c r="H167" s="140"/>
      <c r="I167" s="140"/>
      <c r="J167" s="140"/>
    </row>
    <row r="168">
      <c r="A168" s="140"/>
      <c r="B168" s="140"/>
      <c r="C168" s="140"/>
      <c r="D168" s="140"/>
      <c r="E168" s="140"/>
      <c r="F168" s="140"/>
      <c r="G168" s="140"/>
      <c r="H168" s="140"/>
      <c r="I168" s="140"/>
      <c r="J168" s="140"/>
    </row>
    <row r="169">
      <c r="A169" s="140"/>
      <c r="B169" s="140"/>
      <c r="C169" s="140"/>
      <c r="D169" s="140"/>
      <c r="E169" s="140"/>
      <c r="F169" s="140"/>
      <c r="G169" s="140"/>
      <c r="H169" s="140"/>
      <c r="I169" s="140"/>
      <c r="J169" s="140"/>
    </row>
    <row r="170">
      <c r="A170" s="140"/>
      <c r="B170" s="140"/>
      <c r="C170" s="140"/>
      <c r="D170" s="140"/>
      <c r="E170" s="140"/>
      <c r="F170" s="140"/>
      <c r="G170" s="140"/>
      <c r="H170" s="140"/>
      <c r="I170" s="140"/>
      <c r="J170" s="140"/>
    </row>
    <row r="171">
      <c r="A171" s="140"/>
      <c r="B171" s="140"/>
      <c r="C171" s="140"/>
      <c r="D171" s="140"/>
      <c r="E171" s="140"/>
      <c r="F171" s="140"/>
      <c r="G171" s="140"/>
      <c r="H171" s="140"/>
      <c r="I171" s="140"/>
      <c r="J171" s="140"/>
    </row>
    <row r="172">
      <c r="A172" s="140"/>
      <c r="B172" s="140"/>
      <c r="C172" s="140"/>
      <c r="D172" s="140"/>
      <c r="E172" s="140"/>
      <c r="F172" s="140"/>
      <c r="G172" s="140"/>
      <c r="H172" s="140"/>
      <c r="I172" s="140"/>
      <c r="J172" s="140"/>
    </row>
    <row r="173">
      <c r="A173" s="140"/>
      <c r="B173" s="140"/>
      <c r="C173" s="140"/>
      <c r="D173" s="140"/>
      <c r="E173" s="140"/>
      <c r="F173" s="140"/>
      <c r="G173" s="140"/>
      <c r="H173" s="140"/>
      <c r="I173" s="140"/>
      <c r="J173" s="140"/>
    </row>
    <row r="174">
      <c r="A174" s="140"/>
      <c r="B174" s="140"/>
      <c r="C174" s="140"/>
      <c r="D174" s="140"/>
      <c r="E174" s="140"/>
      <c r="F174" s="140"/>
      <c r="G174" s="140"/>
      <c r="H174" s="140"/>
      <c r="I174" s="140"/>
      <c r="J174" s="140"/>
    </row>
    <row r="175">
      <c r="A175" s="140"/>
      <c r="B175" s="140"/>
      <c r="C175" s="140"/>
      <c r="D175" s="140"/>
      <c r="E175" s="140"/>
      <c r="F175" s="140"/>
      <c r="G175" s="140"/>
      <c r="H175" s="140"/>
      <c r="I175" s="140"/>
      <c r="J175" s="140"/>
    </row>
    <row r="176">
      <c r="A176" s="140"/>
      <c r="B176" s="140"/>
      <c r="C176" s="140"/>
      <c r="D176" s="140"/>
      <c r="E176" s="140"/>
      <c r="F176" s="140"/>
      <c r="G176" s="140"/>
      <c r="H176" s="140"/>
      <c r="I176" s="140"/>
      <c r="J176" s="140"/>
    </row>
    <row r="177">
      <c r="A177" s="140"/>
      <c r="B177" s="140"/>
      <c r="C177" s="140"/>
      <c r="D177" s="140"/>
      <c r="E177" s="140"/>
      <c r="F177" s="140"/>
      <c r="G177" s="140"/>
      <c r="H177" s="140"/>
      <c r="I177" s="140"/>
      <c r="J177" s="140"/>
    </row>
    <row r="178">
      <c r="A178" s="140"/>
      <c r="B178" s="140"/>
      <c r="C178" s="140"/>
      <c r="D178" s="140"/>
      <c r="E178" s="140"/>
      <c r="F178" s="140"/>
      <c r="G178" s="140"/>
      <c r="H178" s="140"/>
      <c r="I178" s="140"/>
      <c r="J178" s="140"/>
    </row>
    <row r="179">
      <c r="A179" s="140"/>
      <c r="B179" s="140"/>
      <c r="C179" s="140"/>
      <c r="D179" s="140"/>
      <c r="E179" s="140"/>
      <c r="F179" s="140"/>
      <c r="G179" s="140"/>
      <c r="H179" s="140"/>
      <c r="I179" s="140"/>
      <c r="J179" s="140"/>
    </row>
    <row r="180">
      <c r="A180" s="140"/>
      <c r="B180" s="140"/>
      <c r="C180" s="140"/>
      <c r="D180" s="140"/>
      <c r="E180" s="140"/>
      <c r="F180" s="140"/>
      <c r="G180" s="140"/>
      <c r="H180" s="140"/>
      <c r="I180" s="140"/>
      <c r="J180" s="140"/>
    </row>
    <row r="181">
      <c r="A181" s="140"/>
      <c r="B181" s="140"/>
      <c r="C181" s="140"/>
      <c r="D181" s="140"/>
      <c r="E181" s="140"/>
      <c r="F181" s="140"/>
      <c r="G181" s="140"/>
      <c r="H181" s="140"/>
      <c r="I181" s="140"/>
      <c r="J181" s="140"/>
    </row>
    <row r="182">
      <c r="A182" s="140"/>
      <c r="B182" s="140"/>
      <c r="C182" s="140"/>
      <c r="D182" s="140"/>
      <c r="E182" s="140"/>
      <c r="F182" s="140"/>
      <c r="G182" s="140"/>
      <c r="H182" s="140"/>
      <c r="I182" s="140"/>
      <c r="J182" s="140"/>
    </row>
    <row r="183">
      <c r="A183" s="140"/>
      <c r="B183" s="140"/>
      <c r="C183" s="140"/>
      <c r="D183" s="140"/>
      <c r="E183" s="140"/>
      <c r="F183" s="140"/>
      <c r="G183" s="140"/>
      <c r="H183" s="140"/>
      <c r="I183" s="140"/>
      <c r="J183" s="140"/>
    </row>
    <row r="184">
      <c r="A184" s="140"/>
      <c r="B184" s="140"/>
      <c r="C184" s="140"/>
      <c r="D184" s="140"/>
      <c r="E184" s="140"/>
      <c r="F184" s="140"/>
      <c r="G184" s="140"/>
      <c r="H184" s="140"/>
      <c r="I184" s="140"/>
      <c r="J184" s="140"/>
    </row>
    <row r="185">
      <c r="A185" s="140"/>
      <c r="B185" s="140"/>
      <c r="C185" s="140"/>
      <c r="D185" s="140"/>
      <c r="E185" s="140"/>
      <c r="F185" s="140"/>
      <c r="G185" s="140"/>
      <c r="H185" s="140"/>
      <c r="I185" s="140"/>
      <c r="J185" s="140"/>
    </row>
    <row r="186">
      <c r="A186" s="140"/>
      <c r="B186" s="140"/>
      <c r="C186" s="140"/>
      <c r="D186" s="140"/>
      <c r="E186" s="140"/>
      <c r="F186" s="140"/>
      <c r="G186" s="140"/>
      <c r="H186" s="140"/>
      <c r="I186" s="140"/>
      <c r="J186" s="140"/>
    </row>
    <row r="187">
      <c r="A187" s="140"/>
      <c r="B187" s="140"/>
      <c r="C187" s="140"/>
      <c r="D187" s="140"/>
      <c r="E187" s="140"/>
      <c r="F187" s="140"/>
      <c r="G187" s="140"/>
      <c r="H187" s="140"/>
      <c r="I187" s="140"/>
      <c r="J187" s="140"/>
    </row>
    <row r="188">
      <c r="A188" s="140"/>
      <c r="B188" s="140"/>
      <c r="C188" s="140"/>
      <c r="D188" s="140"/>
      <c r="E188" s="140"/>
      <c r="F188" s="140"/>
      <c r="G188" s="140"/>
      <c r="H188" s="140"/>
      <c r="I188" s="140"/>
      <c r="J188" s="140"/>
    </row>
    <row r="189">
      <c r="A189" s="140"/>
      <c r="B189" s="140"/>
      <c r="C189" s="140"/>
      <c r="D189" s="140"/>
      <c r="E189" s="140"/>
      <c r="F189" s="140"/>
      <c r="G189" s="140"/>
      <c r="H189" s="140"/>
      <c r="I189" s="140"/>
      <c r="J189" s="140"/>
    </row>
    <row r="190">
      <c r="A190" s="140"/>
      <c r="B190" s="140"/>
      <c r="C190" s="140"/>
      <c r="D190" s="140"/>
      <c r="E190" s="140"/>
      <c r="F190" s="140"/>
      <c r="G190" s="140"/>
      <c r="H190" s="140"/>
      <c r="I190" s="140"/>
      <c r="J190" s="140"/>
    </row>
    <row r="191">
      <c r="A191" s="140"/>
      <c r="B191" s="140"/>
      <c r="C191" s="140"/>
      <c r="D191" s="140"/>
      <c r="E191" s="140"/>
      <c r="F191" s="140"/>
      <c r="G191" s="140"/>
      <c r="H191" s="140"/>
      <c r="I191" s="140"/>
      <c r="J191" s="140"/>
    </row>
    <row r="192">
      <c r="A192" s="140"/>
      <c r="B192" s="140"/>
      <c r="C192" s="140"/>
      <c r="D192" s="140"/>
      <c r="E192" s="140"/>
      <c r="F192" s="140"/>
      <c r="G192" s="140"/>
      <c r="H192" s="140"/>
      <c r="I192" s="140"/>
      <c r="J192" s="140"/>
    </row>
    <row r="193">
      <c r="A193" s="140"/>
      <c r="B193" s="140"/>
      <c r="C193" s="140"/>
      <c r="D193" s="140"/>
      <c r="E193" s="140"/>
      <c r="F193" s="140"/>
      <c r="G193" s="140"/>
      <c r="H193" s="140"/>
      <c r="I193" s="140"/>
      <c r="J193" s="140"/>
    </row>
    <row r="194">
      <c r="A194" s="140"/>
      <c r="B194" s="140"/>
      <c r="C194" s="140"/>
      <c r="D194" s="140"/>
      <c r="E194" s="140"/>
      <c r="F194" s="140"/>
      <c r="G194" s="140"/>
      <c r="H194" s="140"/>
      <c r="I194" s="140"/>
      <c r="J194" s="140"/>
    </row>
    <row r="195">
      <c r="A195" s="140"/>
      <c r="B195" s="140"/>
      <c r="C195" s="140"/>
      <c r="D195" s="140"/>
      <c r="E195" s="140"/>
      <c r="F195" s="140"/>
      <c r="G195" s="140"/>
      <c r="H195" s="140"/>
      <c r="I195" s="140"/>
      <c r="J195" s="140"/>
    </row>
    <row r="196">
      <c r="A196" s="140"/>
      <c r="B196" s="140"/>
      <c r="C196" s="140"/>
      <c r="D196" s="140"/>
      <c r="E196" s="140"/>
      <c r="F196" s="140"/>
      <c r="G196" s="140"/>
      <c r="H196" s="140"/>
      <c r="I196" s="140"/>
      <c r="J196" s="140"/>
    </row>
    <row r="197">
      <c r="A197" s="140"/>
      <c r="B197" s="140"/>
      <c r="C197" s="140"/>
      <c r="D197" s="140"/>
      <c r="E197" s="140"/>
      <c r="F197" s="140"/>
      <c r="G197" s="140"/>
      <c r="H197" s="140"/>
      <c r="I197" s="140"/>
      <c r="J197" s="140"/>
    </row>
    <row r="198">
      <c r="A198" s="140"/>
      <c r="B198" s="140"/>
      <c r="C198" s="140"/>
      <c r="D198" s="140"/>
      <c r="E198" s="140"/>
      <c r="F198" s="140"/>
      <c r="G198" s="140"/>
      <c r="H198" s="140"/>
      <c r="I198" s="140"/>
      <c r="J198" s="140"/>
    </row>
    <row r="199">
      <c r="A199" s="140"/>
      <c r="B199" s="140"/>
      <c r="C199" s="140"/>
      <c r="D199" s="140"/>
      <c r="E199" s="140"/>
      <c r="F199" s="140"/>
      <c r="G199" s="140"/>
      <c r="H199" s="140"/>
      <c r="I199" s="140"/>
      <c r="J199" s="140"/>
    </row>
    <row r="200">
      <c r="A200" s="140"/>
      <c r="B200" s="140"/>
      <c r="C200" s="140"/>
      <c r="D200" s="140"/>
      <c r="E200" s="140"/>
      <c r="F200" s="140"/>
      <c r="G200" s="140"/>
      <c r="H200" s="140"/>
      <c r="I200" s="140"/>
      <c r="J200" s="140"/>
    </row>
    <row r="201">
      <c r="A201" s="140"/>
      <c r="B201" s="140"/>
      <c r="C201" s="140"/>
      <c r="D201" s="140"/>
      <c r="E201" s="140"/>
      <c r="F201" s="140"/>
      <c r="G201" s="140"/>
      <c r="H201" s="140"/>
      <c r="I201" s="140"/>
      <c r="J201" s="140"/>
    </row>
    <row r="202">
      <c r="A202" s="140"/>
      <c r="B202" s="140"/>
      <c r="C202" s="140"/>
      <c r="D202" s="140"/>
      <c r="E202" s="140"/>
      <c r="F202" s="140"/>
      <c r="G202" s="140"/>
      <c r="H202" s="140"/>
      <c r="I202" s="140"/>
      <c r="J202" s="140"/>
    </row>
    <row r="203">
      <c r="A203" s="140"/>
      <c r="B203" s="140"/>
      <c r="C203" s="140"/>
      <c r="D203" s="140"/>
      <c r="E203" s="140"/>
      <c r="F203" s="140"/>
      <c r="G203" s="140"/>
      <c r="H203" s="140"/>
      <c r="I203" s="140"/>
      <c r="J203" s="140"/>
    </row>
    <row r="204">
      <c r="A204" s="140"/>
      <c r="B204" s="140"/>
      <c r="C204" s="140"/>
      <c r="D204" s="140"/>
      <c r="E204" s="140"/>
      <c r="F204" s="140"/>
      <c r="G204" s="140"/>
      <c r="H204" s="140"/>
      <c r="I204" s="140"/>
      <c r="J204" s="140"/>
    </row>
    <row r="205">
      <c r="A205" s="140"/>
      <c r="B205" s="140"/>
      <c r="C205" s="140"/>
      <c r="D205" s="140"/>
      <c r="E205" s="140"/>
      <c r="F205" s="140"/>
      <c r="G205" s="140"/>
      <c r="H205" s="140"/>
      <c r="I205" s="140"/>
      <c r="J205" s="140"/>
    </row>
    <row r="206">
      <c r="A206" s="140"/>
      <c r="B206" s="140"/>
      <c r="C206" s="140"/>
      <c r="D206" s="140"/>
      <c r="E206" s="140"/>
      <c r="F206" s="140"/>
      <c r="G206" s="140"/>
      <c r="H206" s="140"/>
      <c r="I206" s="140"/>
      <c r="J206" s="140"/>
    </row>
    <row r="207">
      <c r="A207" s="140"/>
      <c r="B207" s="140"/>
      <c r="C207" s="140"/>
      <c r="D207" s="140"/>
      <c r="E207" s="140"/>
      <c r="F207" s="140"/>
      <c r="G207" s="140"/>
      <c r="H207" s="140"/>
      <c r="I207" s="140"/>
      <c r="J207" s="140"/>
    </row>
    <row r="208">
      <c r="A208" s="140"/>
      <c r="B208" s="140"/>
      <c r="C208" s="140"/>
      <c r="D208" s="140"/>
      <c r="E208" s="140"/>
      <c r="F208" s="140"/>
      <c r="G208" s="140"/>
      <c r="H208" s="140"/>
      <c r="I208" s="140"/>
      <c r="J208" s="140"/>
    </row>
    <row r="209">
      <c r="A209" s="140"/>
      <c r="B209" s="140"/>
      <c r="C209" s="140"/>
      <c r="D209" s="140"/>
      <c r="E209" s="140"/>
      <c r="F209" s="140"/>
      <c r="G209" s="140"/>
      <c r="H209" s="140"/>
      <c r="I209" s="140"/>
      <c r="J209" s="140"/>
    </row>
    <row r="210">
      <c r="A210" s="140"/>
      <c r="B210" s="140"/>
      <c r="C210" s="140"/>
      <c r="D210" s="140"/>
      <c r="E210" s="140"/>
      <c r="F210" s="140"/>
      <c r="G210" s="140"/>
      <c r="H210" s="140"/>
      <c r="I210" s="140"/>
      <c r="J210" s="140"/>
    </row>
    <row r="211">
      <c r="A211" s="140"/>
      <c r="B211" s="140"/>
      <c r="C211" s="140"/>
      <c r="D211" s="140"/>
      <c r="E211" s="140"/>
      <c r="F211" s="140"/>
      <c r="G211" s="140"/>
      <c r="H211" s="140"/>
      <c r="I211" s="140"/>
      <c r="J211" s="140"/>
    </row>
    <row r="212">
      <c r="A212" s="140"/>
      <c r="B212" s="140"/>
      <c r="C212" s="140"/>
      <c r="D212" s="140"/>
      <c r="E212" s="140"/>
      <c r="F212" s="140"/>
      <c r="G212" s="140"/>
      <c r="H212" s="140"/>
      <c r="I212" s="140"/>
      <c r="J212" s="140"/>
    </row>
    <row r="213">
      <c r="A213" s="140"/>
      <c r="B213" s="140"/>
      <c r="C213" s="140"/>
      <c r="D213" s="140"/>
      <c r="E213" s="140"/>
      <c r="F213" s="140"/>
      <c r="G213" s="140"/>
      <c r="H213" s="140"/>
      <c r="I213" s="140"/>
      <c r="J213" s="140"/>
    </row>
    <row r="214">
      <c r="A214" s="140"/>
      <c r="B214" s="140"/>
      <c r="C214" s="140"/>
      <c r="D214" s="140"/>
      <c r="E214" s="140"/>
      <c r="F214" s="140"/>
      <c r="G214" s="140"/>
      <c r="H214" s="140"/>
      <c r="I214" s="140"/>
      <c r="J214" s="140"/>
    </row>
    <row r="215">
      <c r="A215" s="140"/>
      <c r="B215" s="140"/>
      <c r="C215" s="140"/>
      <c r="D215" s="140"/>
      <c r="E215" s="140"/>
      <c r="F215" s="140"/>
      <c r="G215" s="140"/>
      <c r="H215" s="140"/>
      <c r="I215" s="140"/>
      <c r="J215" s="140"/>
    </row>
    <row r="216">
      <c r="A216" s="140"/>
      <c r="B216" s="140"/>
      <c r="C216" s="140"/>
      <c r="D216" s="140"/>
      <c r="E216" s="140"/>
      <c r="F216" s="140"/>
      <c r="G216" s="140"/>
      <c r="H216" s="140"/>
      <c r="I216" s="140"/>
      <c r="J216" s="140"/>
    </row>
    <row r="217">
      <c r="A217" s="140"/>
      <c r="B217" s="140"/>
      <c r="C217" s="140"/>
      <c r="D217" s="140"/>
      <c r="E217" s="140"/>
      <c r="F217" s="140"/>
      <c r="G217" s="140"/>
      <c r="H217" s="140"/>
      <c r="I217" s="140"/>
      <c r="J217" s="140"/>
    </row>
    <row r="218">
      <c r="A218" s="140"/>
      <c r="B218" s="140"/>
      <c r="C218" s="140"/>
      <c r="D218" s="140"/>
      <c r="E218" s="140"/>
      <c r="F218" s="140"/>
      <c r="G218" s="140"/>
      <c r="H218" s="140"/>
      <c r="I218" s="140"/>
      <c r="J218" s="140"/>
    </row>
    <row r="219">
      <c r="A219" s="140"/>
      <c r="B219" s="140"/>
      <c r="C219" s="140"/>
      <c r="D219" s="140"/>
      <c r="E219" s="140"/>
      <c r="F219" s="140"/>
      <c r="G219" s="140"/>
      <c r="H219" s="140"/>
      <c r="I219" s="140"/>
      <c r="J219" s="140"/>
    </row>
    <row r="220">
      <c r="A220" s="140"/>
      <c r="B220" s="140"/>
      <c r="C220" s="140"/>
      <c r="D220" s="140"/>
      <c r="E220" s="140"/>
      <c r="F220" s="140"/>
      <c r="G220" s="140"/>
      <c r="H220" s="140"/>
      <c r="I220" s="140"/>
      <c r="J220" s="140"/>
    </row>
    <row r="221">
      <c r="A221" s="140"/>
      <c r="B221" s="140"/>
      <c r="C221" s="140"/>
      <c r="D221" s="140"/>
      <c r="E221" s="140"/>
      <c r="F221" s="140"/>
      <c r="G221" s="140"/>
      <c r="H221" s="140"/>
      <c r="I221" s="140"/>
      <c r="J221" s="140"/>
    </row>
    <row r="222">
      <c r="A222" s="140"/>
      <c r="B222" s="140"/>
      <c r="C222" s="140"/>
      <c r="D222" s="140"/>
      <c r="E222" s="140"/>
      <c r="F222" s="140"/>
      <c r="G222" s="140"/>
      <c r="H222" s="140"/>
      <c r="I222" s="140"/>
      <c r="J222" s="140"/>
    </row>
    <row r="223">
      <c r="A223" s="140"/>
      <c r="B223" s="140"/>
      <c r="C223" s="140"/>
      <c r="D223" s="140"/>
      <c r="E223" s="140"/>
      <c r="F223" s="140"/>
      <c r="G223" s="140"/>
      <c r="H223" s="140"/>
      <c r="I223" s="140"/>
      <c r="J223" s="140"/>
    </row>
    <row r="224">
      <c r="A224" s="140"/>
      <c r="B224" s="140"/>
      <c r="C224" s="140"/>
      <c r="D224" s="140"/>
      <c r="E224" s="140"/>
      <c r="F224" s="140"/>
      <c r="G224" s="140"/>
      <c r="H224" s="140"/>
      <c r="I224" s="140"/>
      <c r="J224" s="140"/>
    </row>
    <row r="225">
      <c r="A225" s="140"/>
      <c r="B225" s="140"/>
      <c r="C225" s="140"/>
      <c r="D225" s="140"/>
      <c r="E225" s="140"/>
      <c r="F225" s="140"/>
      <c r="G225" s="140"/>
      <c r="H225" s="140"/>
      <c r="I225" s="140"/>
      <c r="J225" s="140"/>
    </row>
    <row r="226">
      <c r="A226" s="140"/>
      <c r="B226" s="140"/>
      <c r="C226" s="140"/>
      <c r="D226" s="140"/>
      <c r="E226" s="140"/>
      <c r="F226" s="140"/>
      <c r="G226" s="140"/>
      <c r="H226" s="140"/>
      <c r="I226" s="140"/>
      <c r="J226" s="140"/>
    </row>
    <row r="227">
      <c r="A227" s="140"/>
      <c r="B227" s="140"/>
      <c r="C227" s="140"/>
      <c r="D227" s="140"/>
      <c r="E227" s="140"/>
      <c r="F227" s="140"/>
      <c r="G227" s="140"/>
      <c r="H227" s="140"/>
      <c r="I227" s="140"/>
      <c r="J227" s="140"/>
    </row>
    <row r="228">
      <c r="A228" s="140"/>
      <c r="B228" s="140"/>
      <c r="C228" s="140"/>
      <c r="D228" s="140"/>
      <c r="E228" s="140"/>
      <c r="F228" s="140"/>
      <c r="G228" s="140"/>
      <c r="H228" s="140"/>
      <c r="I228" s="140"/>
      <c r="J228" s="140"/>
    </row>
    <row r="229">
      <c r="A229" s="140"/>
      <c r="B229" s="140"/>
      <c r="C229" s="140"/>
      <c r="D229" s="140"/>
      <c r="E229" s="140"/>
      <c r="F229" s="140"/>
      <c r="G229" s="140"/>
      <c r="H229" s="140"/>
      <c r="I229" s="140"/>
      <c r="J229" s="140"/>
    </row>
    <row r="230">
      <c r="A230" s="140"/>
      <c r="B230" s="140"/>
      <c r="C230" s="140"/>
      <c r="D230" s="140"/>
      <c r="E230" s="140"/>
      <c r="F230" s="140"/>
      <c r="G230" s="140"/>
      <c r="H230" s="140"/>
      <c r="I230" s="140"/>
      <c r="J230" s="140"/>
    </row>
    <row r="231">
      <c r="A231" s="140"/>
      <c r="B231" s="140"/>
      <c r="C231" s="140"/>
      <c r="D231" s="140"/>
      <c r="E231" s="140"/>
      <c r="F231" s="140"/>
      <c r="G231" s="140"/>
      <c r="H231" s="140"/>
      <c r="I231" s="140"/>
      <c r="J231" s="140"/>
    </row>
    <row r="232">
      <c r="A232" s="140"/>
      <c r="B232" s="140"/>
      <c r="C232" s="140"/>
      <c r="D232" s="140"/>
      <c r="E232" s="140"/>
      <c r="F232" s="140"/>
      <c r="G232" s="140"/>
      <c r="H232" s="140"/>
      <c r="I232" s="140"/>
      <c r="J232" s="140"/>
    </row>
    <row r="233">
      <c r="A233" s="140"/>
      <c r="B233" s="140"/>
      <c r="C233" s="140"/>
      <c r="D233" s="140"/>
      <c r="E233" s="140"/>
      <c r="F233" s="140"/>
      <c r="G233" s="140"/>
      <c r="H233" s="140"/>
      <c r="I233" s="140"/>
      <c r="J233" s="140"/>
    </row>
    <row r="234">
      <c r="A234" s="140"/>
      <c r="B234" s="140"/>
      <c r="C234" s="140"/>
      <c r="D234" s="140"/>
      <c r="E234" s="140"/>
      <c r="F234" s="140"/>
      <c r="G234" s="140"/>
      <c r="H234" s="140"/>
      <c r="I234" s="140"/>
      <c r="J234" s="140"/>
    </row>
    <row r="235">
      <c r="A235" s="140"/>
      <c r="B235" s="140"/>
      <c r="C235" s="140"/>
      <c r="D235" s="140"/>
      <c r="E235" s="140"/>
      <c r="F235" s="140"/>
      <c r="G235" s="140"/>
      <c r="H235" s="140"/>
      <c r="I235" s="140"/>
      <c r="J235" s="140"/>
    </row>
    <row r="236">
      <c r="A236" s="140"/>
      <c r="B236" s="140"/>
      <c r="C236" s="140"/>
      <c r="D236" s="140"/>
      <c r="E236" s="140"/>
      <c r="F236" s="140"/>
      <c r="G236" s="140"/>
      <c r="H236" s="140"/>
      <c r="I236" s="140"/>
      <c r="J236" s="140"/>
    </row>
    <row r="237">
      <c r="A237" s="140"/>
      <c r="B237" s="140"/>
      <c r="C237" s="140"/>
      <c r="D237" s="140"/>
      <c r="E237" s="140"/>
      <c r="F237" s="140"/>
      <c r="G237" s="140"/>
      <c r="H237" s="140"/>
      <c r="I237" s="140"/>
      <c r="J237" s="140"/>
    </row>
    <row r="238">
      <c r="A238" s="140"/>
      <c r="B238" s="140"/>
      <c r="C238" s="140"/>
      <c r="D238" s="140"/>
      <c r="E238" s="140"/>
      <c r="F238" s="140"/>
      <c r="G238" s="140"/>
      <c r="H238" s="140"/>
      <c r="I238" s="140"/>
      <c r="J238" s="140"/>
    </row>
    <row r="239">
      <c r="A239" s="140"/>
      <c r="B239" s="140"/>
      <c r="C239" s="140"/>
      <c r="D239" s="140"/>
      <c r="E239" s="140"/>
      <c r="F239" s="140"/>
      <c r="G239" s="140"/>
      <c r="H239" s="140"/>
      <c r="I239" s="140"/>
      <c r="J239" s="140"/>
    </row>
    <row r="240">
      <c r="A240" s="140"/>
      <c r="B240" s="140"/>
      <c r="C240" s="140"/>
      <c r="D240" s="140"/>
      <c r="E240" s="140"/>
      <c r="F240" s="140"/>
      <c r="G240" s="140"/>
      <c r="H240" s="140"/>
      <c r="I240" s="140"/>
      <c r="J240" s="140"/>
    </row>
    <row r="241">
      <c r="A241" s="140"/>
      <c r="B241" s="140"/>
      <c r="C241" s="140"/>
      <c r="D241" s="140"/>
      <c r="E241" s="140"/>
      <c r="F241" s="140"/>
      <c r="G241" s="140"/>
      <c r="H241" s="140"/>
      <c r="I241" s="140"/>
      <c r="J241" s="140"/>
    </row>
    <row r="242">
      <c r="A242" s="140"/>
      <c r="B242" s="140"/>
      <c r="C242" s="140"/>
      <c r="D242" s="140"/>
      <c r="E242" s="140"/>
      <c r="F242" s="140"/>
      <c r="G242" s="140"/>
      <c r="H242" s="140"/>
      <c r="I242" s="140"/>
      <c r="J242" s="140"/>
    </row>
    <row r="243">
      <c r="A243" s="140"/>
      <c r="B243" s="140"/>
      <c r="C243" s="140"/>
      <c r="D243" s="140"/>
      <c r="E243" s="140"/>
      <c r="F243" s="140"/>
      <c r="G243" s="140"/>
      <c r="H243" s="140"/>
      <c r="I243" s="140"/>
      <c r="J243" s="140"/>
    </row>
    <row r="244">
      <c r="A244" s="140"/>
      <c r="B244" s="140"/>
      <c r="C244" s="140"/>
      <c r="D244" s="140"/>
      <c r="E244" s="140"/>
      <c r="F244" s="140"/>
      <c r="G244" s="140"/>
      <c r="H244" s="140"/>
      <c r="I244" s="140"/>
      <c r="J244" s="140"/>
    </row>
    <row r="245">
      <c r="A245" s="140"/>
      <c r="B245" s="140"/>
      <c r="C245" s="140"/>
      <c r="D245" s="140"/>
      <c r="E245" s="140"/>
      <c r="F245" s="140"/>
      <c r="G245" s="140"/>
      <c r="H245" s="140"/>
      <c r="I245" s="140"/>
      <c r="J245" s="140"/>
    </row>
    <row r="246">
      <c r="A246" s="140"/>
      <c r="B246" s="140"/>
      <c r="C246" s="140"/>
      <c r="D246" s="140"/>
      <c r="E246" s="140"/>
      <c r="F246" s="140"/>
      <c r="G246" s="140"/>
      <c r="H246" s="140"/>
      <c r="I246" s="140"/>
      <c r="J246" s="140"/>
    </row>
    <row r="247">
      <c r="A247" s="140"/>
      <c r="B247" s="140"/>
      <c r="C247" s="140"/>
      <c r="D247" s="140"/>
      <c r="E247" s="140"/>
      <c r="F247" s="140"/>
      <c r="G247" s="140"/>
      <c r="H247" s="140"/>
      <c r="I247" s="140"/>
      <c r="J247" s="140"/>
    </row>
    <row r="248">
      <c r="A248" s="140"/>
      <c r="B248" s="140"/>
      <c r="C248" s="140"/>
      <c r="D248" s="140"/>
      <c r="E248" s="140"/>
      <c r="F248" s="140"/>
      <c r="G248" s="140"/>
      <c r="H248" s="140"/>
      <c r="I248" s="140"/>
      <c r="J248" s="140"/>
    </row>
    <row r="249">
      <c r="A249" s="140"/>
      <c r="B249" s="140"/>
      <c r="C249" s="140"/>
      <c r="D249" s="140"/>
      <c r="E249" s="140"/>
      <c r="F249" s="140"/>
      <c r="G249" s="140"/>
      <c r="H249" s="140"/>
      <c r="I249" s="140"/>
      <c r="J249" s="140"/>
    </row>
    <row r="250">
      <c r="A250" s="140"/>
      <c r="B250" s="140"/>
      <c r="C250" s="140"/>
      <c r="D250" s="140"/>
      <c r="E250" s="140"/>
      <c r="F250" s="140"/>
      <c r="G250" s="140"/>
      <c r="H250" s="140"/>
      <c r="I250" s="140"/>
      <c r="J250" s="140"/>
    </row>
    <row r="251">
      <c r="A251" s="140"/>
      <c r="B251" s="140"/>
      <c r="C251" s="140"/>
      <c r="D251" s="140"/>
      <c r="E251" s="140"/>
      <c r="F251" s="140"/>
      <c r="G251" s="140"/>
      <c r="H251" s="140"/>
      <c r="I251" s="140"/>
      <c r="J251" s="140"/>
    </row>
    <row r="252">
      <c r="A252" s="140"/>
      <c r="B252" s="140"/>
      <c r="C252" s="140"/>
      <c r="D252" s="140"/>
      <c r="E252" s="140"/>
      <c r="F252" s="140"/>
      <c r="G252" s="140"/>
      <c r="H252" s="140"/>
      <c r="I252" s="140"/>
      <c r="J252" s="140"/>
    </row>
    <row r="253">
      <c r="A253" s="140"/>
      <c r="B253" s="140"/>
      <c r="C253" s="140"/>
      <c r="D253" s="140"/>
      <c r="E253" s="140"/>
      <c r="F253" s="140"/>
      <c r="G253" s="140"/>
      <c r="H253" s="140"/>
      <c r="I253" s="140"/>
      <c r="J253" s="140"/>
    </row>
    <row r="254">
      <c r="A254" s="140"/>
      <c r="B254" s="140"/>
      <c r="C254" s="140"/>
      <c r="D254" s="140"/>
      <c r="E254" s="140"/>
      <c r="F254" s="140"/>
      <c r="G254" s="140"/>
      <c r="H254" s="140"/>
      <c r="I254" s="140"/>
      <c r="J254" s="140"/>
    </row>
    <row r="255">
      <c r="A255" s="140"/>
      <c r="B255" s="140"/>
      <c r="C255" s="140"/>
      <c r="D255" s="140"/>
      <c r="E255" s="140"/>
      <c r="F255" s="140"/>
      <c r="G255" s="140"/>
      <c r="H255" s="140"/>
      <c r="I255" s="140"/>
      <c r="J255" s="140"/>
    </row>
    <row r="256">
      <c r="A256" s="140"/>
      <c r="B256" s="140"/>
      <c r="C256" s="140"/>
      <c r="D256" s="140"/>
      <c r="E256" s="140"/>
      <c r="F256" s="140"/>
      <c r="G256" s="140"/>
      <c r="H256" s="140"/>
      <c r="I256" s="140"/>
      <c r="J256" s="140"/>
    </row>
    <row r="257">
      <c r="A257" s="140"/>
      <c r="B257" s="140"/>
      <c r="C257" s="140"/>
      <c r="D257" s="140"/>
      <c r="E257" s="140"/>
      <c r="F257" s="140"/>
      <c r="G257" s="140"/>
      <c r="H257" s="140"/>
      <c r="I257" s="140"/>
      <c r="J257" s="140"/>
    </row>
    <row r="258">
      <c r="A258" s="140"/>
      <c r="B258" s="140"/>
      <c r="C258" s="140"/>
      <c r="D258" s="140"/>
      <c r="E258" s="140"/>
      <c r="F258" s="140"/>
      <c r="G258" s="140"/>
      <c r="H258" s="140"/>
      <c r="I258" s="140"/>
      <c r="J258" s="140"/>
    </row>
    <row r="259">
      <c r="A259" s="140"/>
      <c r="B259" s="140"/>
      <c r="C259" s="140"/>
      <c r="D259" s="140"/>
      <c r="E259" s="140"/>
      <c r="F259" s="140"/>
      <c r="G259" s="140"/>
      <c r="H259" s="140"/>
      <c r="I259" s="140"/>
      <c r="J259" s="140"/>
    </row>
    <row r="260">
      <c r="A260" s="140"/>
      <c r="B260" s="140"/>
      <c r="C260" s="140"/>
      <c r="D260" s="140"/>
      <c r="E260" s="140"/>
      <c r="F260" s="140"/>
      <c r="G260" s="140"/>
      <c r="H260" s="140"/>
      <c r="I260" s="140"/>
      <c r="J260" s="140"/>
    </row>
    <row r="261">
      <c r="A261" s="140"/>
      <c r="B261" s="140"/>
      <c r="C261" s="140"/>
      <c r="D261" s="140"/>
      <c r="E261" s="140"/>
      <c r="F261" s="140"/>
      <c r="G261" s="140"/>
      <c r="H261" s="140"/>
      <c r="I261" s="140"/>
      <c r="J261" s="140"/>
    </row>
    <row r="262">
      <c r="A262" s="140"/>
      <c r="B262" s="140"/>
      <c r="C262" s="140"/>
      <c r="D262" s="140"/>
      <c r="E262" s="140"/>
      <c r="F262" s="140"/>
      <c r="G262" s="140"/>
      <c r="H262" s="140"/>
      <c r="I262" s="140"/>
      <c r="J262" s="140"/>
    </row>
    <row r="263">
      <c r="A263" s="140"/>
      <c r="B263" s="140"/>
      <c r="C263" s="140"/>
      <c r="D263" s="140"/>
      <c r="E263" s="140"/>
      <c r="F263" s="140"/>
      <c r="G263" s="140"/>
      <c r="H263" s="140"/>
      <c r="I263" s="140"/>
      <c r="J263" s="140"/>
    </row>
    <row r="264">
      <c r="A264" s="140"/>
      <c r="B264" s="140"/>
      <c r="C264" s="140"/>
      <c r="D264" s="140"/>
      <c r="E264" s="140"/>
      <c r="F264" s="140"/>
      <c r="G264" s="140"/>
      <c r="H264" s="140"/>
      <c r="I264" s="140"/>
      <c r="J264" s="140"/>
    </row>
    <row r="265">
      <c r="A265" s="140"/>
      <c r="B265" s="140"/>
      <c r="C265" s="140"/>
      <c r="D265" s="140"/>
      <c r="E265" s="140"/>
      <c r="F265" s="140"/>
      <c r="G265" s="140"/>
      <c r="H265" s="140"/>
      <c r="I265" s="140"/>
      <c r="J265" s="140"/>
    </row>
    <row r="266">
      <c r="A266" s="140"/>
      <c r="B266" s="140"/>
      <c r="C266" s="140"/>
      <c r="D266" s="140"/>
      <c r="E266" s="140"/>
      <c r="F266" s="140"/>
      <c r="G266" s="140"/>
      <c r="H266" s="140"/>
      <c r="I266" s="140"/>
      <c r="J266" s="140"/>
    </row>
    <row r="267">
      <c r="A267" s="140"/>
      <c r="B267" s="140"/>
      <c r="C267" s="140"/>
      <c r="D267" s="140"/>
      <c r="E267" s="140"/>
      <c r="F267" s="140"/>
      <c r="G267" s="140"/>
      <c r="H267" s="140"/>
      <c r="I267" s="140"/>
      <c r="J267" s="140"/>
    </row>
    <row r="268">
      <c r="A268" s="140"/>
      <c r="B268" s="140"/>
      <c r="C268" s="140"/>
      <c r="D268" s="140"/>
      <c r="E268" s="140"/>
      <c r="F268" s="140"/>
      <c r="G268" s="140"/>
      <c r="H268" s="140"/>
      <c r="I268" s="140"/>
      <c r="J268" s="140"/>
    </row>
    <row r="269">
      <c r="A269" s="140"/>
      <c r="B269" s="140"/>
      <c r="C269" s="140"/>
      <c r="D269" s="140"/>
      <c r="E269" s="140"/>
      <c r="F269" s="140"/>
      <c r="G269" s="140"/>
      <c r="H269" s="140"/>
      <c r="I269" s="140"/>
      <c r="J269" s="140"/>
    </row>
    <row r="270">
      <c r="A270" s="140"/>
      <c r="B270" s="140"/>
      <c r="C270" s="140"/>
      <c r="D270" s="140"/>
      <c r="E270" s="140"/>
      <c r="F270" s="140"/>
      <c r="G270" s="140"/>
      <c r="H270" s="140"/>
      <c r="I270" s="140"/>
      <c r="J270" s="140"/>
    </row>
    <row r="271">
      <c r="A271" s="140"/>
      <c r="B271" s="140"/>
      <c r="C271" s="140"/>
      <c r="D271" s="140"/>
      <c r="E271" s="140"/>
      <c r="F271" s="140"/>
      <c r="G271" s="140"/>
      <c r="H271" s="140"/>
      <c r="I271" s="140"/>
      <c r="J271" s="140"/>
    </row>
    <row r="272">
      <c r="A272" s="140"/>
      <c r="B272" s="140"/>
      <c r="C272" s="140"/>
      <c r="D272" s="140"/>
      <c r="E272" s="140"/>
      <c r="F272" s="140"/>
      <c r="G272" s="140"/>
      <c r="H272" s="140"/>
      <c r="I272" s="140"/>
      <c r="J272" s="140"/>
    </row>
    <row r="273">
      <c r="A273" s="140"/>
      <c r="B273" s="140"/>
      <c r="C273" s="140"/>
      <c r="D273" s="140"/>
      <c r="E273" s="140"/>
      <c r="F273" s="140"/>
      <c r="G273" s="140"/>
      <c r="H273" s="140"/>
      <c r="I273" s="140"/>
      <c r="J273" s="140"/>
    </row>
    <row r="274">
      <c r="A274" s="140"/>
      <c r="B274" s="140"/>
      <c r="C274" s="140"/>
      <c r="D274" s="140"/>
      <c r="E274" s="140"/>
      <c r="F274" s="140"/>
      <c r="G274" s="140"/>
      <c r="H274" s="140"/>
      <c r="I274" s="140"/>
      <c r="J274" s="140"/>
    </row>
    <row r="275">
      <c r="A275" s="140"/>
      <c r="B275" s="140"/>
      <c r="C275" s="140"/>
      <c r="D275" s="140"/>
      <c r="E275" s="140"/>
      <c r="F275" s="140"/>
      <c r="G275" s="140"/>
      <c r="H275" s="140"/>
      <c r="I275" s="140"/>
      <c r="J275" s="140"/>
    </row>
    <row r="276">
      <c r="A276" s="140"/>
      <c r="B276" s="140"/>
      <c r="C276" s="140"/>
      <c r="D276" s="140"/>
      <c r="E276" s="140"/>
      <c r="F276" s="140"/>
      <c r="G276" s="140"/>
      <c r="H276" s="140"/>
      <c r="I276" s="140"/>
      <c r="J276" s="140"/>
    </row>
    <row r="277">
      <c r="A277" s="140"/>
      <c r="B277" s="140"/>
      <c r="C277" s="140"/>
      <c r="D277" s="140"/>
      <c r="E277" s="140"/>
      <c r="F277" s="140"/>
      <c r="G277" s="140"/>
      <c r="H277" s="140"/>
      <c r="I277" s="140"/>
      <c r="J277" s="140"/>
    </row>
    <row r="278">
      <c r="A278" s="140"/>
      <c r="B278" s="140"/>
      <c r="C278" s="140"/>
      <c r="D278" s="140"/>
      <c r="E278" s="140"/>
      <c r="F278" s="140"/>
      <c r="G278" s="140"/>
      <c r="H278" s="140"/>
      <c r="I278" s="140"/>
      <c r="J278" s="140"/>
    </row>
    <row r="279">
      <c r="A279" s="140"/>
      <c r="B279" s="140"/>
      <c r="C279" s="140"/>
      <c r="D279" s="140"/>
      <c r="E279" s="140"/>
      <c r="F279" s="140"/>
      <c r="G279" s="140"/>
      <c r="H279" s="140"/>
      <c r="I279" s="140"/>
      <c r="J279" s="140"/>
    </row>
    <row r="280">
      <c r="A280" s="140"/>
      <c r="B280" s="140"/>
      <c r="C280" s="140"/>
      <c r="D280" s="140"/>
      <c r="E280" s="140"/>
      <c r="F280" s="140"/>
      <c r="G280" s="140"/>
      <c r="H280" s="140"/>
      <c r="I280" s="140"/>
      <c r="J280" s="140"/>
    </row>
    <row r="281">
      <c r="A281" s="140"/>
      <c r="B281" s="140"/>
      <c r="C281" s="140"/>
      <c r="D281" s="140"/>
      <c r="E281" s="140"/>
      <c r="F281" s="140"/>
      <c r="G281" s="140"/>
      <c r="H281" s="140"/>
      <c r="I281" s="140"/>
      <c r="J281" s="140"/>
    </row>
    <row r="282">
      <c r="A282" s="140"/>
      <c r="B282" s="140"/>
      <c r="C282" s="140"/>
      <c r="D282" s="140"/>
      <c r="E282" s="140"/>
      <c r="F282" s="140"/>
      <c r="G282" s="140"/>
      <c r="H282" s="140"/>
      <c r="I282" s="140"/>
      <c r="J282" s="140"/>
    </row>
    <row r="283">
      <c r="A283" s="140"/>
      <c r="B283" s="140"/>
      <c r="C283" s="140"/>
      <c r="D283" s="140"/>
      <c r="E283" s="140"/>
      <c r="F283" s="140"/>
      <c r="G283" s="140"/>
      <c r="H283" s="140"/>
      <c r="I283" s="140"/>
      <c r="J283" s="140"/>
    </row>
    <row r="284">
      <c r="A284" s="140"/>
      <c r="B284" s="140"/>
      <c r="C284" s="140"/>
      <c r="D284" s="140"/>
      <c r="E284" s="140"/>
      <c r="F284" s="140"/>
      <c r="G284" s="140"/>
      <c r="H284" s="140"/>
      <c r="I284" s="140"/>
      <c r="J284" s="140"/>
    </row>
    <row r="285">
      <c r="A285" s="140"/>
      <c r="B285" s="140"/>
      <c r="C285" s="140"/>
      <c r="D285" s="140"/>
      <c r="E285" s="140"/>
      <c r="F285" s="140"/>
      <c r="G285" s="140"/>
      <c r="H285" s="140"/>
      <c r="I285" s="140"/>
      <c r="J285" s="140"/>
    </row>
    <row r="286">
      <c r="A286" s="140"/>
      <c r="B286" s="140"/>
      <c r="C286" s="140"/>
      <c r="D286" s="140"/>
      <c r="E286" s="140"/>
      <c r="F286" s="140"/>
      <c r="G286" s="140"/>
      <c r="H286" s="140"/>
      <c r="I286" s="140"/>
      <c r="J286" s="140"/>
    </row>
    <row r="287">
      <c r="A287" s="140"/>
      <c r="B287" s="140"/>
      <c r="C287" s="140"/>
      <c r="D287" s="140"/>
      <c r="E287" s="140"/>
      <c r="F287" s="140"/>
      <c r="G287" s="140"/>
      <c r="H287" s="140"/>
      <c r="I287" s="140"/>
      <c r="J287" s="140"/>
    </row>
    <row r="288">
      <c r="A288" s="140"/>
      <c r="B288" s="140"/>
      <c r="C288" s="140"/>
      <c r="D288" s="140"/>
      <c r="E288" s="140"/>
      <c r="F288" s="140"/>
      <c r="G288" s="140"/>
      <c r="H288" s="140"/>
      <c r="I288" s="140"/>
      <c r="J288" s="140"/>
    </row>
    <row r="289">
      <c r="A289" s="140"/>
      <c r="B289" s="140"/>
      <c r="C289" s="140"/>
      <c r="D289" s="140"/>
      <c r="E289" s="140"/>
      <c r="F289" s="140"/>
      <c r="G289" s="140"/>
      <c r="H289" s="140"/>
      <c r="I289" s="140"/>
      <c r="J289" s="140"/>
    </row>
    <row r="290">
      <c r="A290" s="140"/>
      <c r="B290" s="140"/>
      <c r="C290" s="140"/>
      <c r="D290" s="140"/>
      <c r="E290" s="140"/>
      <c r="F290" s="140"/>
      <c r="G290" s="140"/>
      <c r="H290" s="140"/>
      <c r="I290" s="140"/>
      <c r="J290" s="140"/>
    </row>
    <row r="291">
      <c r="A291" s="140"/>
      <c r="B291" s="140"/>
      <c r="C291" s="140"/>
      <c r="D291" s="140"/>
      <c r="E291" s="140"/>
      <c r="F291" s="140"/>
      <c r="G291" s="140"/>
      <c r="H291" s="140"/>
      <c r="I291" s="140"/>
      <c r="J291" s="140"/>
    </row>
    <row r="292">
      <c r="A292" s="140"/>
      <c r="B292" s="140"/>
      <c r="C292" s="140"/>
      <c r="D292" s="140"/>
      <c r="E292" s="140"/>
      <c r="F292" s="140"/>
      <c r="G292" s="140"/>
      <c r="H292" s="140"/>
      <c r="I292" s="140"/>
      <c r="J292" s="140"/>
    </row>
    <row r="293">
      <c r="A293" s="140"/>
      <c r="B293" s="140"/>
      <c r="C293" s="140"/>
      <c r="D293" s="140"/>
      <c r="E293" s="140"/>
      <c r="F293" s="140"/>
      <c r="G293" s="140"/>
      <c r="H293" s="140"/>
      <c r="I293" s="140"/>
      <c r="J293" s="140"/>
    </row>
    <row r="294">
      <c r="A294" s="140"/>
      <c r="B294" s="140"/>
      <c r="C294" s="140"/>
      <c r="D294" s="140"/>
      <c r="E294" s="140"/>
      <c r="F294" s="140"/>
      <c r="G294" s="140"/>
      <c r="H294" s="140"/>
      <c r="I294" s="140"/>
      <c r="J294" s="140"/>
    </row>
    <row r="295">
      <c r="A295" s="140"/>
      <c r="B295" s="140"/>
      <c r="C295" s="140"/>
      <c r="D295" s="140"/>
      <c r="E295" s="140"/>
      <c r="F295" s="140"/>
      <c r="G295" s="140"/>
      <c r="H295" s="140"/>
      <c r="I295" s="140"/>
      <c r="J295" s="140"/>
    </row>
    <row r="296">
      <c r="A296" s="140"/>
      <c r="B296" s="140"/>
      <c r="C296" s="140"/>
      <c r="D296" s="140"/>
      <c r="E296" s="140"/>
      <c r="F296" s="140"/>
      <c r="G296" s="140"/>
      <c r="H296" s="140"/>
      <c r="I296" s="140"/>
      <c r="J296" s="140"/>
    </row>
    <row r="297">
      <c r="A297" s="140"/>
      <c r="B297" s="140"/>
      <c r="C297" s="140"/>
      <c r="D297" s="140"/>
      <c r="E297" s="140"/>
      <c r="F297" s="140"/>
      <c r="G297" s="140"/>
      <c r="H297" s="140"/>
      <c r="I297" s="140"/>
      <c r="J297" s="140"/>
    </row>
    <row r="298">
      <c r="A298" s="140"/>
      <c r="B298" s="140"/>
      <c r="C298" s="140"/>
      <c r="D298" s="140"/>
      <c r="E298" s="140"/>
      <c r="F298" s="140"/>
      <c r="G298" s="140"/>
      <c r="H298" s="140"/>
      <c r="I298" s="140"/>
      <c r="J298" s="140"/>
    </row>
    <row r="299">
      <c r="A299" s="140"/>
      <c r="B299" s="140"/>
      <c r="C299" s="140"/>
      <c r="D299" s="140"/>
      <c r="E299" s="140"/>
      <c r="F299" s="140"/>
      <c r="G299" s="140"/>
      <c r="H299" s="140"/>
      <c r="I299" s="140"/>
      <c r="J299" s="140"/>
    </row>
    <row r="300">
      <c r="A300" s="140"/>
      <c r="B300" s="140"/>
      <c r="C300" s="140"/>
      <c r="D300" s="140"/>
      <c r="E300" s="140"/>
      <c r="F300" s="140"/>
      <c r="G300" s="140"/>
      <c r="H300" s="140"/>
      <c r="I300" s="140"/>
      <c r="J300" s="140"/>
    </row>
    <row r="301">
      <c r="A301" s="140"/>
      <c r="B301" s="140"/>
      <c r="C301" s="140"/>
      <c r="D301" s="140"/>
      <c r="E301" s="140"/>
      <c r="F301" s="140"/>
      <c r="G301" s="140"/>
      <c r="H301" s="140"/>
      <c r="I301" s="140"/>
      <c r="J301" s="140"/>
    </row>
    <row r="302">
      <c r="A302" s="140"/>
      <c r="B302" s="140"/>
      <c r="C302" s="140"/>
      <c r="D302" s="140"/>
      <c r="E302" s="140"/>
      <c r="F302" s="140"/>
      <c r="G302" s="140"/>
      <c r="H302" s="140"/>
      <c r="I302" s="140"/>
      <c r="J302" s="140"/>
    </row>
    <row r="303">
      <c r="A303" s="140"/>
      <c r="B303" s="140"/>
      <c r="C303" s="140"/>
      <c r="D303" s="140"/>
      <c r="E303" s="140"/>
      <c r="F303" s="140"/>
      <c r="G303" s="140"/>
      <c r="H303" s="140"/>
      <c r="I303" s="140"/>
      <c r="J303" s="140"/>
    </row>
    <row r="304">
      <c r="A304" s="140"/>
      <c r="B304" s="140"/>
      <c r="C304" s="140"/>
      <c r="D304" s="140"/>
      <c r="E304" s="140"/>
      <c r="F304" s="140"/>
      <c r="G304" s="140"/>
      <c r="H304" s="140"/>
      <c r="I304" s="140"/>
      <c r="J304" s="140"/>
    </row>
    <row r="305">
      <c r="A305" s="140"/>
      <c r="B305" s="140"/>
      <c r="C305" s="140"/>
      <c r="D305" s="140"/>
      <c r="E305" s="140"/>
      <c r="F305" s="140"/>
      <c r="G305" s="140"/>
      <c r="H305" s="140"/>
      <c r="I305" s="140"/>
      <c r="J305" s="140"/>
    </row>
    <row r="306">
      <c r="A306" s="140"/>
      <c r="B306" s="140"/>
      <c r="C306" s="140"/>
      <c r="D306" s="140"/>
      <c r="E306" s="140"/>
      <c r="F306" s="140"/>
      <c r="G306" s="140"/>
      <c r="H306" s="140"/>
      <c r="I306" s="140"/>
      <c r="J306" s="140"/>
    </row>
    <row r="307">
      <c r="A307" s="140"/>
      <c r="B307" s="140"/>
      <c r="C307" s="140"/>
      <c r="D307" s="140"/>
      <c r="E307" s="140"/>
      <c r="F307" s="140"/>
      <c r="G307" s="140"/>
      <c r="H307" s="140"/>
      <c r="I307" s="140"/>
      <c r="J307" s="140"/>
    </row>
    <row r="308">
      <c r="A308" s="140"/>
      <c r="B308" s="140"/>
      <c r="C308" s="140"/>
      <c r="D308" s="140"/>
      <c r="E308" s="140"/>
      <c r="F308" s="140"/>
      <c r="G308" s="140"/>
      <c r="H308" s="140"/>
      <c r="I308" s="140"/>
      <c r="J308" s="140"/>
    </row>
    <row r="309">
      <c r="A309" s="140"/>
      <c r="B309" s="140"/>
      <c r="C309" s="140"/>
      <c r="D309" s="140"/>
      <c r="E309" s="140"/>
      <c r="F309" s="140"/>
      <c r="G309" s="140"/>
      <c r="H309" s="140"/>
      <c r="I309" s="140"/>
      <c r="J309" s="140"/>
    </row>
    <row r="310">
      <c r="A310" s="140"/>
      <c r="B310" s="140"/>
      <c r="C310" s="140"/>
      <c r="D310" s="140"/>
      <c r="E310" s="140"/>
      <c r="F310" s="140"/>
      <c r="G310" s="140"/>
      <c r="H310" s="140"/>
      <c r="I310" s="140"/>
      <c r="J310" s="140"/>
    </row>
    <row r="311">
      <c r="A311" s="140"/>
      <c r="B311" s="140"/>
      <c r="C311" s="140"/>
      <c r="D311" s="140"/>
      <c r="E311" s="140"/>
      <c r="F311" s="140"/>
      <c r="G311" s="140"/>
      <c r="H311" s="140"/>
      <c r="I311" s="140"/>
      <c r="J311" s="140"/>
    </row>
    <row r="312">
      <c r="A312" s="140"/>
      <c r="B312" s="140"/>
      <c r="C312" s="140"/>
      <c r="D312" s="140"/>
      <c r="E312" s="140"/>
      <c r="F312" s="140"/>
      <c r="G312" s="140"/>
      <c r="H312" s="140"/>
      <c r="I312" s="140"/>
      <c r="J312" s="140"/>
    </row>
    <row r="313">
      <c r="A313" s="140"/>
      <c r="B313" s="140"/>
      <c r="C313" s="140"/>
      <c r="D313" s="140"/>
      <c r="E313" s="140"/>
      <c r="F313" s="140"/>
      <c r="G313" s="140"/>
      <c r="H313" s="140"/>
      <c r="I313" s="140"/>
      <c r="J313" s="140"/>
    </row>
    <row r="314">
      <c r="A314" s="140"/>
      <c r="B314" s="140"/>
      <c r="C314" s="140"/>
      <c r="D314" s="140"/>
      <c r="E314" s="140"/>
      <c r="F314" s="140"/>
      <c r="G314" s="140"/>
      <c r="H314" s="140"/>
      <c r="I314" s="140"/>
      <c r="J314" s="140"/>
    </row>
    <row r="315">
      <c r="A315" s="140"/>
      <c r="B315" s="140"/>
      <c r="C315" s="140"/>
      <c r="D315" s="140"/>
      <c r="E315" s="140"/>
      <c r="F315" s="140"/>
      <c r="G315" s="140"/>
      <c r="H315" s="140"/>
      <c r="I315" s="140"/>
      <c r="J315" s="140"/>
    </row>
    <row r="316">
      <c r="A316" s="140"/>
      <c r="B316" s="140"/>
      <c r="C316" s="140"/>
      <c r="D316" s="140"/>
      <c r="E316" s="140"/>
      <c r="F316" s="140"/>
      <c r="G316" s="140"/>
      <c r="H316" s="140"/>
      <c r="I316" s="140"/>
      <c r="J316" s="140"/>
    </row>
    <row r="317">
      <c r="A317" s="140"/>
      <c r="B317" s="140"/>
      <c r="C317" s="140"/>
      <c r="D317" s="140"/>
      <c r="E317" s="140"/>
      <c r="F317" s="140"/>
      <c r="G317" s="140"/>
      <c r="H317" s="140"/>
      <c r="I317" s="140"/>
      <c r="J317" s="140"/>
    </row>
    <row r="318">
      <c r="A318" s="140"/>
      <c r="B318" s="140"/>
      <c r="C318" s="140"/>
      <c r="D318" s="140"/>
      <c r="E318" s="140"/>
      <c r="F318" s="140"/>
      <c r="G318" s="140"/>
      <c r="H318" s="140"/>
      <c r="I318" s="140"/>
      <c r="J318" s="140"/>
    </row>
    <row r="319">
      <c r="A319" s="140"/>
      <c r="B319" s="140"/>
      <c r="C319" s="140"/>
      <c r="D319" s="140"/>
      <c r="E319" s="140"/>
      <c r="F319" s="140"/>
      <c r="G319" s="140"/>
      <c r="H319" s="140"/>
      <c r="I319" s="140"/>
      <c r="J319" s="140"/>
    </row>
    <row r="320">
      <c r="A320" s="140"/>
      <c r="B320" s="140"/>
      <c r="C320" s="140"/>
      <c r="D320" s="140"/>
      <c r="E320" s="140"/>
      <c r="F320" s="140"/>
      <c r="G320" s="140"/>
      <c r="H320" s="140"/>
      <c r="I320" s="140"/>
      <c r="J320" s="140"/>
    </row>
    <row r="321">
      <c r="A321" s="140"/>
      <c r="B321" s="140"/>
      <c r="C321" s="140"/>
      <c r="D321" s="140"/>
      <c r="E321" s="140"/>
      <c r="F321" s="140"/>
      <c r="G321" s="140"/>
      <c r="H321" s="140"/>
      <c r="I321" s="140"/>
      <c r="J321" s="140"/>
    </row>
    <row r="322">
      <c r="A322" s="140"/>
      <c r="B322" s="140"/>
      <c r="C322" s="140"/>
      <c r="D322" s="140"/>
      <c r="E322" s="140"/>
      <c r="F322" s="140"/>
      <c r="G322" s="140"/>
      <c r="H322" s="140"/>
      <c r="I322" s="140"/>
      <c r="J322" s="140"/>
    </row>
    <row r="323">
      <c r="A323" s="140"/>
      <c r="B323" s="140"/>
      <c r="C323" s="140"/>
      <c r="D323" s="140"/>
      <c r="E323" s="140"/>
      <c r="F323" s="140"/>
      <c r="G323" s="140"/>
      <c r="H323" s="140"/>
      <c r="I323" s="140"/>
      <c r="J323" s="140"/>
    </row>
    <row r="324">
      <c r="A324" s="140"/>
      <c r="B324" s="140"/>
      <c r="C324" s="140"/>
      <c r="D324" s="140"/>
      <c r="E324" s="140"/>
      <c r="F324" s="140"/>
      <c r="G324" s="140"/>
      <c r="H324" s="140"/>
      <c r="I324" s="140"/>
      <c r="J324" s="140"/>
    </row>
    <row r="325">
      <c r="A325" s="140"/>
      <c r="B325" s="140"/>
      <c r="C325" s="140"/>
      <c r="D325" s="140"/>
      <c r="E325" s="140"/>
      <c r="F325" s="140"/>
      <c r="G325" s="140"/>
      <c r="H325" s="140"/>
      <c r="I325" s="140"/>
      <c r="J325" s="140"/>
    </row>
    <row r="326">
      <c r="A326" s="140"/>
      <c r="B326" s="140"/>
      <c r="C326" s="140"/>
      <c r="D326" s="140"/>
      <c r="E326" s="140"/>
      <c r="F326" s="140"/>
      <c r="G326" s="140"/>
      <c r="H326" s="140"/>
      <c r="I326" s="140"/>
      <c r="J326" s="140"/>
    </row>
    <row r="327">
      <c r="A327" s="140"/>
      <c r="B327" s="140"/>
      <c r="C327" s="140"/>
      <c r="D327" s="140"/>
      <c r="E327" s="140"/>
      <c r="F327" s="140"/>
      <c r="G327" s="140"/>
      <c r="H327" s="140"/>
      <c r="I327" s="140"/>
      <c r="J327" s="140"/>
    </row>
    <row r="328">
      <c r="A328" s="140"/>
      <c r="B328" s="140"/>
      <c r="C328" s="140"/>
      <c r="D328" s="140"/>
      <c r="E328" s="140"/>
      <c r="F328" s="140"/>
      <c r="G328" s="140"/>
      <c r="H328" s="140"/>
      <c r="I328" s="140"/>
      <c r="J328" s="140"/>
    </row>
    <row r="329">
      <c r="A329" s="140"/>
      <c r="B329" s="140"/>
      <c r="C329" s="140"/>
      <c r="D329" s="140"/>
      <c r="E329" s="140"/>
      <c r="F329" s="140"/>
      <c r="G329" s="140"/>
      <c r="H329" s="140"/>
      <c r="I329" s="140"/>
      <c r="J329" s="140"/>
    </row>
    <row r="330">
      <c r="A330" s="140"/>
      <c r="B330" s="140"/>
      <c r="C330" s="140"/>
      <c r="D330" s="140"/>
      <c r="E330" s="140"/>
      <c r="F330" s="140"/>
      <c r="G330" s="140"/>
      <c r="H330" s="140"/>
      <c r="I330" s="140"/>
      <c r="J330" s="140"/>
    </row>
    <row r="331">
      <c r="A331" s="140"/>
      <c r="B331" s="140"/>
      <c r="C331" s="140"/>
      <c r="D331" s="140"/>
      <c r="E331" s="140"/>
      <c r="F331" s="140"/>
      <c r="G331" s="140"/>
      <c r="H331" s="140"/>
      <c r="I331" s="140"/>
      <c r="J331" s="140"/>
    </row>
    <row r="332">
      <c r="A332" s="140"/>
      <c r="B332" s="140"/>
      <c r="C332" s="140"/>
      <c r="D332" s="140"/>
      <c r="E332" s="140"/>
      <c r="F332" s="140"/>
      <c r="G332" s="140"/>
      <c r="H332" s="140"/>
      <c r="I332" s="140"/>
      <c r="J332" s="140"/>
    </row>
    <row r="333">
      <c r="A333" s="140"/>
      <c r="B333" s="140"/>
      <c r="C333" s="140"/>
      <c r="D333" s="140"/>
      <c r="E333" s="140"/>
      <c r="F333" s="140"/>
      <c r="G333" s="140"/>
      <c r="H333" s="140"/>
      <c r="I333" s="140"/>
      <c r="J333" s="140"/>
    </row>
    <row r="334">
      <c r="A334" s="140"/>
      <c r="B334" s="140"/>
      <c r="C334" s="140"/>
      <c r="D334" s="140"/>
      <c r="E334" s="140"/>
      <c r="F334" s="140"/>
      <c r="G334" s="140"/>
      <c r="H334" s="140"/>
      <c r="I334" s="140"/>
      <c r="J334" s="140"/>
    </row>
    <row r="335">
      <c r="A335" s="140"/>
      <c r="B335" s="140"/>
      <c r="C335" s="140"/>
      <c r="D335" s="140"/>
      <c r="E335" s="140"/>
      <c r="F335" s="140"/>
      <c r="G335" s="140"/>
      <c r="H335" s="140"/>
      <c r="I335" s="140"/>
      <c r="J335" s="140"/>
    </row>
    <row r="336">
      <c r="A336" s="140"/>
      <c r="B336" s="140"/>
      <c r="C336" s="140"/>
      <c r="D336" s="140"/>
      <c r="E336" s="140"/>
      <c r="F336" s="140"/>
      <c r="G336" s="140"/>
      <c r="H336" s="140"/>
      <c r="I336" s="140"/>
      <c r="J336" s="140"/>
    </row>
    <row r="337">
      <c r="A337" s="140"/>
      <c r="B337" s="140"/>
      <c r="C337" s="140"/>
      <c r="D337" s="140"/>
      <c r="E337" s="140"/>
      <c r="F337" s="140"/>
      <c r="G337" s="140"/>
      <c r="H337" s="140"/>
      <c r="I337" s="140"/>
      <c r="J337" s="140"/>
    </row>
    <row r="338">
      <c r="A338" s="140"/>
      <c r="B338" s="140"/>
      <c r="C338" s="140"/>
      <c r="D338" s="140"/>
      <c r="E338" s="140"/>
      <c r="F338" s="140"/>
      <c r="G338" s="140"/>
      <c r="H338" s="140"/>
      <c r="I338" s="140"/>
      <c r="J338" s="140"/>
    </row>
    <row r="339">
      <c r="A339" s="140"/>
      <c r="B339" s="140"/>
      <c r="C339" s="140"/>
      <c r="D339" s="140"/>
      <c r="E339" s="140"/>
      <c r="F339" s="140"/>
      <c r="G339" s="140"/>
      <c r="H339" s="140"/>
      <c r="I339" s="140"/>
      <c r="J339" s="140"/>
    </row>
    <row r="340">
      <c r="A340" s="140"/>
      <c r="B340" s="140"/>
      <c r="C340" s="140"/>
      <c r="D340" s="140"/>
      <c r="E340" s="140"/>
      <c r="F340" s="140"/>
      <c r="G340" s="140"/>
      <c r="H340" s="140"/>
      <c r="I340" s="140"/>
      <c r="J340" s="140"/>
    </row>
    <row r="341">
      <c r="A341" s="140"/>
      <c r="B341" s="140"/>
      <c r="C341" s="140"/>
      <c r="D341" s="140"/>
      <c r="E341" s="140"/>
      <c r="F341" s="140"/>
      <c r="G341" s="140"/>
      <c r="H341" s="140"/>
      <c r="I341" s="140"/>
      <c r="J341" s="140"/>
    </row>
    <row r="342">
      <c r="A342" s="140"/>
      <c r="B342" s="140"/>
      <c r="C342" s="140"/>
      <c r="D342" s="140"/>
      <c r="E342" s="140"/>
      <c r="F342" s="140"/>
      <c r="G342" s="140"/>
      <c r="H342" s="140"/>
      <c r="I342" s="140"/>
      <c r="J342" s="140"/>
    </row>
    <row r="343">
      <c r="A343" s="140"/>
      <c r="B343" s="140"/>
      <c r="C343" s="140"/>
      <c r="D343" s="140"/>
      <c r="E343" s="140"/>
      <c r="F343" s="140"/>
      <c r="G343" s="140"/>
      <c r="H343" s="140"/>
      <c r="I343" s="140"/>
      <c r="J343" s="140"/>
    </row>
    <row r="344">
      <c r="A344" s="140"/>
      <c r="B344" s="140"/>
      <c r="C344" s="140"/>
      <c r="D344" s="140"/>
      <c r="E344" s="140"/>
      <c r="F344" s="140"/>
      <c r="G344" s="140"/>
      <c r="H344" s="140"/>
      <c r="I344" s="140"/>
      <c r="J344" s="140"/>
    </row>
    <row r="345">
      <c r="A345" s="140"/>
      <c r="B345" s="140"/>
      <c r="C345" s="140"/>
      <c r="D345" s="140"/>
      <c r="E345" s="140"/>
      <c r="F345" s="140"/>
      <c r="G345" s="140"/>
      <c r="H345" s="140"/>
      <c r="I345" s="140"/>
      <c r="J345" s="140"/>
    </row>
    <row r="346">
      <c r="A346" s="140"/>
      <c r="B346" s="140"/>
      <c r="C346" s="140"/>
      <c r="D346" s="140"/>
      <c r="E346" s="140"/>
      <c r="F346" s="140"/>
      <c r="G346" s="140"/>
      <c r="H346" s="140"/>
      <c r="I346" s="140"/>
      <c r="J346" s="140"/>
    </row>
    <row r="347">
      <c r="A347" s="140"/>
      <c r="B347" s="140"/>
      <c r="C347" s="140"/>
      <c r="D347" s="140"/>
      <c r="E347" s="140"/>
      <c r="F347" s="140"/>
      <c r="G347" s="140"/>
      <c r="H347" s="140"/>
      <c r="I347" s="140"/>
      <c r="J347" s="140"/>
    </row>
    <row r="348">
      <c r="A348" s="140"/>
      <c r="B348" s="140"/>
      <c r="C348" s="140"/>
      <c r="D348" s="140"/>
      <c r="E348" s="140"/>
      <c r="F348" s="140"/>
      <c r="G348" s="140"/>
      <c r="H348" s="140"/>
      <c r="I348" s="140"/>
      <c r="J348" s="140"/>
    </row>
    <row r="349">
      <c r="A349" s="140"/>
      <c r="B349" s="140"/>
      <c r="C349" s="140"/>
      <c r="D349" s="140"/>
      <c r="E349" s="140"/>
      <c r="F349" s="140"/>
      <c r="G349" s="140"/>
      <c r="H349" s="140"/>
      <c r="I349" s="140"/>
      <c r="J349" s="140"/>
    </row>
    <row r="350">
      <c r="A350" s="140"/>
      <c r="B350" s="140"/>
      <c r="C350" s="140"/>
      <c r="D350" s="140"/>
      <c r="E350" s="140"/>
      <c r="F350" s="140"/>
      <c r="G350" s="140"/>
      <c r="H350" s="140"/>
      <c r="I350" s="140"/>
      <c r="J350" s="140"/>
    </row>
    <row r="351">
      <c r="A351" s="140"/>
      <c r="B351" s="140"/>
      <c r="C351" s="140"/>
      <c r="D351" s="140"/>
      <c r="E351" s="140"/>
      <c r="F351" s="140"/>
      <c r="G351" s="140"/>
      <c r="H351" s="140"/>
      <c r="I351" s="140"/>
      <c r="J351" s="140"/>
    </row>
    <row r="352">
      <c r="A352" s="140"/>
      <c r="B352" s="140"/>
      <c r="C352" s="140"/>
      <c r="D352" s="140"/>
      <c r="E352" s="140"/>
      <c r="F352" s="140"/>
      <c r="G352" s="140"/>
      <c r="H352" s="140"/>
      <c r="I352" s="140"/>
      <c r="J352" s="140"/>
    </row>
    <row r="353">
      <c r="A353" s="140"/>
      <c r="B353" s="140"/>
      <c r="C353" s="140"/>
      <c r="D353" s="140"/>
      <c r="E353" s="140"/>
      <c r="F353" s="140"/>
      <c r="G353" s="140"/>
      <c r="H353" s="140"/>
      <c r="I353" s="140"/>
      <c r="J353" s="140"/>
    </row>
    <row r="354">
      <c r="A354" s="140"/>
      <c r="B354" s="140"/>
      <c r="C354" s="140"/>
      <c r="D354" s="140"/>
      <c r="E354" s="140"/>
      <c r="F354" s="140"/>
      <c r="G354" s="140"/>
      <c r="H354" s="140"/>
      <c r="I354" s="140"/>
      <c r="J354" s="140"/>
    </row>
    <row r="355">
      <c r="A355" s="140"/>
      <c r="B355" s="140"/>
      <c r="C355" s="140"/>
      <c r="D355" s="140"/>
      <c r="E355" s="140"/>
      <c r="F355" s="140"/>
      <c r="G355" s="140"/>
      <c r="H355" s="140"/>
      <c r="I355" s="140"/>
      <c r="J355" s="140"/>
    </row>
    <row r="356">
      <c r="A356" s="140"/>
      <c r="B356" s="140"/>
      <c r="C356" s="140"/>
      <c r="D356" s="140"/>
      <c r="E356" s="140"/>
      <c r="F356" s="140"/>
      <c r="G356" s="140"/>
      <c r="H356" s="140"/>
      <c r="I356" s="140"/>
      <c r="J356" s="140"/>
    </row>
    <row r="357">
      <c r="A357" s="140"/>
      <c r="B357" s="140"/>
      <c r="C357" s="140"/>
      <c r="D357" s="140"/>
      <c r="E357" s="140"/>
      <c r="F357" s="140"/>
      <c r="G357" s="140"/>
      <c r="H357" s="140"/>
      <c r="I357" s="140"/>
      <c r="J357" s="140"/>
    </row>
    <row r="358">
      <c r="A358" s="140"/>
      <c r="B358" s="140"/>
      <c r="C358" s="140"/>
      <c r="D358" s="140"/>
      <c r="E358" s="140"/>
      <c r="F358" s="140"/>
      <c r="G358" s="140"/>
      <c r="H358" s="140"/>
      <c r="I358" s="140"/>
      <c r="J358" s="140"/>
    </row>
    <row r="359">
      <c r="A359" s="140"/>
      <c r="B359" s="140"/>
      <c r="C359" s="140"/>
      <c r="D359" s="140"/>
      <c r="E359" s="140"/>
      <c r="F359" s="140"/>
      <c r="G359" s="140"/>
      <c r="H359" s="140"/>
      <c r="I359" s="140"/>
      <c r="J359" s="140"/>
    </row>
    <row r="360">
      <c r="A360" s="140"/>
      <c r="B360" s="140"/>
      <c r="C360" s="140"/>
      <c r="D360" s="140"/>
      <c r="E360" s="140"/>
      <c r="F360" s="140"/>
      <c r="G360" s="140"/>
      <c r="H360" s="140"/>
      <c r="I360" s="140"/>
      <c r="J360" s="140"/>
    </row>
    <row r="361">
      <c r="A361" s="140"/>
      <c r="B361" s="140"/>
      <c r="C361" s="140"/>
      <c r="D361" s="140"/>
      <c r="E361" s="140"/>
      <c r="F361" s="140"/>
      <c r="G361" s="140"/>
      <c r="H361" s="140"/>
      <c r="I361" s="140"/>
      <c r="J361" s="140"/>
    </row>
    <row r="362">
      <c r="A362" s="140"/>
      <c r="B362" s="140"/>
      <c r="C362" s="140"/>
      <c r="D362" s="140"/>
      <c r="E362" s="140"/>
      <c r="F362" s="140"/>
      <c r="G362" s="140"/>
      <c r="H362" s="140"/>
      <c r="I362" s="140"/>
      <c r="J362" s="140"/>
    </row>
    <row r="363">
      <c r="A363" s="140"/>
      <c r="B363" s="140"/>
      <c r="C363" s="140"/>
      <c r="D363" s="140"/>
      <c r="E363" s="140"/>
      <c r="F363" s="140"/>
      <c r="G363" s="140"/>
      <c r="H363" s="140"/>
      <c r="I363" s="140"/>
      <c r="J363" s="140"/>
    </row>
    <row r="364">
      <c r="A364" s="140"/>
      <c r="B364" s="140"/>
      <c r="C364" s="140"/>
      <c r="D364" s="140"/>
      <c r="E364" s="140"/>
      <c r="F364" s="140"/>
      <c r="G364" s="140"/>
      <c r="H364" s="140"/>
      <c r="I364" s="140"/>
      <c r="J364" s="140"/>
    </row>
    <row r="365">
      <c r="A365" s="140"/>
      <c r="B365" s="140"/>
      <c r="C365" s="140"/>
      <c r="D365" s="140"/>
      <c r="E365" s="140"/>
      <c r="F365" s="140"/>
      <c r="G365" s="140"/>
      <c r="H365" s="140"/>
      <c r="I365" s="140"/>
      <c r="J365" s="140"/>
    </row>
    <row r="366">
      <c r="A366" s="140"/>
      <c r="B366" s="140"/>
      <c r="C366" s="140"/>
      <c r="D366" s="140"/>
      <c r="E366" s="140"/>
      <c r="F366" s="140"/>
      <c r="G366" s="140"/>
      <c r="H366" s="140"/>
      <c r="I366" s="140"/>
      <c r="J366" s="140"/>
    </row>
    <row r="367">
      <c r="A367" s="140"/>
      <c r="B367" s="140"/>
      <c r="C367" s="140"/>
      <c r="D367" s="140"/>
      <c r="E367" s="140"/>
      <c r="F367" s="140"/>
      <c r="G367" s="140"/>
      <c r="H367" s="140"/>
      <c r="I367" s="140"/>
      <c r="J367" s="140"/>
    </row>
    <row r="368">
      <c r="A368" s="140"/>
      <c r="B368" s="140"/>
      <c r="C368" s="140"/>
      <c r="D368" s="140"/>
      <c r="E368" s="140"/>
      <c r="F368" s="140"/>
      <c r="G368" s="140"/>
      <c r="H368" s="140"/>
      <c r="I368" s="140"/>
      <c r="J368" s="140"/>
    </row>
    <row r="369">
      <c r="A369" s="140"/>
      <c r="B369" s="140"/>
      <c r="C369" s="140"/>
      <c r="D369" s="140"/>
      <c r="E369" s="140"/>
      <c r="F369" s="140"/>
      <c r="G369" s="140"/>
      <c r="H369" s="140"/>
      <c r="I369" s="140"/>
      <c r="J369" s="140"/>
    </row>
    <row r="370">
      <c r="A370" s="140"/>
      <c r="B370" s="140"/>
      <c r="C370" s="140"/>
      <c r="D370" s="140"/>
      <c r="E370" s="140"/>
      <c r="F370" s="140"/>
      <c r="G370" s="140"/>
      <c r="H370" s="140"/>
      <c r="I370" s="140"/>
      <c r="J370" s="140"/>
    </row>
    <row r="371">
      <c r="A371" s="140"/>
      <c r="B371" s="140"/>
      <c r="C371" s="140"/>
      <c r="D371" s="140"/>
      <c r="E371" s="140"/>
      <c r="F371" s="140"/>
      <c r="G371" s="140"/>
      <c r="H371" s="140"/>
      <c r="I371" s="140"/>
      <c r="J371" s="140"/>
    </row>
    <row r="372">
      <c r="A372" s="140"/>
      <c r="B372" s="140"/>
      <c r="C372" s="140"/>
      <c r="D372" s="140"/>
      <c r="E372" s="140"/>
      <c r="F372" s="140"/>
      <c r="G372" s="140"/>
      <c r="H372" s="140"/>
      <c r="I372" s="140"/>
      <c r="J372" s="140"/>
    </row>
    <row r="373">
      <c r="A373" s="140"/>
      <c r="B373" s="140"/>
      <c r="C373" s="140"/>
      <c r="D373" s="140"/>
      <c r="E373" s="140"/>
      <c r="F373" s="140"/>
      <c r="G373" s="140"/>
      <c r="H373" s="140"/>
      <c r="I373" s="140"/>
      <c r="J373" s="140"/>
    </row>
    <row r="374">
      <c r="A374" s="140"/>
      <c r="B374" s="140"/>
      <c r="C374" s="140"/>
      <c r="D374" s="140"/>
      <c r="E374" s="140"/>
      <c r="F374" s="140"/>
      <c r="G374" s="140"/>
      <c r="H374" s="140"/>
      <c r="I374" s="140"/>
      <c r="J374" s="140"/>
    </row>
    <row r="375">
      <c r="A375" s="140"/>
      <c r="B375" s="140"/>
      <c r="C375" s="140"/>
      <c r="D375" s="140"/>
      <c r="E375" s="140"/>
      <c r="F375" s="140"/>
      <c r="G375" s="140"/>
      <c r="H375" s="140"/>
      <c r="I375" s="140"/>
      <c r="J375" s="140"/>
    </row>
    <row r="376">
      <c r="A376" s="140"/>
      <c r="B376" s="140"/>
      <c r="C376" s="140"/>
      <c r="D376" s="140"/>
      <c r="E376" s="140"/>
      <c r="F376" s="140"/>
      <c r="G376" s="140"/>
      <c r="H376" s="140"/>
      <c r="I376" s="140"/>
      <c r="J376" s="140"/>
    </row>
    <row r="377">
      <c r="A377" s="140"/>
      <c r="B377" s="140"/>
      <c r="C377" s="140"/>
      <c r="D377" s="140"/>
      <c r="E377" s="140"/>
      <c r="F377" s="140"/>
      <c r="G377" s="140"/>
      <c r="H377" s="140"/>
      <c r="I377" s="140"/>
      <c r="J377" s="140"/>
    </row>
    <row r="378">
      <c r="A378" s="140"/>
      <c r="B378" s="140"/>
      <c r="C378" s="140"/>
      <c r="D378" s="140"/>
      <c r="E378" s="140"/>
      <c r="F378" s="140"/>
      <c r="G378" s="140"/>
      <c r="H378" s="140"/>
      <c r="I378" s="140"/>
      <c r="J378" s="140"/>
    </row>
    <row r="379">
      <c r="A379" s="140"/>
      <c r="B379" s="140"/>
      <c r="C379" s="140"/>
      <c r="D379" s="140"/>
      <c r="E379" s="140"/>
      <c r="F379" s="140"/>
      <c r="G379" s="140"/>
      <c r="H379" s="140"/>
      <c r="I379" s="140"/>
      <c r="J379" s="140"/>
    </row>
    <row r="380">
      <c r="A380" s="140"/>
      <c r="B380" s="140"/>
      <c r="C380" s="140"/>
      <c r="D380" s="140"/>
      <c r="E380" s="140"/>
      <c r="F380" s="140"/>
      <c r="G380" s="140"/>
      <c r="H380" s="140"/>
      <c r="I380" s="140"/>
      <c r="J380" s="140"/>
    </row>
    <row r="381">
      <c r="A381" s="140"/>
      <c r="B381" s="140"/>
      <c r="C381" s="140"/>
      <c r="D381" s="140"/>
      <c r="E381" s="140"/>
      <c r="F381" s="140"/>
      <c r="G381" s="140"/>
      <c r="H381" s="140"/>
      <c r="I381" s="140"/>
      <c r="J381" s="140"/>
    </row>
    <row r="382">
      <c r="A382" s="140"/>
      <c r="B382" s="140"/>
      <c r="C382" s="140"/>
      <c r="D382" s="140"/>
      <c r="E382" s="140"/>
      <c r="F382" s="140"/>
      <c r="G382" s="140"/>
      <c r="H382" s="140"/>
      <c r="I382" s="140"/>
      <c r="J382" s="140"/>
    </row>
    <row r="383">
      <c r="A383" s="140"/>
      <c r="B383" s="140"/>
      <c r="C383" s="140"/>
      <c r="D383" s="140"/>
      <c r="E383" s="140"/>
      <c r="F383" s="140"/>
      <c r="G383" s="140"/>
      <c r="H383" s="140"/>
      <c r="I383" s="140"/>
      <c r="J383" s="140"/>
    </row>
    <row r="384">
      <c r="A384" s="140"/>
      <c r="B384" s="140"/>
      <c r="C384" s="140"/>
      <c r="D384" s="140"/>
      <c r="E384" s="140"/>
      <c r="F384" s="140"/>
      <c r="G384" s="140"/>
      <c r="H384" s="140"/>
      <c r="I384" s="140"/>
      <c r="J384" s="140"/>
    </row>
    <row r="385">
      <c r="A385" s="140"/>
      <c r="B385" s="140"/>
      <c r="C385" s="140"/>
      <c r="D385" s="140"/>
      <c r="E385" s="140"/>
      <c r="F385" s="140"/>
      <c r="G385" s="140"/>
      <c r="H385" s="140"/>
      <c r="I385" s="140"/>
      <c r="J385" s="140"/>
    </row>
    <row r="386">
      <c r="A386" s="140"/>
      <c r="B386" s="140"/>
      <c r="C386" s="140"/>
      <c r="D386" s="140"/>
      <c r="E386" s="140"/>
      <c r="F386" s="140"/>
      <c r="G386" s="140"/>
      <c r="H386" s="140"/>
      <c r="I386" s="140"/>
      <c r="J386" s="140"/>
    </row>
    <row r="387">
      <c r="A387" s="140"/>
      <c r="B387" s="140"/>
      <c r="C387" s="140"/>
      <c r="D387" s="140"/>
      <c r="E387" s="140"/>
      <c r="F387" s="140"/>
      <c r="G387" s="140"/>
      <c r="H387" s="140"/>
      <c r="I387" s="140"/>
      <c r="J387" s="140"/>
    </row>
    <row r="388">
      <c r="A388" s="140"/>
      <c r="B388" s="140"/>
      <c r="C388" s="140"/>
      <c r="D388" s="140"/>
      <c r="E388" s="140"/>
      <c r="F388" s="140"/>
      <c r="G388" s="140"/>
      <c r="H388" s="140"/>
      <c r="I388" s="140"/>
      <c r="J388" s="140"/>
    </row>
    <row r="389">
      <c r="A389" s="140"/>
      <c r="B389" s="140"/>
      <c r="C389" s="140"/>
      <c r="D389" s="140"/>
      <c r="E389" s="140"/>
      <c r="F389" s="140"/>
      <c r="G389" s="140"/>
      <c r="H389" s="140"/>
      <c r="I389" s="140"/>
      <c r="J389" s="140"/>
    </row>
    <row r="390">
      <c r="A390" s="140"/>
      <c r="B390" s="140"/>
      <c r="C390" s="140"/>
      <c r="D390" s="140"/>
      <c r="E390" s="140"/>
      <c r="F390" s="140"/>
      <c r="G390" s="140"/>
      <c r="H390" s="140"/>
      <c r="I390" s="140"/>
      <c r="J390" s="140"/>
    </row>
    <row r="391">
      <c r="A391" s="140"/>
      <c r="B391" s="140"/>
      <c r="C391" s="140"/>
      <c r="D391" s="140"/>
      <c r="E391" s="140"/>
      <c r="F391" s="140"/>
      <c r="G391" s="140"/>
      <c r="H391" s="140"/>
      <c r="I391" s="140"/>
      <c r="J391" s="140"/>
    </row>
    <row r="392">
      <c r="A392" s="140"/>
      <c r="B392" s="140"/>
      <c r="C392" s="140"/>
      <c r="D392" s="140"/>
      <c r="E392" s="140"/>
      <c r="F392" s="140"/>
      <c r="G392" s="140"/>
      <c r="H392" s="140"/>
      <c r="I392" s="140"/>
      <c r="J392" s="140"/>
    </row>
    <row r="393">
      <c r="A393" s="140"/>
      <c r="B393" s="140"/>
      <c r="C393" s="140"/>
      <c r="D393" s="140"/>
      <c r="E393" s="140"/>
      <c r="F393" s="140"/>
      <c r="G393" s="140"/>
      <c r="H393" s="140"/>
      <c r="I393" s="140"/>
      <c r="J393" s="140"/>
    </row>
    <row r="394">
      <c r="A394" s="140"/>
      <c r="B394" s="140"/>
      <c r="C394" s="140"/>
      <c r="D394" s="140"/>
      <c r="E394" s="140"/>
      <c r="F394" s="140"/>
      <c r="G394" s="140"/>
      <c r="H394" s="140"/>
      <c r="I394" s="140"/>
      <c r="J394" s="140"/>
    </row>
    <row r="395">
      <c r="A395" s="140"/>
      <c r="B395" s="140"/>
      <c r="C395" s="140"/>
      <c r="D395" s="140"/>
      <c r="E395" s="140"/>
      <c r="F395" s="140"/>
      <c r="G395" s="140"/>
      <c r="H395" s="140"/>
      <c r="I395" s="140"/>
      <c r="J395" s="140"/>
    </row>
    <row r="396">
      <c r="A396" s="140"/>
      <c r="B396" s="140"/>
      <c r="C396" s="140"/>
      <c r="D396" s="140"/>
      <c r="E396" s="140"/>
      <c r="F396" s="140"/>
      <c r="G396" s="140"/>
      <c r="H396" s="140"/>
      <c r="I396" s="140"/>
      <c r="J396" s="140"/>
    </row>
    <row r="397">
      <c r="A397" s="140"/>
      <c r="B397" s="140"/>
      <c r="C397" s="140"/>
      <c r="D397" s="140"/>
      <c r="E397" s="140"/>
      <c r="F397" s="140"/>
      <c r="G397" s="140"/>
      <c r="H397" s="140"/>
      <c r="I397" s="140"/>
      <c r="J397" s="140"/>
    </row>
    <row r="398">
      <c r="A398" s="140"/>
      <c r="B398" s="140"/>
      <c r="C398" s="140"/>
      <c r="D398" s="140"/>
      <c r="E398" s="140"/>
      <c r="F398" s="140"/>
      <c r="G398" s="140"/>
      <c r="H398" s="140"/>
      <c r="I398" s="140"/>
      <c r="J398" s="140"/>
    </row>
    <row r="399">
      <c r="A399" s="140"/>
      <c r="B399" s="140"/>
      <c r="C399" s="140"/>
      <c r="D399" s="140"/>
      <c r="E399" s="140"/>
      <c r="F399" s="140"/>
      <c r="G399" s="140"/>
      <c r="H399" s="140"/>
      <c r="I399" s="140"/>
      <c r="J399" s="140"/>
    </row>
    <row r="400">
      <c r="A400" s="140"/>
      <c r="B400" s="140"/>
      <c r="C400" s="140"/>
      <c r="D400" s="140"/>
      <c r="E400" s="140"/>
      <c r="F400" s="140"/>
      <c r="G400" s="140"/>
      <c r="H400" s="140"/>
      <c r="I400" s="140"/>
      <c r="J400" s="140"/>
    </row>
    <row r="401">
      <c r="A401" s="140"/>
      <c r="B401" s="140"/>
      <c r="C401" s="140"/>
      <c r="D401" s="140"/>
      <c r="E401" s="140"/>
      <c r="F401" s="140"/>
      <c r="G401" s="140"/>
      <c r="H401" s="140"/>
      <c r="I401" s="140"/>
      <c r="J401" s="140"/>
    </row>
    <row r="402">
      <c r="A402" s="140"/>
      <c r="B402" s="140"/>
      <c r="C402" s="140"/>
      <c r="D402" s="140"/>
      <c r="E402" s="140"/>
      <c r="F402" s="140"/>
      <c r="G402" s="140"/>
      <c r="H402" s="140"/>
      <c r="I402" s="140"/>
      <c r="J402" s="140"/>
    </row>
    <row r="403">
      <c r="A403" s="140"/>
      <c r="B403" s="140"/>
      <c r="C403" s="140"/>
      <c r="D403" s="140"/>
      <c r="E403" s="140"/>
      <c r="F403" s="140"/>
      <c r="G403" s="140"/>
      <c r="H403" s="140"/>
      <c r="I403" s="140"/>
      <c r="J403" s="140"/>
    </row>
    <row r="404">
      <c r="A404" s="140"/>
      <c r="B404" s="140"/>
      <c r="C404" s="140"/>
      <c r="D404" s="140"/>
      <c r="E404" s="140"/>
      <c r="F404" s="140"/>
      <c r="G404" s="140"/>
      <c r="H404" s="140"/>
      <c r="I404" s="140"/>
      <c r="J404" s="140"/>
    </row>
    <row r="405">
      <c r="A405" s="140"/>
      <c r="B405" s="140"/>
      <c r="C405" s="140"/>
      <c r="D405" s="140"/>
      <c r="E405" s="140"/>
      <c r="F405" s="140"/>
      <c r="G405" s="140"/>
      <c r="H405" s="140"/>
      <c r="I405" s="140"/>
      <c r="J405" s="140"/>
    </row>
    <row r="406">
      <c r="A406" s="140"/>
      <c r="B406" s="140"/>
      <c r="C406" s="140"/>
      <c r="D406" s="140"/>
      <c r="E406" s="140"/>
      <c r="F406" s="140"/>
      <c r="G406" s="140"/>
      <c r="H406" s="140"/>
      <c r="I406" s="140"/>
      <c r="J406" s="140"/>
    </row>
    <row r="407">
      <c r="A407" s="140"/>
      <c r="B407" s="140"/>
      <c r="C407" s="140"/>
      <c r="D407" s="140"/>
      <c r="E407" s="140"/>
      <c r="F407" s="140"/>
      <c r="G407" s="140"/>
      <c r="H407" s="140"/>
      <c r="I407" s="140"/>
      <c r="J407" s="140"/>
    </row>
    <row r="408">
      <c r="A408" s="140"/>
      <c r="B408" s="140"/>
      <c r="C408" s="140"/>
      <c r="D408" s="140"/>
      <c r="E408" s="140"/>
      <c r="F408" s="140"/>
      <c r="G408" s="140"/>
      <c r="H408" s="140"/>
      <c r="I408" s="140"/>
      <c r="J408" s="140"/>
    </row>
    <row r="409">
      <c r="A409" s="140"/>
      <c r="B409" s="140"/>
      <c r="C409" s="140"/>
      <c r="D409" s="140"/>
      <c r="E409" s="140"/>
      <c r="F409" s="140"/>
      <c r="G409" s="140"/>
      <c r="H409" s="140"/>
      <c r="I409" s="140"/>
      <c r="J409" s="140"/>
    </row>
    <row r="410">
      <c r="A410" s="140"/>
      <c r="B410" s="140"/>
      <c r="C410" s="140"/>
      <c r="D410" s="140"/>
      <c r="E410" s="140"/>
      <c r="F410" s="140"/>
      <c r="G410" s="140"/>
      <c r="H410" s="140"/>
      <c r="I410" s="140"/>
      <c r="J410" s="140"/>
    </row>
    <row r="411">
      <c r="A411" s="140"/>
      <c r="B411" s="140"/>
      <c r="C411" s="140"/>
      <c r="D411" s="140"/>
      <c r="E411" s="140"/>
      <c r="F411" s="140"/>
      <c r="G411" s="140"/>
      <c r="H411" s="140"/>
      <c r="I411" s="140"/>
      <c r="J411" s="140"/>
    </row>
    <row r="412">
      <c r="A412" s="140"/>
      <c r="B412" s="140"/>
      <c r="C412" s="140"/>
      <c r="D412" s="140"/>
      <c r="E412" s="140"/>
      <c r="F412" s="140"/>
      <c r="G412" s="140"/>
      <c r="H412" s="140"/>
      <c r="I412" s="140"/>
      <c r="J412" s="140"/>
    </row>
    <row r="413">
      <c r="A413" s="140"/>
      <c r="B413" s="140"/>
      <c r="C413" s="140"/>
      <c r="D413" s="140"/>
      <c r="E413" s="140"/>
      <c r="F413" s="140"/>
      <c r="G413" s="140"/>
      <c r="H413" s="140"/>
      <c r="I413" s="140"/>
      <c r="J413" s="140"/>
    </row>
    <row r="414">
      <c r="A414" s="140"/>
      <c r="B414" s="140"/>
      <c r="C414" s="140"/>
      <c r="D414" s="140"/>
      <c r="E414" s="140"/>
      <c r="F414" s="140"/>
      <c r="G414" s="140"/>
      <c r="H414" s="140"/>
      <c r="I414" s="140"/>
      <c r="J414" s="140"/>
    </row>
    <row r="415">
      <c r="A415" s="140"/>
      <c r="B415" s="140"/>
      <c r="C415" s="140"/>
      <c r="D415" s="140"/>
      <c r="E415" s="140"/>
      <c r="F415" s="140"/>
      <c r="G415" s="140"/>
      <c r="H415" s="140"/>
      <c r="I415" s="140"/>
      <c r="J415" s="140"/>
    </row>
    <row r="416">
      <c r="A416" s="140"/>
      <c r="B416" s="140"/>
      <c r="C416" s="140"/>
      <c r="D416" s="140"/>
      <c r="E416" s="140"/>
      <c r="F416" s="140"/>
      <c r="G416" s="140"/>
      <c r="H416" s="140"/>
      <c r="I416" s="140"/>
      <c r="J416" s="140"/>
    </row>
    <row r="417">
      <c r="A417" s="140"/>
      <c r="B417" s="140"/>
      <c r="C417" s="140"/>
      <c r="D417" s="140"/>
      <c r="E417" s="140"/>
      <c r="F417" s="140"/>
      <c r="G417" s="140"/>
      <c r="H417" s="140"/>
      <c r="I417" s="140"/>
      <c r="J417" s="140"/>
    </row>
    <row r="418">
      <c r="A418" s="140"/>
      <c r="B418" s="140"/>
      <c r="C418" s="140"/>
      <c r="D418" s="140"/>
      <c r="E418" s="140"/>
      <c r="F418" s="140"/>
      <c r="G418" s="140"/>
      <c r="H418" s="140"/>
      <c r="I418" s="140"/>
      <c r="J418" s="140"/>
    </row>
    <row r="419">
      <c r="A419" s="140"/>
      <c r="B419" s="140"/>
      <c r="C419" s="140"/>
      <c r="D419" s="140"/>
      <c r="E419" s="140"/>
      <c r="F419" s="140"/>
      <c r="G419" s="140"/>
      <c r="H419" s="140"/>
      <c r="I419" s="140"/>
      <c r="J419" s="140"/>
    </row>
    <row r="420">
      <c r="A420" s="140"/>
      <c r="B420" s="140"/>
      <c r="C420" s="140"/>
      <c r="D420" s="140"/>
      <c r="E420" s="140"/>
      <c r="F420" s="140"/>
      <c r="G420" s="140"/>
      <c r="H420" s="140"/>
      <c r="I420" s="140"/>
      <c r="J420" s="140"/>
    </row>
    <row r="421">
      <c r="A421" s="140"/>
      <c r="B421" s="140"/>
      <c r="C421" s="140"/>
      <c r="D421" s="140"/>
      <c r="E421" s="140"/>
      <c r="F421" s="140"/>
      <c r="G421" s="140"/>
      <c r="H421" s="140"/>
      <c r="I421" s="140"/>
      <c r="J421" s="140"/>
    </row>
    <row r="422">
      <c r="A422" s="140"/>
      <c r="B422" s="140"/>
      <c r="C422" s="140"/>
      <c r="D422" s="140"/>
      <c r="E422" s="140"/>
      <c r="F422" s="140"/>
      <c r="G422" s="140"/>
      <c r="H422" s="140"/>
      <c r="I422" s="140"/>
      <c r="J422" s="140"/>
    </row>
    <row r="423">
      <c r="A423" s="140"/>
      <c r="B423" s="140"/>
      <c r="C423" s="140"/>
      <c r="D423" s="140"/>
      <c r="E423" s="140"/>
      <c r="F423" s="140"/>
      <c r="G423" s="140"/>
      <c r="H423" s="140"/>
      <c r="I423" s="140"/>
      <c r="J423" s="140"/>
    </row>
    <row r="424">
      <c r="A424" s="140"/>
      <c r="B424" s="140"/>
      <c r="C424" s="140"/>
      <c r="D424" s="140"/>
      <c r="E424" s="140"/>
      <c r="F424" s="140"/>
      <c r="G424" s="140"/>
      <c r="H424" s="140"/>
      <c r="I424" s="140"/>
      <c r="J424" s="140"/>
    </row>
    <row r="425">
      <c r="A425" s="140"/>
      <c r="B425" s="140"/>
      <c r="C425" s="140"/>
      <c r="D425" s="140"/>
      <c r="E425" s="140"/>
      <c r="F425" s="140"/>
      <c r="G425" s="140"/>
      <c r="H425" s="140"/>
      <c r="I425" s="140"/>
      <c r="J425" s="140"/>
    </row>
    <row r="426">
      <c r="A426" s="140"/>
      <c r="B426" s="140"/>
      <c r="C426" s="140"/>
      <c r="D426" s="140"/>
      <c r="E426" s="140"/>
      <c r="F426" s="140"/>
      <c r="G426" s="140"/>
      <c r="H426" s="140"/>
      <c r="I426" s="140"/>
      <c r="J426" s="140"/>
    </row>
    <row r="427">
      <c r="A427" s="140"/>
      <c r="B427" s="140"/>
      <c r="C427" s="140"/>
      <c r="D427" s="140"/>
      <c r="E427" s="140"/>
      <c r="F427" s="140"/>
      <c r="G427" s="140"/>
      <c r="H427" s="140"/>
      <c r="I427" s="140"/>
      <c r="J427" s="140"/>
    </row>
    <row r="428">
      <c r="A428" s="140"/>
      <c r="B428" s="140"/>
      <c r="C428" s="140"/>
      <c r="D428" s="140"/>
      <c r="E428" s="140"/>
      <c r="F428" s="140"/>
      <c r="G428" s="140"/>
      <c r="H428" s="140"/>
      <c r="I428" s="140"/>
      <c r="J428" s="140"/>
    </row>
    <row r="429">
      <c r="A429" s="140"/>
      <c r="B429" s="140"/>
      <c r="C429" s="140"/>
      <c r="D429" s="140"/>
      <c r="E429" s="140"/>
      <c r="F429" s="140"/>
      <c r="G429" s="140"/>
      <c r="H429" s="140"/>
      <c r="I429" s="140"/>
      <c r="J429" s="140"/>
    </row>
    <row r="430">
      <c r="A430" s="140"/>
      <c r="B430" s="140"/>
      <c r="C430" s="140"/>
      <c r="D430" s="140"/>
      <c r="E430" s="140"/>
      <c r="F430" s="140"/>
      <c r="G430" s="140"/>
      <c r="H430" s="140"/>
      <c r="I430" s="140"/>
      <c r="J430" s="140"/>
    </row>
    <row r="431">
      <c r="A431" s="140"/>
      <c r="B431" s="140"/>
      <c r="C431" s="140"/>
      <c r="D431" s="140"/>
      <c r="E431" s="140"/>
      <c r="F431" s="140"/>
      <c r="G431" s="140"/>
      <c r="H431" s="140"/>
      <c r="I431" s="140"/>
      <c r="J431" s="140"/>
    </row>
    <row r="432">
      <c r="A432" s="140"/>
      <c r="B432" s="140"/>
      <c r="C432" s="140"/>
      <c r="D432" s="140"/>
      <c r="E432" s="140"/>
      <c r="F432" s="140"/>
      <c r="G432" s="140"/>
      <c r="H432" s="140"/>
      <c r="I432" s="140"/>
      <c r="J432" s="140"/>
    </row>
    <row r="433">
      <c r="A433" s="140"/>
      <c r="B433" s="140"/>
      <c r="C433" s="140"/>
      <c r="D433" s="140"/>
      <c r="E433" s="140"/>
      <c r="F433" s="140"/>
      <c r="G433" s="140"/>
      <c r="H433" s="140"/>
      <c r="I433" s="140"/>
      <c r="J433" s="140"/>
    </row>
    <row r="434">
      <c r="A434" s="140"/>
      <c r="B434" s="140"/>
      <c r="C434" s="140"/>
      <c r="D434" s="140"/>
      <c r="E434" s="140"/>
      <c r="F434" s="140"/>
      <c r="G434" s="140"/>
      <c r="H434" s="140"/>
      <c r="I434" s="140"/>
      <c r="J434" s="140"/>
    </row>
    <row r="435">
      <c r="A435" s="140"/>
      <c r="B435" s="140"/>
      <c r="C435" s="140"/>
      <c r="D435" s="140"/>
      <c r="E435" s="140"/>
      <c r="F435" s="140"/>
      <c r="G435" s="140"/>
      <c r="H435" s="140"/>
      <c r="I435" s="140"/>
      <c r="J435" s="140"/>
    </row>
    <row r="436">
      <c r="A436" s="140"/>
      <c r="B436" s="140"/>
      <c r="C436" s="140"/>
      <c r="D436" s="140"/>
      <c r="E436" s="140"/>
      <c r="F436" s="140"/>
      <c r="G436" s="140"/>
      <c r="H436" s="140"/>
      <c r="I436" s="140"/>
      <c r="J436" s="140"/>
    </row>
    <row r="437">
      <c r="A437" s="140"/>
      <c r="B437" s="140"/>
      <c r="C437" s="140"/>
      <c r="D437" s="140"/>
      <c r="E437" s="140"/>
      <c r="F437" s="140"/>
      <c r="G437" s="140"/>
      <c r="H437" s="140"/>
      <c r="I437" s="140"/>
      <c r="J437" s="140"/>
    </row>
    <row r="438">
      <c r="A438" s="140"/>
      <c r="B438" s="140"/>
      <c r="C438" s="140"/>
      <c r="D438" s="140"/>
      <c r="E438" s="140"/>
      <c r="F438" s="140"/>
      <c r="G438" s="140"/>
      <c r="H438" s="140"/>
      <c r="I438" s="140"/>
      <c r="J438" s="140"/>
    </row>
    <row r="439">
      <c r="A439" s="140"/>
      <c r="B439" s="140"/>
      <c r="C439" s="140"/>
      <c r="D439" s="140"/>
      <c r="E439" s="140"/>
      <c r="F439" s="140"/>
      <c r="G439" s="140"/>
      <c r="H439" s="140"/>
      <c r="I439" s="140"/>
      <c r="J439" s="140"/>
    </row>
    <row r="440">
      <c r="A440" s="140"/>
      <c r="B440" s="140"/>
      <c r="C440" s="140"/>
      <c r="D440" s="140"/>
      <c r="E440" s="140"/>
      <c r="F440" s="140"/>
      <c r="G440" s="140"/>
      <c r="H440" s="140"/>
      <c r="I440" s="140"/>
      <c r="J440" s="140"/>
    </row>
    <row r="441">
      <c r="A441" s="140"/>
      <c r="B441" s="140"/>
      <c r="C441" s="140"/>
      <c r="D441" s="140"/>
      <c r="E441" s="140"/>
      <c r="F441" s="140"/>
      <c r="G441" s="140"/>
      <c r="H441" s="140"/>
      <c r="I441" s="140"/>
      <c r="J441" s="140"/>
    </row>
    <row r="442">
      <c r="A442" s="140"/>
      <c r="B442" s="140"/>
      <c r="C442" s="140"/>
      <c r="D442" s="140"/>
      <c r="E442" s="140"/>
      <c r="F442" s="140"/>
      <c r="G442" s="140"/>
      <c r="H442" s="140"/>
      <c r="I442" s="140"/>
      <c r="J442" s="140"/>
    </row>
    <row r="443">
      <c r="A443" s="140"/>
      <c r="B443" s="140"/>
      <c r="C443" s="140"/>
      <c r="D443" s="140"/>
      <c r="E443" s="140"/>
      <c r="F443" s="140"/>
      <c r="G443" s="140"/>
      <c r="H443" s="140"/>
      <c r="I443" s="140"/>
      <c r="J443" s="140"/>
    </row>
    <row r="444">
      <c r="A444" s="140"/>
      <c r="B444" s="140"/>
      <c r="C444" s="140"/>
      <c r="D444" s="140"/>
      <c r="E444" s="140"/>
      <c r="F444" s="140"/>
      <c r="G444" s="140"/>
      <c r="H444" s="140"/>
      <c r="I444" s="140"/>
      <c r="J444" s="140"/>
    </row>
    <row r="445">
      <c r="A445" s="140"/>
      <c r="B445" s="140"/>
      <c r="C445" s="140"/>
      <c r="D445" s="140"/>
      <c r="E445" s="140"/>
      <c r="F445" s="140"/>
      <c r="G445" s="140"/>
      <c r="H445" s="140"/>
      <c r="I445" s="140"/>
      <c r="J445" s="140"/>
    </row>
    <row r="446">
      <c r="A446" s="140"/>
      <c r="B446" s="140"/>
      <c r="C446" s="140"/>
      <c r="D446" s="140"/>
      <c r="E446" s="140"/>
      <c r="F446" s="140"/>
      <c r="G446" s="140"/>
      <c r="H446" s="140"/>
      <c r="I446" s="140"/>
      <c r="J446" s="140"/>
    </row>
    <row r="447">
      <c r="A447" s="140"/>
      <c r="B447" s="140"/>
      <c r="C447" s="140"/>
      <c r="D447" s="140"/>
      <c r="E447" s="140"/>
      <c r="F447" s="140"/>
      <c r="G447" s="140"/>
      <c r="H447" s="140"/>
      <c r="I447" s="140"/>
      <c r="J447" s="140"/>
    </row>
    <row r="448">
      <c r="A448" s="140"/>
      <c r="B448" s="140"/>
      <c r="C448" s="140"/>
      <c r="D448" s="140"/>
      <c r="E448" s="140"/>
      <c r="F448" s="140"/>
      <c r="G448" s="140"/>
      <c r="H448" s="140"/>
      <c r="I448" s="140"/>
      <c r="J448" s="140"/>
    </row>
    <row r="449">
      <c r="A449" s="140"/>
      <c r="B449" s="140"/>
      <c r="C449" s="140"/>
      <c r="D449" s="140"/>
      <c r="E449" s="140"/>
      <c r="F449" s="140"/>
      <c r="G449" s="140"/>
      <c r="H449" s="140"/>
      <c r="I449" s="140"/>
      <c r="J449" s="140"/>
    </row>
    <row r="450">
      <c r="A450" s="140"/>
      <c r="B450" s="140"/>
      <c r="C450" s="140"/>
      <c r="D450" s="140"/>
      <c r="E450" s="140"/>
      <c r="F450" s="140"/>
      <c r="G450" s="140"/>
      <c r="H450" s="140"/>
      <c r="I450" s="140"/>
      <c r="J450" s="140"/>
    </row>
    <row r="451">
      <c r="A451" s="140"/>
      <c r="B451" s="140"/>
      <c r="C451" s="140"/>
      <c r="D451" s="140"/>
      <c r="E451" s="140"/>
      <c r="F451" s="140"/>
      <c r="G451" s="140"/>
      <c r="H451" s="140"/>
      <c r="I451" s="140"/>
      <c r="J451" s="140"/>
    </row>
    <row r="452">
      <c r="A452" s="140"/>
      <c r="B452" s="140"/>
      <c r="C452" s="140"/>
      <c r="D452" s="140"/>
      <c r="E452" s="140"/>
      <c r="F452" s="140"/>
      <c r="G452" s="140"/>
      <c r="H452" s="140"/>
      <c r="I452" s="140"/>
      <c r="J452" s="140"/>
    </row>
    <row r="453">
      <c r="A453" s="140"/>
      <c r="B453" s="140"/>
      <c r="C453" s="140"/>
      <c r="D453" s="140"/>
      <c r="E453" s="140"/>
      <c r="F453" s="140"/>
      <c r="G453" s="140"/>
      <c r="H453" s="140"/>
      <c r="I453" s="140"/>
      <c r="J453" s="140"/>
    </row>
    <row r="454">
      <c r="A454" s="140"/>
      <c r="B454" s="140"/>
      <c r="C454" s="140"/>
      <c r="D454" s="140"/>
      <c r="E454" s="140"/>
      <c r="F454" s="140"/>
      <c r="G454" s="140"/>
      <c r="H454" s="140"/>
      <c r="I454" s="140"/>
      <c r="J454" s="140"/>
    </row>
    <row r="455">
      <c r="A455" s="140"/>
      <c r="B455" s="140"/>
      <c r="C455" s="140"/>
      <c r="D455" s="140"/>
      <c r="E455" s="140"/>
      <c r="F455" s="140"/>
      <c r="G455" s="140"/>
      <c r="H455" s="140"/>
      <c r="I455" s="140"/>
      <c r="J455" s="140"/>
    </row>
    <row r="456">
      <c r="A456" s="140"/>
      <c r="B456" s="140"/>
      <c r="C456" s="140"/>
      <c r="D456" s="140"/>
      <c r="E456" s="140"/>
      <c r="F456" s="140"/>
      <c r="G456" s="140"/>
      <c r="H456" s="140"/>
      <c r="I456" s="140"/>
      <c r="J456" s="140"/>
    </row>
    <row r="457">
      <c r="A457" s="140"/>
      <c r="B457" s="140"/>
      <c r="C457" s="140"/>
      <c r="D457" s="140"/>
      <c r="E457" s="140"/>
      <c r="F457" s="140"/>
      <c r="G457" s="140"/>
      <c r="H457" s="140"/>
      <c r="I457" s="140"/>
      <c r="J457" s="140"/>
    </row>
    <row r="458">
      <c r="A458" s="140"/>
      <c r="B458" s="140"/>
      <c r="C458" s="140"/>
      <c r="D458" s="140"/>
      <c r="E458" s="140"/>
      <c r="F458" s="140"/>
      <c r="G458" s="140"/>
      <c r="H458" s="140"/>
      <c r="I458" s="140"/>
      <c r="J458" s="140"/>
    </row>
    <row r="459">
      <c r="A459" s="140"/>
      <c r="B459" s="140"/>
      <c r="C459" s="140"/>
      <c r="D459" s="140"/>
      <c r="E459" s="140"/>
      <c r="F459" s="140"/>
      <c r="G459" s="140"/>
      <c r="H459" s="140"/>
      <c r="I459" s="140"/>
      <c r="J459" s="140"/>
    </row>
    <row r="460">
      <c r="A460" s="140"/>
      <c r="B460" s="140"/>
      <c r="C460" s="140"/>
      <c r="D460" s="140"/>
      <c r="E460" s="140"/>
      <c r="F460" s="140"/>
      <c r="G460" s="140"/>
      <c r="H460" s="140"/>
      <c r="I460" s="140"/>
      <c r="J460" s="140"/>
    </row>
    <row r="461">
      <c r="A461" s="140"/>
      <c r="B461" s="140"/>
      <c r="C461" s="140"/>
      <c r="D461" s="140"/>
      <c r="E461" s="140"/>
      <c r="F461" s="140"/>
      <c r="G461" s="140"/>
      <c r="H461" s="140"/>
      <c r="I461" s="140"/>
      <c r="J461" s="140"/>
    </row>
    <row r="462">
      <c r="A462" s="140"/>
      <c r="B462" s="140"/>
      <c r="C462" s="140"/>
      <c r="D462" s="140"/>
      <c r="E462" s="140"/>
      <c r="F462" s="140"/>
      <c r="G462" s="140"/>
      <c r="H462" s="140"/>
      <c r="I462" s="140"/>
      <c r="J462" s="140"/>
    </row>
    <row r="463">
      <c r="A463" s="140"/>
      <c r="B463" s="140"/>
      <c r="C463" s="140"/>
      <c r="D463" s="140"/>
      <c r="E463" s="140"/>
      <c r="F463" s="140"/>
      <c r="G463" s="140"/>
      <c r="H463" s="140"/>
      <c r="I463" s="140"/>
      <c r="J463" s="140"/>
    </row>
    <row r="464">
      <c r="A464" s="140"/>
      <c r="B464" s="140"/>
      <c r="C464" s="140"/>
      <c r="D464" s="140"/>
      <c r="E464" s="140"/>
      <c r="F464" s="140"/>
      <c r="G464" s="140"/>
      <c r="H464" s="140"/>
      <c r="I464" s="140"/>
      <c r="J464" s="140"/>
    </row>
    <row r="465">
      <c r="A465" s="140"/>
      <c r="B465" s="140"/>
      <c r="C465" s="140"/>
      <c r="D465" s="140"/>
      <c r="E465" s="140"/>
      <c r="F465" s="140"/>
      <c r="G465" s="140"/>
      <c r="H465" s="140"/>
      <c r="I465" s="140"/>
      <c r="J465" s="140"/>
    </row>
    <row r="466">
      <c r="A466" s="140"/>
      <c r="B466" s="140"/>
      <c r="C466" s="140"/>
      <c r="D466" s="140"/>
      <c r="E466" s="140"/>
      <c r="F466" s="140"/>
      <c r="G466" s="140"/>
      <c r="H466" s="140"/>
      <c r="I466" s="140"/>
      <c r="J466" s="140"/>
    </row>
    <row r="467">
      <c r="A467" s="140"/>
      <c r="B467" s="140"/>
      <c r="C467" s="140"/>
      <c r="D467" s="140"/>
      <c r="E467" s="140"/>
      <c r="F467" s="140"/>
      <c r="G467" s="140"/>
      <c r="H467" s="140"/>
      <c r="I467" s="140"/>
      <c r="J467" s="140"/>
    </row>
    <row r="468">
      <c r="A468" s="140"/>
      <c r="B468" s="140"/>
      <c r="C468" s="140"/>
      <c r="D468" s="140"/>
      <c r="E468" s="140"/>
      <c r="F468" s="140"/>
      <c r="G468" s="140"/>
      <c r="H468" s="140"/>
      <c r="I468" s="140"/>
      <c r="J468" s="140"/>
    </row>
    <row r="469">
      <c r="A469" s="140"/>
      <c r="B469" s="140"/>
      <c r="C469" s="140"/>
      <c r="D469" s="140"/>
      <c r="E469" s="140"/>
      <c r="F469" s="140"/>
      <c r="G469" s="140"/>
      <c r="H469" s="140"/>
      <c r="I469" s="140"/>
      <c r="J469" s="140"/>
    </row>
    <row r="470">
      <c r="A470" s="140"/>
      <c r="B470" s="140"/>
      <c r="C470" s="140"/>
      <c r="D470" s="140"/>
      <c r="E470" s="140"/>
      <c r="F470" s="140"/>
      <c r="G470" s="140"/>
      <c r="H470" s="140"/>
      <c r="I470" s="140"/>
      <c r="J470" s="140"/>
    </row>
    <row r="471">
      <c r="A471" s="140"/>
      <c r="B471" s="140"/>
      <c r="C471" s="140"/>
      <c r="D471" s="140"/>
      <c r="E471" s="140"/>
      <c r="F471" s="140"/>
      <c r="G471" s="140"/>
      <c r="H471" s="140"/>
      <c r="I471" s="140"/>
      <c r="J471" s="140"/>
    </row>
    <row r="472">
      <c r="A472" s="140"/>
      <c r="B472" s="140"/>
      <c r="C472" s="140"/>
      <c r="D472" s="140"/>
      <c r="E472" s="140"/>
      <c r="F472" s="140"/>
      <c r="G472" s="140"/>
      <c r="H472" s="140"/>
      <c r="I472" s="140"/>
      <c r="J472" s="140"/>
    </row>
    <row r="473">
      <c r="A473" s="140"/>
      <c r="B473" s="140"/>
      <c r="C473" s="140"/>
      <c r="D473" s="140"/>
      <c r="E473" s="140"/>
      <c r="F473" s="140"/>
      <c r="G473" s="140"/>
      <c r="H473" s="140"/>
      <c r="I473" s="140"/>
      <c r="J473" s="140"/>
    </row>
    <row r="474">
      <c r="A474" s="140"/>
      <c r="B474" s="140"/>
      <c r="C474" s="140"/>
      <c r="D474" s="140"/>
      <c r="E474" s="140"/>
      <c r="F474" s="140"/>
      <c r="G474" s="140"/>
      <c r="H474" s="140"/>
      <c r="I474" s="140"/>
      <c r="J474" s="140"/>
    </row>
    <row r="475">
      <c r="A475" s="140"/>
      <c r="B475" s="140"/>
      <c r="C475" s="140"/>
      <c r="D475" s="140"/>
      <c r="E475" s="140"/>
      <c r="F475" s="140"/>
      <c r="G475" s="140"/>
      <c r="H475" s="140"/>
      <c r="I475" s="140"/>
      <c r="J475" s="140"/>
    </row>
    <row r="476">
      <c r="A476" s="140"/>
      <c r="B476" s="140"/>
      <c r="C476" s="140"/>
      <c r="D476" s="140"/>
      <c r="E476" s="140"/>
      <c r="F476" s="140"/>
      <c r="G476" s="140"/>
      <c r="H476" s="140"/>
      <c r="I476" s="140"/>
      <c r="J476" s="140"/>
    </row>
    <row r="477">
      <c r="A477" s="140"/>
      <c r="B477" s="140"/>
      <c r="C477" s="140"/>
      <c r="D477" s="140"/>
      <c r="E477" s="140"/>
      <c r="F477" s="140"/>
      <c r="G477" s="140"/>
      <c r="H477" s="140"/>
      <c r="I477" s="140"/>
      <c r="J477" s="140"/>
    </row>
    <row r="478">
      <c r="A478" s="140"/>
      <c r="B478" s="140"/>
      <c r="C478" s="140"/>
      <c r="D478" s="140"/>
      <c r="E478" s="140"/>
      <c r="F478" s="140"/>
      <c r="G478" s="140"/>
      <c r="H478" s="140"/>
      <c r="I478" s="140"/>
      <c r="J478" s="140"/>
    </row>
    <row r="479">
      <c r="A479" s="140"/>
      <c r="B479" s="140"/>
      <c r="C479" s="140"/>
      <c r="D479" s="140"/>
      <c r="E479" s="140"/>
      <c r="F479" s="140"/>
      <c r="G479" s="140"/>
      <c r="H479" s="140"/>
      <c r="I479" s="140"/>
      <c r="J479" s="140"/>
    </row>
    <row r="480">
      <c r="A480" s="140"/>
      <c r="B480" s="140"/>
      <c r="C480" s="140"/>
      <c r="D480" s="140"/>
      <c r="E480" s="140"/>
      <c r="F480" s="140"/>
      <c r="G480" s="140"/>
      <c r="H480" s="140"/>
      <c r="I480" s="140"/>
      <c r="J480" s="140"/>
    </row>
    <row r="481">
      <c r="A481" s="140"/>
      <c r="B481" s="140"/>
      <c r="C481" s="140"/>
      <c r="D481" s="140"/>
      <c r="E481" s="140"/>
      <c r="F481" s="140"/>
      <c r="G481" s="140"/>
      <c r="H481" s="140"/>
      <c r="I481" s="140"/>
      <c r="J481" s="140"/>
    </row>
    <row r="482">
      <c r="A482" s="140"/>
      <c r="B482" s="140"/>
      <c r="C482" s="140"/>
      <c r="D482" s="140"/>
      <c r="E482" s="140"/>
      <c r="F482" s="140"/>
      <c r="G482" s="140"/>
      <c r="H482" s="140"/>
      <c r="I482" s="140"/>
      <c r="J482" s="140"/>
    </row>
    <row r="483">
      <c r="A483" s="140"/>
      <c r="B483" s="140"/>
      <c r="C483" s="140"/>
      <c r="D483" s="140"/>
      <c r="E483" s="140"/>
      <c r="F483" s="140"/>
      <c r="G483" s="140"/>
      <c r="H483" s="140"/>
      <c r="I483" s="140"/>
      <c r="J483" s="140"/>
    </row>
    <row r="484">
      <c r="A484" s="140"/>
      <c r="B484" s="140"/>
      <c r="C484" s="140"/>
      <c r="D484" s="140"/>
      <c r="E484" s="140"/>
      <c r="F484" s="140"/>
      <c r="G484" s="140"/>
      <c r="H484" s="140"/>
      <c r="I484" s="140"/>
      <c r="J484" s="140"/>
    </row>
    <row r="485">
      <c r="A485" s="140"/>
      <c r="B485" s="140"/>
      <c r="C485" s="140"/>
      <c r="D485" s="140"/>
      <c r="E485" s="140"/>
      <c r="F485" s="140"/>
      <c r="G485" s="140"/>
      <c r="H485" s="140"/>
      <c r="I485" s="140"/>
      <c r="J485" s="140"/>
    </row>
    <row r="486">
      <c r="A486" s="140"/>
      <c r="B486" s="140"/>
      <c r="C486" s="140"/>
      <c r="D486" s="140"/>
      <c r="E486" s="140"/>
      <c r="F486" s="140"/>
      <c r="G486" s="140"/>
      <c r="H486" s="140"/>
      <c r="I486" s="140"/>
      <c r="J486" s="140"/>
    </row>
    <row r="487">
      <c r="A487" s="140"/>
      <c r="B487" s="140"/>
      <c r="C487" s="140"/>
      <c r="D487" s="140"/>
      <c r="E487" s="140"/>
      <c r="F487" s="140"/>
      <c r="G487" s="140"/>
      <c r="H487" s="140"/>
      <c r="I487" s="140"/>
      <c r="J487" s="140"/>
    </row>
    <row r="488">
      <c r="A488" s="140"/>
      <c r="B488" s="140"/>
      <c r="C488" s="140"/>
      <c r="D488" s="140"/>
      <c r="E488" s="140"/>
      <c r="F488" s="140"/>
      <c r="G488" s="140"/>
      <c r="H488" s="140"/>
      <c r="I488" s="140"/>
      <c r="J488" s="140"/>
    </row>
    <row r="489">
      <c r="A489" s="140"/>
      <c r="B489" s="140"/>
      <c r="C489" s="140"/>
      <c r="D489" s="140"/>
      <c r="E489" s="140"/>
      <c r="F489" s="140"/>
      <c r="G489" s="140"/>
      <c r="H489" s="140"/>
      <c r="I489" s="140"/>
      <c r="J489" s="140"/>
    </row>
    <row r="490">
      <c r="A490" s="140"/>
      <c r="B490" s="140"/>
      <c r="C490" s="140"/>
      <c r="D490" s="140"/>
      <c r="E490" s="140"/>
      <c r="F490" s="140"/>
      <c r="G490" s="140"/>
      <c r="H490" s="140"/>
      <c r="I490" s="140"/>
      <c r="J490" s="140"/>
    </row>
    <row r="491">
      <c r="A491" s="140"/>
      <c r="B491" s="140"/>
      <c r="C491" s="140"/>
      <c r="D491" s="140"/>
      <c r="E491" s="140"/>
      <c r="F491" s="140"/>
      <c r="G491" s="140"/>
      <c r="H491" s="140"/>
      <c r="I491" s="140"/>
      <c r="J491" s="140"/>
    </row>
    <row r="492">
      <c r="A492" s="140"/>
      <c r="B492" s="140"/>
      <c r="C492" s="140"/>
      <c r="D492" s="140"/>
      <c r="E492" s="140"/>
      <c r="F492" s="140"/>
      <c r="G492" s="140"/>
      <c r="H492" s="140"/>
      <c r="I492" s="140"/>
      <c r="J492" s="140"/>
    </row>
    <row r="493">
      <c r="A493" s="140"/>
      <c r="B493" s="140"/>
      <c r="C493" s="140"/>
      <c r="D493" s="140"/>
      <c r="E493" s="140"/>
      <c r="F493" s="140"/>
      <c r="G493" s="140"/>
      <c r="H493" s="140"/>
      <c r="I493" s="140"/>
      <c r="J493" s="140"/>
    </row>
    <row r="494">
      <c r="A494" s="140"/>
      <c r="B494" s="140"/>
      <c r="C494" s="140"/>
      <c r="D494" s="140"/>
      <c r="E494" s="140"/>
      <c r="F494" s="140"/>
      <c r="G494" s="140"/>
      <c r="H494" s="140"/>
      <c r="I494" s="140"/>
      <c r="J494" s="140"/>
    </row>
    <row r="495">
      <c r="A495" s="140"/>
      <c r="B495" s="140"/>
      <c r="C495" s="140"/>
      <c r="D495" s="140"/>
      <c r="E495" s="140"/>
      <c r="F495" s="140"/>
      <c r="G495" s="140"/>
      <c r="H495" s="140"/>
      <c r="I495" s="140"/>
      <c r="J495" s="140"/>
    </row>
    <row r="496">
      <c r="A496" s="140"/>
      <c r="B496" s="140"/>
      <c r="C496" s="140"/>
      <c r="D496" s="140"/>
      <c r="E496" s="140"/>
      <c r="F496" s="140"/>
      <c r="G496" s="140"/>
      <c r="H496" s="140"/>
      <c r="I496" s="140"/>
      <c r="J496" s="140"/>
    </row>
    <row r="497">
      <c r="A497" s="140"/>
      <c r="B497" s="140"/>
      <c r="C497" s="140"/>
      <c r="D497" s="140"/>
      <c r="E497" s="140"/>
      <c r="F497" s="140"/>
      <c r="G497" s="140"/>
      <c r="H497" s="140"/>
      <c r="I497" s="140"/>
      <c r="J497" s="140"/>
    </row>
    <row r="498">
      <c r="A498" s="140"/>
      <c r="B498" s="140"/>
      <c r="C498" s="140"/>
      <c r="D498" s="140"/>
      <c r="E498" s="140"/>
      <c r="F498" s="140"/>
      <c r="G498" s="140"/>
      <c r="H498" s="140"/>
      <c r="I498" s="140"/>
      <c r="J498" s="140"/>
    </row>
    <row r="499">
      <c r="A499" s="140"/>
      <c r="B499" s="140"/>
      <c r="C499" s="140"/>
      <c r="D499" s="140"/>
      <c r="E499" s="140"/>
      <c r="F499" s="140"/>
      <c r="G499" s="140"/>
      <c r="H499" s="140"/>
      <c r="I499" s="140"/>
      <c r="J499" s="140"/>
    </row>
    <row r="500">
      <c r="A500" s="140"/>
      <c r="B500" s="140"/>
      <c r="C500" s="140"/>
      <c r="D500" s="140"/>
      <c r="E500" s="140"/>
      <c r="F500" s="140"/>
      <c r="G500" s="140"/>
      <c r="H500" s="140"/>
      <c r="I500" s="140"/>
      <c r="J500" s="140"/>
    </row>
    <row r="501">
      <c r="A501" s="140"/>
      <c r="B501" s="140"/>
      <c r="C501" s="140"/>
      <c r="D501" s="140"/>
      <c r="E501" s="140"/>
      <c r="F501" s="140"/>
      <c r="G501" s="140"/>
      <c r="H501" s="140"/>
      <c r="I501" s="140"/>
      <c r="J501" s="140"/>
    </row>
    <row r="502">
      <c r="A502" s="140"/>
      <c r="B502" s="140"/>
      <c r="C502" s="140"/>
      <c r="D502" s="140"/>
      <c r="E502" s="140"/>
      <c r="F502" s="140"/>
      <c r="G502" s="140"/>
      <c r="H502" s="140"/>
      <c r="I502" s="140"/>
      <c r="J502" s="140"/>
    </row>
    <row r="503">
      <c r="A503" s="140"/>
      <c r="B503" s="140"/>
      <c r="C503" s="140"/>
      <c r="D503" s="140"/>
      <c r="E503" s="140"/>
      <c r="F503" s="140"/>
      <c r="G503" s="140"/>
      <c r="H503" s="140"/>
      <c r="I503" s="140"/>
      <c r="J503" s="140"/>
    </row>
    <row r="504">
      <c r="A504" s="140"/>
      <c r="B504" s="140"/>
      <c r="C504" s="140"/>
      <c r="D504" s="140"/>
      <c r="E504" s="140"/>
      <c r="F504" s="140"/>
      <c r="G504" s="140"/>
      <c r="H504" s="140"/>
      <c r="I504" s="140"/>
      <c r="J504" s="140"/>
    </row>
    <row r="505">
      <c r="A505" s="140"/>
      <c r="B505" s="140"/>
      <c r="C505" s="140"/>
      <c r="D505" s="140"/>
      <c r="E505" s="140"/>
      <c r="F505" s="140"/>
      <c r="G505" s="140"/>
      <c r="H505" s="140"/>
      <c r="I505" s="140"/>
      <c r="J505" s="140"/>
    </row>
    <row r="506">
      <c r="A506" s="140"/>
      <c r="B506" s="140"/>
      <c r="C506" s="140"/>
      <c r="D506" s="140"/>
      <c r="E506" s="140"/>
      <c r="F506" s="140"/>
      <c r="G506" s="140"/>
      <c r="H506" s="140"/>
      <c r="I506" s="140"/>
      <c r="J506" s="140"/>
    </row>
    <row r="507">
      <c r="A507" s="140"/>
      <c r="B507" s="140"/>
      <c r="C507" s="140"/>
      <c r="D507" s="140"/>
      <c r="E507" s="140"/>
      <c r="F507" s="140"/>
      <c r="G507" s="140"/>
      <c r="H507" s="140"/>
      <c r="I507" s="140"/>
      <c r="J507" s="140"/>
    </row>
    <row r="508">
      <c r="A508" s="140"/>
      <c r="B508" s="140"/>
      <c r="C508" s="140"/>
      <c r="D508" s="140"/>
      <c r="E508" s="140"/>
      <c r="F508" s="140"/>
      <c r="G508" s="140"/>
      <c r="H508" s="140"/>
      <c r="I508" s="140"/>
      <c r="J508" s="140"/>
    </row>
    <row r="509">
      <c r="A509" s="140"/>
      <c r="B509" s="140"/>
      <c r="C509" s="140"/>
      <c r="D509" s="140"/>
      <c r="E509" s="140"/>
      <c r="F509" s="140"/>
      <c r="G509" s="140"/>
      <c r="H509" s="140"/>
      <c r="I509" s="140"/>
      <c r="J509" s="140"/>
    </row>
    <row r="510">
      <c r="A510" s="140"/>
      <c r="B510" s="140"/>
      <c r="C510" s="140"/>
      <c r="D510" s="140"/>
      <c r="E510" s="140"/>
      <c r="F510" s="140"/>
      <c r="G510" s="140"/>
      <c r="H510" s="140"/>
      <c r="I510" s="140"/>
      <c r="J510" s="140"/>
    </row>
    <row r="511">
      <c r="A511" s="140"/>
      <c r="B511" s="140"/>
      <c r="C511" s="140"/>
      <c r="D511" s="140"/>
      <c r="E511" s="140"/>
      <c r="F511" s="140"/>
      <c r="G511" s="140"/>
      <c r="H511" s="140"/>
      <c r="I511" s="140"/>
      <c r="J511" s="140"/>
    </row>
    <row r="512">
      <c r="A512" s="140"/>
      <c r="B512" s="140"/>
      <c r="C512" s="140"/>
      <c r="D512" s="140"/>
      <c r="E512" s="140"/>
      <c r="F512" s="140"/>
      <c r="G512" s="140"/>
      <c r="H512" s="140"/>
      <c r="I512" s="140"/>
      <c r="J512" s="140"/>
    </row>
    <row r="513">
      <c r="A513" s="140"/>
      <c r="B513" s="140"/>
      <c r="C513" s="140"/>
      <c r="D513" s="140"/>
      <c r="E513" s="140"/>
      <c r="F513" s="140"/>
      <c r="G513" s="140"/>
      <c r="H513" s="140"/>
      <c r="I513" s="140"/>
      <c r="J513" s="140"/>
    </row>
    <row r="514">
      <c r="A514" s="140"/>
      <c r="B514" s="140"/>
      <c r="C514" s="140"/>
      <c r="D514" s="140"/>
      <c r="E514" s="140"/>
      <c r="F514" s="140"/>
      <c r="G514" s="140"/>
      <c r="H514" s="140"/>
      <c r="I514" s="140"/>
      <c r="J514" s="140"/>
    </row>
    <row r="515">
      <c r="A515" s="140"/>
      <c r="B515" s="140"/>
      <c r="C515" s="140"/>
      <c r="D515" s="140"/>
      <c r="E515" s="140"/>
      <c r="F515" s="140"/>
      <c r="G515" s="140"/>
      <c r="H515" s="140"/>
      <c r="I515" s="140"/>
      <c r="J515" s="140"/>
    </row>
    <row r="516">
      <c r="A516" s="140"/>
      <c r="B516" s="140"/>
      <c r="C516" s="140"/>
      <c r="D516" s="140"/>
      <c r="E516" s="140"/>
      <c r="F516" s="140"/>
      <c r="G516" s="140"/>
      <c r="H516" s="140"/>
      <c r="I516" s="140"/>
      <c r="J516" s="140"/>
    </row>
    <row r="517">
      <c r="A517" s="140"/>
      <c r="B517" s="140"/>
      <c r="C517" s="140"/>
      <c r="D517" s="140"/>
      <c r="E517" s="140"/>
      <c r="F517" s="140"/>
      <c r="G517" s="140"/>
      <c r="H517" s="140"/>
      <c r="I517" s="140"/>
      <c r="J517" s="140"/>
    </row>
    <row r="518">
      <c r="A518" s="140"/>
      <c r="B518" s="140"/>
      <c r="C518" s="140"/>
      <c r="D518" s="140"/>
      <c r="E518" s="140"/>
      <c r="F518" s="140"/>
      <c r="G518" s="140"/>
      <c r="H518" s="140"/>
      <c r="I518" s="140"/>
      <c r="J518" s="140"/>
    </row>
    <row r="519">
      <c r="A519" s="140"/>
      <c r="B519" s="140"/>
      <c r="C519" s="140"/>
      <c r="D519" s="140"/>
      <c r="E519" s="140"/>
      <c r="F519" s="140"/>
      <c r="G519" s="140"/>
      <c r="H519" s="140"/>
      <c r="I519" s="140"/>
      <c r="J519" s="140"/>
    </row>
    <row r="520">
      <c r="A520" s="140"/>
      <c r="B520" s="140"/>
      <c r="C520" s="140"/>
      <c r="D520" s="140"/>
      <c r="E520" s="140"/>
      <c r="F520" s="140"/>
      <c r="G520" s="140"/>
      <c r="H520" s="140"/>
      <c r="I520" s="140"/>
      <c r="J520" s="140"/>
    </row>
    <row r="521">
      <c r="A521" s="140"/>
      <c r="B521" s="140"/>
      <c r="C521" s="140"/>
      <c r="D521" s="140"/>
      <c r="E521" s="140"/>
      <c r="F521" s="140"/>
      <c r="G521" s="140"/>
      <c r="H521" s="140"/>
      <c r="I521" s="140"/>
      <c r="J521" s="140"/>
    </row>
    <row r="522">
      <c r="A522" s="140"/>
      <c r="B522" s="140"/>
      <c r="C522" s="140"/>
      <c r="D522" s="140"/>
      <c r="E522" s="140"/>
      <c r="F522" s="140"/>
      <c r="G522" s="140"/>
      <c r="H522" s="140"/>
      <c r="I522" s="140"/>
      <c r="J522" s="140"/>
    </row>
    <row r="523">
      <c r="A523" s="140"/>
      <c r="B523" s="140"/>
      <c r="C523" s="140"/>
      <c r="D523" s="140"/>
      <c r="E523" s="140"/>
      <c r="F523" s="140"/>
      <c r="G523" s="140"/>
      <c r="H523" s="140"/>
      <c r="I523" s="140"/>
      <c r="J523" s="140"/>
    </row>
    <row r="524">
      <c r="A524" s="140"/>
      <c r="B524" s="140"/>
      <c r="C524" s="140"/>
      <c r="D524" s="140"/>
      <c r="E524" s="140"/>
      <c r="F524" s="140"/>
      <c r="G524" s="140"/>
      <c r="H524" s="140"/>
      <c r="I524" s="140"/>
      <c r="J524" s="140"/>
    </row>
    <row r="525">
      <c r="A525" s="140"/>
      <c r="B525" s="140"/>
      <c r="C525" s="140"/>
      <c r="D525" s="140"/>
      <c r="E525" s="140"/>
      <c r="F525" s="140"/>
      <c r="G525" s="140"/>
      <c r="H525" s="140"/>
      <c r="I525" s="140"/>
      <c r="J525" s="140"/>
    </row>
    <row r="526">
      <c r="A526" s="140"/>
      <c r="B526" s="140"/>
      <c r="C526" s="140"/>
      <c r="D526" s="140"/>
      <c r="E526" s="140"/>
      <c r="F526" s="140"/>
      <c r="G526" s="140"/>
      <c r="H526" s="140"/>
      <c r="I526" s="140"/>
      <c r="J526" s="140"/>
    </row>
    <row r="527">
      <c r="A527" s="140"/>
      <c r="B527" s="140"/>
      <c r="C527" s="140"/>
      <c r="D527" s="140"/>
      <c r="E527" s="140"/>
      <c r="F527" s="140"/>
      <c r="G527" s="140"/>
      <c r="H527" s="140"/>
      <c r="I527" s="140"/>
      <c r="J527" s="140"/>
    </row>
    <row r="528">
      <c r="A528" s="140"/>
      <c r="B528" s="140"/>
      <c r="C528" s="140"/>
      <c r="D528" s="140"/>
      <c r="E528" s="140"/>
      <c r="F528" s="140"/>
      <c r="G528" s="140"/>
      <c r="H528" s="140"/>
      <c r="I528" s="140"/>
      <c r="J528" s="140"/>
    </row>
    <row r="529">
      <c r="A529" s="140"/>
      <c r="B529" s="140"/>
      <c r="C529" s="140"/>
      <c r="D529" s="140"/>
      <c r="E529" s="140"/>
      <c r="F529" s="140"/>
      <c r="G529" s="140"/>
      <c r="H529" s="140"/>
      <c r="I529" s="140"/>
      <c r="J529" s="140"/>
    </row>
    <row r="530">
      <c r="A530" s="140"/>
      <c r="B530" s="140"/>
      <c r="C530" s="140"/>
      <c r="D530" s="140"/>
      <c r="E530" s="140"/>
      <c r="F530" s="140"/>
      <c r="G530" s="140"/>
      <c r="H530" s="140"/>
      <c r="I530" s="140"/>
      <c r="J530" s="140"/>
    </row>
    <row r="531">
      <c r="A531" s="140"/>
      <c r="B531" s="140"/>
      <c r="C531" s="140"/>
      <c r="D531" s="140"/>
      <c r="E531" s="140"/>
      <c r="F531" s="140"/>
      <c r="G531" s="140"/>
      <c r="H531" s="140"/>
      <c r="I531" s="140"/>
      <c r="J531" s="140"/>
    </row>
    <row r="532">
      <c r="A532" s="140"/>
      <c r="B532" s="140"/>
      <c r="C532" s="140"/>
      <c r="D532" s="140"/>
      <c r="E532" s="140"/>
      <c r="F532" s="140"/>
      <c r="G532" s="140"/>
      <c r="H532" s="140"/>
      <c r="I532" s="140"/>
      <c r="J532" s="140"/>
    </row>
    <row r="533">
      <c r="A533" s="140"/>
      <c r="B533" s="140"/>
      <c r="C533" s="140"/>
      <c r="D533" s="140"/>
      <c r="E533" s="140"/>
      <c r="F533" s="140"/>
      <c r="G533" s="140"/>
      <c r="H533" s="140"/>
      <c r="I533" s="140"/>
      <c r="J533" s="140"/>
    </row>
    <row r="534">
      <c r="A534" s="140"/>
      <c r="B534" s="140"/>
      <c r="C534" s="140"/>
      <c r="D534" s="140"/>
      <c r="E534" s="140"/>
      <c r="F534" s="140"/>
      <c r="G534" s="140"/>
      <c r="H534" s="140"/>
      <c r="I534" s="140"/>
      <c r="J534" s="140"/>
    </row>
    <row r="535">
      <c r="A535" s="140"/>
      <c r="B535" s="140"/>
      <c r="C535" s="140"/>
      <c r="D535" s="140"/>
      <c r="E535" s="140"/>
      <c r="F535" s="140"/>
      <c r="G535" s="140"/>
      <c r="H535" s="140"/>
      <c r="I535" s="140"/>
      <c r="J535" s="140"/>
    </row>
    <row r="536">
      <c r="A536" s="140"/>
      <c r="B536" s="140"/>
      <c r="C536" s="140"/>
      <c r="D536" s="140"/>
      <c r="E536" s="140"/>
      <c r="F536" s="140"/>
      <c r="G536" s="140"/>
      <c r="H536" s="140"/>
      <c r="I536" s="140"/>
      <c r="J536" s="140"/>
    </row>
    <row r="537">
      <c r="A537" s="140"/>
      <c r="B537" s="140"/>
      <c r="C537" s="140"/>
      <c r="D537" s="140"/>
      <c r="E537" s="140"/>
      <c r="F537" s="140"/>
      <c r="G537" s="140"/>
      <c r="H537" s="140"/>
      <c r="I537" s="140"/>
      <c r="J537" s="140"/>
    </row>
    <row r="538">
      <c r="A538" s="140"/>
      <c r="B538" s="140"/>
      <c r="C538" s="140"/>
      <c r="D538" s="140"/>
      <c r="E538" s="140"/>
      <c r="F538" s="140"/>
      <c r="G538" s="140"/>
      <c r="H538" s="140"/>
      <c r="I538" s="140"/>
      <c r="J538" s="140"/>
    </row>
    <row r="539">
      <c r="A539" s="140"/>
      <c r="B539" s="140"/>
      <c r="C539" s="140"/>
      <c r="D539" s="140"/>
      <c r="E539" s="140"/>
      <c r="F539" s="140"/>
      <c r="G539" s="140"/>
      <c r="H539" s="140"/>
      <c r="I539" s="140"/>
      <c r="J539" s="140"/>
    </row>
    <row r="540">
      <c r="A540" s="140"/>
      <c r="B540" s="140"/>
      <c r="C540" s="140"/>
      <c r="D540" s="140"/>
      <c r="E540" s="140"/>
      <c r="F540" s="140"/>
      <c r="G540" s="140"/>
      <c r="H540" s="140"/>
      <c r="I540" s="140"/>
      <c r="J540" s="140"/>
    </row>
    <row r="541">
      <c r="A541" s="140"/>
      <c r="B541" s="140"/>
      <c r="C541" s="140"/>
      <c r="D541" s="140"/>
      <c r="E541" s="140"/>
      <c r="F541" s="140"/>
      <c r="G541" s="140"/>
      <c r="H541" s="140"/>
      <c r="I541" s="140"/>
      <c r="J541" s="140"/>
    </row>
    <row r="542">
      <c r="A542" s="140"/>
      <c r="B542" s="140"/>
      <c r="C542" s="140"/>
      <c r="D542" s="140"/>
      <c r="E542" s="140"/>
      <c r="F542" s="140"/>
      <c r="G542" s="140"/>
      <c r="H542" s="140"/>
      <c r="I542" s="140"/>
      <c r="J542" s="140"/>
    </row>
    <row r="543">
      <c r="A543" s="140"/>
      <c r="B543" s="140"/>
      <c r="C543" s="140"/>
      <c r="D543" s="140"/>
      <c r="E543" s="140"/>
      <c r="F543" s="140"/>
      <c r="G543" s="140"/>
      <c r="H543" s="140"/>
      <c r="I543" s="140"/>
      <c r="J543" s="140"/>
    </row>
    <row r="544">
      <c r="A544" s="140"/>
      <c r="B544" s="140"/>
      <c r="C544" s="140"/>
      <c r="D544" s="140"/>
      <c r="E544" s="140"/>
      <c r="F544" s="140"/>
      <c r="G544" s="140"/>
      <c r="H544" s="140"/>
      <c r="I544" s="140"/>
      <c r="J544" s="140"/>
    </row>
    <row r="545">
      <c r="A545" s="140"/>
      <c r="B545" s="140"/>
      <c r="C545" s="140"/>
      <c r="D545" s="140"/>
      <c r="E545" s="140"/>
      <c r="F545" s="140"/>
      <c r="G545" s="140"/>
      <c r="H545" s="140"/>
      <c r="I545" s="140"/>
      <c r="J545" s="140"/>
    </row>
    <row r="546">
      <c r="A546" s="140"/>
      <c r="B546" s="140"/>
      <c r="C546" s="140"/>
      <c r="D546" s="140"/>
      <c r="E546" s="140"/>
      <c r="F546" s="140"/>
      <c r="G546" s="140"/>
      <c r="H546" s="140"/>
      <c r="I546" s="140"/>
      <c r="J546" s="140"/>
    </row>
    <row r="547">
      <c r="A547" s="140"/>
      <c r="B547" s="140"/>
      <c r="C547" s="140"/>
      <c r="D547" s="140"/>
      <c r="E547" s="140"/>
      <c r="F547" s="140"/>
      <c r="G547" s="140"/>
      <c r="H547" s="140"/>
      <c r="I547" s="140"/>
      <c r="J547" s="140"/>
    </row>
    <row r="548">
      <c r="A548" s="140"/>
      <c r="B548" s="140"/>
      <c r="C548" s="140"/>
      <c r="D548" s="140"/>
      <c r="E548" s="140"/>
      <c r="F548" s="140"/>
      <c r="G548" s="140"/>
      <c r="H548" s="140"/>
      <c r="I548" s="140"/>
      <c r="J548" s="140"/>
    </row>
    <row r="549">
      <c r="A549" s="140"/>
      <c r="B549" s="140"/>
      <c r="C549" s="140"/>
      <c r="D549" s="140"/>
      <c r="E549" s="140"/>
      <c r="F549" s="140"/>
      <c r="G549" s="140"/>
      <c r="H549" s="140"/>
      <c r="I549" s="140"/>
      <c r="J549" s="140"/>
    </row>
    <row r="550">
      <c r="A550" s="140"/>
      <c r="B550" s="140"/>
      <c r="C550" s="140"/>
      <c r="D550" s="140"/>
      <c r="E550" s="140"/>
      <c r="F550" s="140"/>
      <c r="G550" s="140"/>
      <c r="H550" s="140"/>
      <c r="I550" s="140"/>
      <c r="J550" s="140"/>
    </row>
    <row r="551">
      <c r="A551" s="140"/>
      <c r="B551" s="140"/>
      <c r="C551" s="140"/>
      <c r="D551" s="140"/>
      <c r="E551" s="140"/>
      <c r="F551" s="140"/>
      <c r="G551" s="140"/>
      <c r="H551" s="140"/>
      <c r="I551" s="140"/>
      <c r="J551" s="140"/>
    </row>
    <row r="552">
      <c r="A552" s="140"/>
      <c r="B552" s="140"/>
      <c r="C552" s="140"/>
      <c r="D552" s="140"/>
      <c r="E552" s="140"/>
      <c r="F552" s="140"/>
      <c r="G552" s="140"/>
      <c r="H552" s="140"/>
      <c r="I552" s="140"/>
      <c r="J552" s="140"/>
    </row>
    <row r="553">
      <c r="A553" s="140"/>
      <c r="B553" s="140"/>
      <c r="C553" s="140"/>
      <c r="D553" s="140"/>
      <c r="E553" s="140"/>
      <c r="F553" s="140"/>
      <c r="G553" s="140"/>
      <c r="H553" s="140"/>
      <c r="I553" s="140"/>
      <c r="J553" s="140"/>
    </row>
    <row r="554">
      <c r="A554" s="140"/>
      <c r="B554" s="140"/>
      <c r="C554" s="140"/>
      <c r="D554" s="140"/>
      <c r="E554" s="140"/>
      <c r="F554" s="140"/>
      <c r="G554" s="140"/>
      <c r="H554" s="140"/>
      <c r="I554" s="140"/>
      <c r="J554" s="140"/>
    </row>
    <row r="555">
      <c r="A555" s="140"/>
      <c r="B555" s="140"/>
      <c r="C555" s="140"/>
      <c r="D555" s="140"/>
      <c r="E555" s="140"/>
      <c r="F555" s="140"/>
      <c r="G555" s="140"/>
      <c r="H555" s="140"/>
      <c r="I555" s="140"/>
      <c r="J555" s="140"/>
    </row>
    <row r="556">
      <c r="A556" s="140"/>
      <c r="B556" s="140"/>
      <c r="C556" s="140"/>
      <c r="D556" s="140"/>
      <c r="E556" s="140"/>
      <c r="F556" s="140"/>
      <c r="G556" s="140"/>
      <c r="H556" s="140"/>
      <c r="I556" s="140"/>
      <c r="J556" s="140"/>
    </row>
    <row r="557">
      <c r="A557" s="140"/>
      <c r="B557" s="140"/>
      <c r="C557" s="140"/>
      <c r="D557" s="140"/>
      <c r="E557" s="140"/>
      <c r="F557" s="140"/>
      <c r="G557" s="140"/>
      <c r="H557" s="140"/>
      <c r="I557" s="140"/>
      <c r="J557" s="140"/>
    </row>
    <row r="558">
      <c r="A558" s="140"/>
      <c r="B558" s="140"/>
      <c r="C558" s="140"/>
      <c r="D558" s="140"/>
      <c r="E558" s="140"/>
      <c r="F558" s="140"/>
      <c r="G558" s="140"/>
      <c r="H558" s="140"/>
      <c r="I558" s="140"/>
      <c r="J558" s="140"/>
    </row>
    <row r="559">
      <c r="A559" s="140"/>
      <c r="B559" s="140"/>
      <c r="C559" s="140"/>
      <c r="D559" s="140"/>
      <c r="E559" s="140"/>
      <c r="F559" s="140"/>
      <c r="G559" s="140"/>
      <c r="H559" s="140"/>
      <c r="I559" s="140"/>
      <c r="J559" s="140"/>
    </row>
    <row r="560">
      <c r="A560" s="140"/>
      <c r="B560" s="140"/>
      <c r="C560" s="140"/>
      <c r="D560" s="140"/>
      <c r="E560" s="140"/>
      <c r="F560" s="140"/>
      <c r="G560" s="140"/>
      <c r="H560" s="140"/>
      <c r="I560" s="140"/>
      <c r="J560" s="140"/>
    </row>
    <row r="561">
      <c r="A561" s="140"/>
      <c r="B561" s="140"/>
      <c r="C561" s="140"/>
      <c r="D561" s="140"/>
      <c r="E561" s="140"/>
      <c r="F561" s="140"/>
      <c r="G561" s="140"/>
      <c r="H561" s="140"/>
      <c r="I561" s="140"/>
      <c r="J561" s="140"/>
    </row>
    <row r="562">
      <c r="A562" s="140"/>
      <c r="B562" s="140"/>
      <c r="C562" s="140"/>
      <c r="D562" s="140"/>
      <c r="E562" s="140"/>
      <c r="F562" s="140"/>
      <c r="G562" s="140"/>
      <c r="H562" s="140"/>
      <c r="I562" s="140"/>
      <c r="J562" s="140"/>
    </row>
    <row r="563">
      <c r="A563" s="140"/>
      <c r="B563" s="140"/>
      <c r="C563" s="140"/>
      <c r="D563" s="140"/>
      <c r="E563" s="140"/>
      <c r="F563" s="140"/>
      <c r="G563" s="140"/>
      <c r="H563" s="140"/>
      <c r="I563" s="140"/>
      <c r="J563" s="140"/>
    </row>
    <row r="564">
      <c r="A564" s="140"/>
      <c r="B564" s="140"/>
      <c r="C564" s="140"/>
      <c r="D564" s="140"/>
      <c r="E564" s="140"/>
      <c r="F564" s="140"/>
      <c r="G564" s="140"/>
      <c r="H564" s="140"/>
      <c r="I564" s="140"/>
      <c r="J564" s="140"/>
    </row>
    <row r="565">
      <c r="A565" s="140"/>
      <c r="B565" s="140"/>
      <c r="C565" s="140"/>
      <c r="D565" s="140"/>
      <c r="E565" s="140"/>
      <c r="F565" s="140"/>
      <c r="G565" s="140"/>
      <c r="H565" s="140"/>
      <c r="I565" s="140"/>
      <c r="J565" s="140"/>
    </row>
    <row r="566">
      <c r="A566" s="140"/>
      <c r="B566" s="140"/>
      <c r="C566" s="140"/>
      <c r="D566" s="140"/>
      <c r="E566" s="140"/>
      <c r="F566" s="140"/>
      <c r="G566" s="140"/>
      <c r="H566" s="140"/>
      <c r="I566" s="140"/>
      <c r="J566" s="140"/>
    </row>
    <row r="567">
      <c r="A567" s="140"/>
      <c r="B567" s="140"/>
      <c r="C567" s="140"/>
      <c r="D567" s="140"/>
      <c r="E567" s="140"/>
      <c r="F567" s="140"/>
      <c r="G567" s="140"/>
      <c r="H567" s="140"/>
      <c r="I567" s="140"/>
      <c r="J567" s="140"/>
    </row>
    <row r="568">
      <c r="A568" s="140"/>
      <c r="B568" s="140"/>
      <c r="C568" s="140"/>
      <c r="D568" s="140"/>
      <c r="E568" s="140"/>
      <c r="F568" s="140"/>
      <c r="G568" s="140"/>
      <c r="H568" s="140"/>
      <c r="I568" s="140"/>
      <c r="J568" s="140"/>
    </row>
    <row r="569">
      <c r="A569" s="140"/>
      <c r="B569" s="140"/>
      <c r="C569" s="140"/>
      <c r="D569" s="140"/>
      <c r="E569" s="140"/>
      <c r="F569" s="140"/>
      <c r="G569" s="140"/>
      <c r="H569" s="140"/>
      <c r="I569" s="140"/>
      <c r="J569" s="140"/>
    </row>
    <row r="570">
      <c r="A570" s="140"/>
      <c r="B570" s="140"/>
      <c r="C570" s="140"/>
      <c r="D570" s="140"/>
      <c r="E570" s="140"/>
      <c r="F570" s="140"/>
      <c r="G570" s="140"/>
      <c r="H570" s="140"/>
      <c r="I570" s="140"/>
      <c r="J570" s="140"/>
    </row>
    <row r="571">
      <c r="A571" s="140"/>
      <c r="B571" s="140"/>
      <c r="C571" s="140"/>
      <c r="D571" s="140"/>
      <c r="E571" s="140"/>
      <c r="F571" s="140"/>
      <c r="G571" s="140"/>
      <c r="H571" s="140"/>
      <c r="I571" s="140"/>
      <c r="J571" s="140"/>
    </row>
    <row r="572">
      <c r="A572" s="140"/>
      <c r="B572" s="140"/>
      <c r="C572" s="140"/>
      <c r="D572" s="140"/>
      <c r="E572" s="140"/>
      <c r="F572" s="140"/>
      <c r="G572" s="140"/>
      <c r="H572" s="140"/>
      <c r="I572" s="140"/>
      <c r="J572" s="140"/>
    </row>
    <row r="573">
      <c r="A573" s="140"/>
      <c r="B573" s="140"/>
      <c r="C573" s="140"/>
      <c r="D573" s="140"/>
      <c r="E573" s="140"/>
      <c r="F573" s="140"/>
      <c r="G573" s="140"/>
      <c r="H573" s="140"/>
      <c r="I573" s="140"/>
      <c r="J573" s="140"/>
    </row>
    <row r="574">
      <c r="A574" s="140"/>
      <c r="B574" s="140"/>
      <c r="C574" s="140"/>
      <c r="D574" s="140"/>
      <c r="E574" s="140"/>
      <c r="F574" s="140"/>
      <c r="G574" s="140"/>
      <c r="H574" s="140"/>
      <c r="I574" s="140"/>
      <c r="J574" s="140"/>
    </row>
    <row r="575">
      <c r="A575" s="140"/>
      <c r="B575" s="140"/>
      <c r="C575" s="140"/>
      <c r="D575" s="140"/>
      <c r="E575" s="140"/>
      <c r="F575" s="140"/>
      <c r="G575" s="140"/>
      <c r="H575" s="140"/>
      <c r="I575" s="140"/>
      <c r="J575" s="140"/>
    </row>
    <row r="576">
      <c r="A576" s="140"/>
      <c r="B576" s="140"/>
      <c r="C576" s="140"/>
      <c r="D576" s="140"/>
      <c r="E576" s="140"/>
      <c r="F576" s="140"/>
      <c r="G576" s="140"/>
      <c r="H576" s="140"/>
      <c r="I576" s="140"/>
      <c r="J576" s="140"/>
    </row>
    <row r="577">
      <c r="A577" s="140"/>
      <c r="B577" s="140"/>
      <c r="C577" s="140"/>
      <c r="D577" s="140"/>
      <c r="E577" s="140"/>
      <c r="F577" s="140"/>
      <c r="G577" s="140"/>
      <c r="H577" s="140"/>
      <c r="I577" s="140"/>
      <c r="J577" s="140"/>
    </row>
    <row r="578">
      <c r="A578" s="140"/>
      <c r="B578" s="140"/>
      <c r="C578" s="140"/>
      <c r="D578" s="140"/>
      <c r="E578" s="140"/>
      <c r="F578" s="140"/>
      <c r="G578" s="140"/>
      <c r="H578" s="140"/>
      <c r="I578" s="140"/>
      <c r="J578" s="140"/>
    </row>
    <row r="579">
      <c r="A579" s="140"/>
      <c r="B579" s="140"/>
      <c r="C579" s="140"/>
      <c r="D579" s="140"/>
      <c r="E579" s="140"/>
      <c r="F579" s="140"/>
      <c r="G579" s="140"/>
      <c r="H579" s="140"/>
      <c r="I579" s="140"/>
      <c r="J579" s="140"/>
    </row>
    <row r="580">
      <c r="A580" s="140"/>
      <c r="B580" s="140"/>
      <c r="C580" s="140"/>
      <c r="D580" s="140"/>
      <c r="E580" s="140"/>
      <c r="F580" s="140"/>
      <c r="G580" s="140"/>
      <c r="H580" s="140"/>
      <c r="I580" s="140"/>
      <c r="J580" s="140"/>
    </row>
    <row r="581">
      <c r="A581" s="140"/>
      <c r="B581" s="140"/>
      <c r="C581" s="140"/>
      <c r="D581" s="140"/>
      <c r="E581" s="140"/>
      <c r="F581" s="140"/>
      <c r="G581" s="140"/>
      <c r="H581" s="140"/>
      <c r="I581" s="140"/>
      <c r="J581" s="140"/>
    </row>
    <row r="582">
      <c r="A582" s="140"/>
      <c r="B582" s="140"/>
      <c r="C582" s="140"/>
      <c r="D582" s="140"/>
      <c r="E582" s="140"/>
      <c r="F582" s="140"/>
      <c r="G582" s="140"/>
      <c r="H582" s="140"/>
      <c r="I582" s="140"/>
      <c r="J582" s="140"/>
    </row>
    <row r="583">
      <c r="A583" s="140"/>
      <c r="B583" s="140"/>
      <c r="C583" s="140"/>
      <c r="D583" s="140"/>
      <c r="E583" s="140"/>
      <c r="F583" s="140"/>
      <c r="G583" s="140"/>
      <c r="H583" s="140"/>
      <c r="I583" s="140"/>
      <c r="J583" s="140"/>
    </row>
    <row r="584">
      <c r="A584" s="140"/>
      <c r="B584" s="140"/>
      <c r="C584" s="140"/>
      <c r="D584" s="140"/>
      <c r="E584" s="140"/>
      <c r="F584" s="140"/>
      <c r="G584" s="140"/>
      <c r="H584" s="140"/>
      <c r="I584" s="140"/>
      <c r="J584" s="140"/>
    </row>
    <row r="585">
      <c r="A585" s="140"/>
      <c r="B585" s="140"/>
      <c r="C585" s="140"/>
      <c r="D585" s="140"/>
      <c r="E585" s="140"/>
      <c r="F585" s="140"/>
      <c r="G585" s="140"/>
      <c r="H585" s="140"/>
      <c r="I585" s="140"/>
      <c r="J585" s="140"/>
    </row>
    <row r="586">
      <c r="A586" s="140"/>
      <c r="B586" s="140"/>
      <c r="C586" s="140"/>
      <c r="D586" s="140"/>
      <c r="E586" s="140"/>
      <c r="F586" s="140"/>
      <c r="G586" s="140"/>
      <c r="H586" s="140"/>
      <c r="I586" s="140"/>
      <c r="J586" s="140"/>
    </row>
    <row r="587">
      <c r="A587" s="140"/>
      <c r="B587" s="140"/>
      <c r="C587" s="140"/>
      <c r="D587" s="140"/>
      <c r="E587" s="140"/>
      <c r="F587" s="140"/>
      <c r="G587" s="140"/>
      <c r="H587" s="140"/>
      <c r="I587" s="140"/>
      <c r="J587" s="140"/>
    </row>
    <row r="588">
      <c r="A588" s="140"/>
      <c r="B588" s="140"/>
      <c r="C588" s="140"/>
      <c r="D588" s="140"/>
      <c r="E588" s="140"/>
      <c r="F588" s="140"/>
      <c r="G588" s="140"/>
      <c r="H588" s="140"/>
      <c r="I588" s="140"/>
      <c r="J588" s="140"/>
    </row>
    <row r="589">
      <c r="A589" s="140"/>
      <c r="B589" s="140"/>
      <c r="C589" s="140"/>
      <c r="D589" s="140"/>
      <c r="E589" s="140"/>
      <c r="F589" s="140"/>
      <c r="G589" s="140"/>
      <c r="H589" s="140"/>
      <c r="I589" s="140"/>
      <c r="J589" s="140"/>
    </row>
    <row r="590">
      <c r="A590" s="140"/>
      <c r="B590" s="140"/>
      <c r="C590" s="140"/>
      <c r="D590" s="140"/>
      <c r="E590" s="140"/>
      <c r="F590" s="140"/>
      <c r="G590" s="140"/>
      <c r="H590" s="140"/>
      <c r="I590" s="140"/>
      <c r="J590" s="140"/>
    </row>
    <row r="591">
      <c r="A591" s="140"/>
      <c r="B591" s="140"/>
      <c r="C591" s="140"/>
      <c r="D591" s="140"/>
      <c r="E591" s="140"/>
      <c r="F591" s="140"/>
      <c r="G591" s="140"/>
      <c r="H591" s="140"/>
      <c r="I591" s="140"/>
      <c r="J591" s="140"/>
    </row>
    <row r="592">
      <c r="A592" s="140"/>
      <c r="B592" s="140"/>
      <c r="C592" s="140"/>
      <c r="D592" s="140"/>
      <c r="E592" s="140"/>
      <c r="F592" s="140"/>
      <c r="G592" s="140"/>
      <c r="H592" s="140"/>
      <c r="I592" s="140"/>
      <c r="J592" s="140"/>
    </row>
    <row r="593">
      <c r="A593" s="140"/>
      <c r="B593" s="140"/>
      <c r="C593" s="140"/>
      <c r="D593" s="140"/>
      <c r="E593" s="140"/>
      <c r="F593" s="140"/>
      <c r="G593" s="140"/>
      <c r="H593" s="140"/>
      <c r="I593" s="140"/>
      <c r="J593" s="140"/>
    </row>
    <row r="594">
      <c r="A594" s="140"/>
      <c r="B594" s="140"/>
      <c r="C594" s="140"/>
      <c r="D594" s="140"/>
      <c r="E594" s="140"/>
      <c r="F594" s="140"/>
      <c r="G594" s="140"/>
      <c r="H594" s="140"/>
      <c r="I594" s="140"/>
      <c r="J594" s="140"/>
    </row>
    <row r="595">
      <c r="A595" s="140"/>
      <c r="B595" s="140"/>
      <c r="C595" s="140"/>
      <c r="D595" s="140"/>
      <c r="E595" s="140"/>
      <c r="F595" s="140"/>
      <c r="G595" s="140"/>
      <c r="H595" s="140"/>
      <c r="I595" s="140"/>
      <c r="J595" s="140"/>
    </row>
    <row r="596">
      <c r="A596" s="140"/>
      <c r="B596" s="140"/>
      <c r="C596" s="140"/>
      <c r="D596" s="140"/>
      <c r="E596" s="140"/>
      <c r="F596" s="140"/>
      <c r="G596" s="140"/>
      <c r="H596" s="140"/>
      <c r="I596" s="140"/>
      <c r="J596" s="140"/>
    </row>
    <row r="597">
      <c r="A597" s="140"/>
      <c r="B597" s="140"/>
      <c r="C597" s="140"/>
      <c r="D597" s="140"/>
      <c r="E597" s="140"/>
      <c r="F597" s="140"/>
      <c r="G597" s="140"/>
      <c r="H597" s="140"/>
      <c r="I597" s="140"/>
      <c r="J597" s="140"/>
    </row>
    <row r="598">
      <c r="A598" s="140"/>
      <c r="B598" s="140"/>
      <c r="C598" s="140"/>
      <c r="D598" s="140"/>
      <c r="E598" s="140"/>
      <c r="F598" s="140"/>
      <c r="G598" s="140"/>
      <c r="H598" s="140"/>
      <c r="I598" s="140"/>
      <c r="J598" s="140"/>
    </row>
    <row r="599">
      <c r="A599" s="140"/>
      <c r="B599" s="140"/>
      <c r="C599" s="140"/>
      <c r="D599" s="140"/>
      <c r="E599" s="140"/>
      <c r="F599" s="140"/>
      <c r="G599" s="140"/>
      <c r="H599" s="140"/>
      <c r="I599" s="140"/>
      <c r="J599" s="140"/>
    </row>
    <row r="600">
      <c r="A600" s="140"/>
      <c r="B600" s="140"/>
      <c r="C600" s="140"/>
      <c r="D600" s="140"/>
      <c r="E600" s="140"/>
      <c r="F600" s="140"/>
      <c r="G600" s="140"/>
      <c r="H600" s="140"/>
      <c r="I600" s="140"/>
      <c r="J600" s="140"/>
    </row>
    <row r="601">
      <c r="A601" s="140"/>
      <c r="B601" s="140"/>
      <c r="C601" s="140"/>
      <c r="D601" s="140"/>
      <c r="E601" s="140"/>
      <c r="F601" s="140"/>
      <c r="G601" s="140"/>
      <c r="H601" s="140"/>
      <c r="I601" s="140"/>
      <c r="J601" s="140"/>
    </row>
    <row r="602">
      <c r="A602" s="140"/>
      <c r="B602" s="140"/>
      <c r="C602" s="140"/>
      <c r="D602" s="140"/>
      <c r="E602" s="140"/>
      <c r="F602" s="140"/>
      <c r="G602" s="140"/>
      <c r="H602" s="140"/>
      <c r="I602" s="140"/>
      <c r="J602" s="140"/>
    </row>
    <row r="603">
      <c r="A603" s="140"/>
      <c r="B603" s="140"/>
      <c r="C603" s="140"/>
      <c r="D603" s="140"/>
      <c r="E603" s="140"/>
      <c r="F603" s="140"/>
      <c r="G603" s="140"/>
      <c r="H603" s="140"/>
      <c r="I603" s="140"/>
      <c r="J603" s="140"/>
    </row>
    <row r="604">
      <c r="A604" s="140"/>
      <c r="B604" s="140"/>
      <c r="C604" s="140"/>
      <c r="D604" s="140"/>
      <c r="E604" s="140"/>
      <c r="F604" s="140"/>
      <c r="G604" s="140"/>
      <c r="H604" s="140"/>
      <c r="I604" s="140"/>
      <c r="J604" s="140"/>
    </row>
    <row r="605">
      <c r="A605" s="140"/>
      <c r="B605" s="140"/>
      <c r="C605" s="140"/>
      <c r="D605" s="140"/>
      <c r="E605" s="140"/>
      <c r="F605" s="140"/>
      <c r="G605" s="140"/>
      <c r="H605" s="140"/>
      <c r="I605" s="140"/>
      <c r="J605" s="140"/>
    </row>
    <row r="606">
      <c r="A606" s="140"/>
      <c r="B606" s="140"/>
      <c r="C606" s="140"/>
      <c r="D606" s="140"/>
      <c r="E606" s="140"/>
      <c r="F606" s="140"/>
      <c r="G606" s="140"/>
      <c r="H606" s="140"/>
      <c r="I606" s="140"/>
      <c r="J606" s="140"/>
    </row>
    <row r="607">
      <c r="A607" s="140"/>
      <c r="B607" s="140"/>
      <c r="C607" s="140"/>
      <c r="D607" s="140"/>
      <c r="E607" s="140"/>
      <c r="F607" s="140"/>
      <c r="G607" s="140"/>
      <c r="H607" s="140"/>
      <c r="I607" s="140"/>
      <c r="J607" s="140"/>
    </row>
    <row r="608">
      <c r="A608" s="140"/>
      <c r="B608" s="140"/>
      <c r="C608" s="140"/>
      <c r="D608" s="140"/>
      <c r="E608" s="140"/>
      <c r="F608" s="140"/>
      <c r="G608" s="140"/>
      <c r="H608" s="140"/>
      <c r="I608" s="140"/>
      <c r="J608" s="140"/>
    </row>
    <row r="609">
      <c r="A609" s="140"/>
      <c r="B609" s="140"/>
      <c r="C609" s="140"/>
      <c r="D609" s="140"/>
      <c r="E609" s="140"/>
      <c r="F609" s="140"/>
      <c r="G609" s="140"/>
      <c r="H609" s="140"/>
      <c r="I609" s="140"/>
      <c r="J609" s="140"/>
    </row>
    <row r="610">
      <c r="A610" s="140"/>
      <c r="B610" s="140"/>
      <c r="C610" s="140"/>
      <c r="D610" s="140"/>
      <c r="E610" s="140"/>
      <c r="F610" s="140"/>
      <c r="G610" s="140"/>
      <c r="H610" s="140"/>
      <c r="I610" s="140"/>
      <c r="J610" s="140"/>
    </row>
    <row r="611">
      <c r="A611" s="140"/>
      <c r="B611" s="140"/>
      <c r="C611" s="140"/>
      <c r="D611" s="140"/>
      <c r="E611" s="140"/>
      <c r="F611" s="140"/>
      <c r="G611" s="140"/>
      <c r="H611" s="140"/>
      <c r="I611" s="140"/>
      <c r="J611" s="140"/>
    </row>
    <row r="612">
      <c r="A612" s="140"/>
      <c r="B612" s="140"/>
      <c r="C612" s="140"/>
      <c r="D612" s="140"/>
      <c r="E612" s="140"/>
      <c r="F612" s="140"/>
      <c r="G612" s="140"/>
      <c r="H612" s="140"/>
      <c r="I612" s="140"/>
      <c r="J612" s="140"/>
    </row>
    <row r="613">
      <c r="A613" s="140"/>
      <c r="B613" s="140"/>
      <c r="C613" s="140"/>
      <c r="D613" s="140"/>
      <c r="E613" s="140"/>
      <c r="F613" s="140"/>
      <c r="G613" s="140"/>
      <c r="H613" s="140"/>
      <c r="I613" s="140"/>
      <c r="J613" s="140"/>
    </row>
    <row r="614">
      <c r="A614" s="140"/>
      <c r="B614" s="140"/>
      <c r="C614" s="140"/>
      <c r="D614" s="140"/>
      <c r="E614" s="140"/>
      <c r="F614" s="140"/>
      <c r="G614" s="140"/>
      <c r="H614" s="140"/>
      <c r="I614" s="140"/>
      <c r="J614" s="140"/>
    </row>
    <row r="615">
      <c r="A615" s="140"/>
      <c r="B615" s="140"/>
      <c r="C615" s="140"/>
      <c r="D615" s="140"/>
      <c r="E615" s="140"/>
      <c r="F615" s="140"/>
      <c r="G615" s="140"/>
      <c r="H615" s="140"/>
      <c r="I615" s="140"/>
      <c r="J615" s="140"/>
    </row>
    <row r="616">
      <c r="A616" s="140"/>
      <c r="B616" s="140"/>
      <c r="C616" s="140"/>
      <c r="D616" s="140"/>
      <c r="E616" s="140"/>
      <c r="F616" s="140"/>
      <c r="G616" s="140"/>
      <c r="H616" s="140"/>
      <c r="I616" s="140"/>
      <c r="J616" s="140"/>
    </row>
    <row r="617">
      <c r="A617" s="140"/>
      <c r="B617" s="140"/>
      <c r="C617" s="140"/>
      <c r="D617" s="140"/>
      <c r="E617" s="140"/>
      <c r="F617" s="140"/>
      <c r="G617" s="140"/>
      <c r="H617" s="140"/>
      <c r="I617" s="140"/>
      <c r="J617" s="140"/>
    </row>
    <row r="618">
      <c r="A618" s="140"/>
      <c r="B618" s="140"/>
      <c r="C618" s="140"/>
      <c r="D618" s="140"/>
      <c r="E618" s="140"/>
      <c r="F618" s="140"/>
      <c r="G618" s="140"/>
      <c r="H618" s="140"/>
      <c r="I618" s="140"/>
      <c r="J618" s="140"/>
    </row>
    <row r="619">
      <c r="A619" s="140"/>
      <c r="B619" s="140"/>
      <c r="C619" s="140"/>
      <c r="D619" s="140"/>
      <c r="E619" s="140"/>
      <c r="F619" s="140"/>
      <c r="G619" s="140"/>
      <c r="H619" s="140"/>
      <c r="I619" s="140"/>
      <c r="J619" s="140"/>
    </row>
    <row r="620">
      <c r="A620" s="140"/>
      <c r="B620" s="140"/>
      <c r="C620" s="140"/>
      <c r="D620" s="140"/>
      <c r="E620" s="140"/>
      <c r="F620" s="140"/>
      <c r="G620" s="140"/>
      <c r="H620" s="140"/>
      <c r="I620" s="140"/>
      <c r="J620" s="140"/>
    </row>
    <row r="621">
      <c r="A621" s="140"/>
      <c r="B621" s="140"/>
      <c r="C621" s="140"/>
      <c r="D621" s="140"/>
      <c r="E621" s="140"/>
      <c r="F621" s="140"/>
      <c r="G621" s="140"/>
      <c r="H621" s="140"/>
      <c r="I621" s="140"/>
      <c r="J621" s="140"/>
    </row>
    <row r="622">
      <c r="A622" s="140"/>
      <c r="B622" s="140"/>
      <c r="C622" s="140"/>
      <c r="D622" s="140"/>
      <c r="E622" s="140"/>
      <c r="F622" s="140"/>
      <c r="G622" s="140"/>
      <c r="H622" s="140"/>
      <c r="I622" s="140"/>
      <c r="J622" s="140"/>
    </row>
    <row r="623">
      <c r="A623" s="140"/>
      <c r="B623" s="140"/>
      <c r="C623" s="140"/>
      <c r="D623" s="140"/>
      <c r="E623" s="140"/>
      <c r="F623" s="140"/>
      <c r="G623" s="140"/>
      <c r="H623" s="140"/>
      <c r="I623" s="140"/>
      <c r="J623" s="140"/>
    </row>
    <row r="624">
      <c r="A624" s="140"/>
      <c r="B624" s="140"/>
      <c r="C624" s="140"/>
      <c r="D624" s="140"/>
      <c r="E624" s="140"/>
      <c r="F624" s="140"/>
      <c r="G624" s="140"/>
      <c r="H624" s="140"/>
      <c r="I624" s="140"/>
      <c r="J624" s="140"/>
    </row>
    <row r="625">
      <c r="A625" s="140"/>
      <c r="B625" s="140"/>
      <c r="C625" s="140"/>
      <c r="D625" s="140"/>
      <c r="E625" s="140"/>
      <c r="F625" s="140"/>
      <c r="G625" s="140"/>
      <c r="H625" s="140"/>
      <c r="I625" s="140"/>
      <c r="J625" s="140"/>
    </row>
    <row r="626">
      <c r="A626" s="140"/>
      <c r="B626" s="140"/>
      <c r="C626" s="140"/>
      <c r="D626" s="140"/>
      <c r="E626" s="140"/>
      <c r="F626" s="140"/>
      <c r="G626" s="140"/>
      <c r="H626" s="140"/>
      <c r="I626" s="140"/>
      <c r="J626" s="140"/>
    </row>
    <row r="627">
      <c r="A627" s="140"/>
      <c r="B627" s="140"/>
      <c r="C627" s="140"/>
      <c r="D627" s="140"/>
      <c r="E627" s="140"/>
      <c r="F627" s="140"/>
      <c r="G627" s="140"/>
      <c r="H627" s="140"/>
      <c r="I627" s="140"/>
      <c r="J627" s="140"/>
    </row>
    <row r="628">
      <c r="A628" s="140"/>
      <c r="B628" s="140"/>
      <c r="C628" s="140"/>
      <c r="D628" s="140"/>
      <c r="E628" s="140"/>
      <c r="F628" s="140"/>
      <c r="G628" s="140"/>
      <c r="H628" s="140"/>
      <c r="I628" s="140"/>
      <c r="J628" s="140"/>
    </row>
    <row r="629">
      <c r="A629" s="140"/>
      <c r="B629" s="140"/>
      <c r="C629" s="140"/>
      <c r="D629" s="140"/>
      <c r="E629" s="140"/>
      <c r="F629" s="140"/>
      <c r="G629" s="140"/>
      <c r="H629" s="140"/>
      <c r="I629" s="140"/>
      <c r="J629" s="140"/>
    </row>
    <row r="630">
      <c r="A630" s="140"/>
      <c r="B630" s="140"/>
      <c r="C630" s="140"/>
      <c r="D630" s="140"/>
      <c r="E630" s="140"/>
      <c r="F630" s="140"/>
      <c r="G630" s="140"/>
      <c r="H630" s="140"/>
      <c r="I630" s="140"/>
      <c r="J630" s="140"/>
    </row>
    <row r="631">
      <c r="A631" s="140"/>
      <c r="B631" s="140"/>
      <c r="C631" s="140"/>
      <c r="D631" s="140"/>
      <c r="E631" s="140"/>
      <c r="F631" s="140"/>
      <c r="G631" s="140"/>
      <c r="H631" s="140"/>
      <c r="I631" s="140"/>
      <c r="J631" s="140"/>
    </row>
    <row r="632">
      <c r="A632" s="140"/>
      <c r="B632" s="140"/>
      <c r="C632" s="140"/>
      <c r="D632" s="140"/>
      <c r="E632" s="140"/>
      <c r="F632" s="140"/>
      <c r="G632" s="140"/>
      <c r="H632" s="140"/>
      <c r="I632" s="140"/>
      <c r="J632" s="140"/>
    </row>
    <row r="633">
      <c r="A633" s="140"/>
      <c r="B633" s="140"/>
      <c r="C633" s="140"/>
      <c r="D633" s="140"/>
      <c r="E633" s="140"/>
      <c r="F633" s="140"/>
      <c r="G633" s="140"/>
      <c r="H633" s="140"/>
      <c r="I633" s="140"/>
      <c r="J633" s="140"/>
    </row>
    <row r="634">
      <c r="A634" s="140"/>
      <c r="B634" s="140"/>
      <c r="C634" s="140"/>
      <c r="D634" s="140"/>
      <c r="E634" s="140"/>
      <c r="F634" s="140"/>
      <c r="G634" s="140"/>
      <c r="H634" s="140"/>
      <c r="I634" s="140"/>
      <c r="J634" s="140"/>
    </row>
    <row r="635">
      <c r="A635" s="140"/>
      <c r="B635" s="140"/>
      <c r="C635" s="140"/>
      <c r="D635" s="140"/>
      <c r="E635" s="140"/>
      <c r="F635" s="140"/>
      <c r="G635" s="140"/>
      <c r="H635" s="140"/>
      <c r="I635" s="140"/>
      <c r="J635" s="140"/>
    </row>
    <row r="636">
      <c r="A636" s="140"/>
      <c r="B636" s="140"/>
      <c r="C636" s="140"/>
      <c r="D636" s="140"/>
      <c r="E636" s="140"/>
      <c r="F636" s="140"/>
      <c r="G636" s="140"/>
      <c r="H636" s="140"/>
      <c r="I636" s="140"/>
      <c r="J636" s="140"/>
    </row>
    <row r="637">
      <c r="A637" s="140"/>
      <c r="B637" s="140"/>
      <c r="C637" s="140"/>
      <c r="D637" s="140"/>
      <c r="E637" s="140"/>
      <c r="F637" s="140"/>
      <c r="G637" s="140"/>
      <c r="H637" s="140"/>
      <c r="I637" s="140"/>
      <c r="J637" s="140"/>
    </row>
    <row r="638">
      <c r="A638" s="140"/>
      <c r="B638" s="140"/>
      <c r="C638" s="140"/>
      <c r="D638" s="140"/>
      <c r="E638" s="140"/>
      <c r="F638" s="140"/>
      <c r="G638" s="140"/>
      <c r="H638" s="140"/>
      <c r="I638" s="140"/>
      <c r="J638" s="140"/>
    </row>
    <row r="639">
      <c r="A639" s="140"/>
      <c r="B639" s="140"/>
      <c r="C639" s="140"/>
      <c r="D639" s="140"/>
      <c r="E639" s="140"/>
      <c r="F639" s="140"/>
      <c r="G639" s="140"/>
      <c r="H639" s="140"/>
      <c r="I639" s="140"/>
      <c r="J639" s="140"/>
    </row>
    <row r="640">
      <c r="A640" s="140"/>
      <c r="B640" s="140"/>
      <c r="C640" s="140"/>
      <c r="D640" s="140"/>
      <c r="E640" s="140"/>
      <c r="F640" s="140"/>
      <c r="G640" s="140"/>
      <c r="H640" s="140"/>
      <c r="I640" s="140"/>
      <c r="J640" s="140"/>
    </row>
    <row r="641">
      <c r="A641" s="140"/>
      <c r="B641" s="140"/>
      <c r="C641" s="140"/>
      <c r="D641" s="140"/>
      <c r="E641" s="140"/>
      <c r="F641" s="140"/>
      <c r="G641" s="140"/>
      <c r="H641" s="140"/>
      <c r="I641" s="140"/>
      <c r="J641" s="140"/>
    </row>
    <row r="642">
      <c r="A642" s="140"/>
      <c r="B642" s="140"/>
      <c r="C642" s="140"/>
      <c r="D642" s="140"/>
      <c r="E642" s="140"/>
      <c r="F642" s="140"/>
      <c r="G642" s="140"/>
      <c r="H642" s="140"/>
      <c r="I642" s="140"/>
      <c r="J642" s="140"/>
    </row>
    <row r="643">
      <c r="A643" s="140"/>
      <c r="B643" s="140"/>
      <c r="C643" s="140"/>
      <c r="D643" s="140"/>
      <c r="E643" s="140"/>
      <c r="F643" s="140"/>
      <c r="G643" s="140"/>
      <c r="H643" s="140"/>
      <c r="I643" s="140"/>
      <c r="J643" s="140"/>
    </row>
    <row r="644">
      <c r="A644" s="140"/>
      <c r="B644" s="140"/>
      <c r="C644" s="140"/>
      <c r="D644" s="140"/>
      <c r="E644" s="140"/>
      <c r="F644" s="140"/>
      <c r="G644" s="140"/>
      <c r="H644" s="140"/>
      <c r="I644" s="140"/>
      <c r="J644" s="140"/>
    </row>
    <row r="645">
      <c r="A645" s="140"/>
      <c r="B645" s="140"/>
      <c r="C645" s="140"/>
      <c r="D645" s="140"/>
      <c r="E645" s="140"/>
      <c r="F645" s="140"/>
      <c r="G645" s="140"/>
      <c r="H645" s="140"/>
      <c r="I645" s="140"/>
      <c r="J645" s="140"/>
    </row>
    <row r="646">
      <c r="A646" s="140"/>
      <c r="B646" s="140"/>
      <c r="C646" s="140"/>
      <c r="D646" s="140"/>
      <c r="E646" s="140"/>
      <c r="F646" s="140"/>
      <c r="G646" s="140"/>
      <c r="H646" s="140"/>
      <c r="I646" s="140"/>
      <c r="J646" s="140"/>
    </row>
    <row r="647">
      <c r="A647" s="140"/>
      <c r="B647" s="140"/>
      <c r="C647" s="140"/>
      <c r="D647" s="140"/>
      <c r="E647" s="140"/>
      <c r="F647" s="140"/>
      <c r="G647" s="140"/>
      <c r="H647" s="140"/>
      <c r="I647" s="140"/>
      <c r="J647" s="140"/>
    </row>
    <row r="648">
      <c r="A648" s="140"/>
      <c r="B648" s="140"/>
      <c r="C648" s="140"/>
      <c r="D648" s="140"/>
      <c r="E648" s="140"/>
      <c r="F648" s="140"/>
      <c r="G648" s="140"/>
      <c r="H648" s="140"/>
      <c r="I648" s="140"/>
      <c r="J648" s="140"/>
    </row>
    <row r="649">
      <c r="A649" s="140"/>
      <c r="B649" s="140"/>
      <c r="C649" s="140"/>
      <c r="D649" s="140"/>
      <c r="E649" s="140"/>
      <c r="F649" s="140"/>
      <c r="G649" s="140"/>
      <c r="H649" s="140"/>
      <c r="I649" s="140"/>
      <c r="J649" s="140"/>
    </row>
    <row r="650">
      <c r="A650" s="140"/>
      <c r="B650" s="140"/>
      <c r="C650" s="140"/>
      <c r="D650" s="140"/>
      <c r="E650" s="140"/>
      <c r="F650" s="140"/>
      <c r="G650" s="140"/>
      <c r="H650" s="140"/>
      <c r="I650" s="140"/>
      <c r="J650" s="140"/>
    </row>
    <row r="651">
      <c r="A651" s="140"/>
      <c r="B651" s="140"/>
      <c r="C651" s="140"/>
      <c r="D651" s="140"/>
      <c r="E651" s="140"/>
      <c r="F651" s="140"/>
      <c r="G651" s="140"/>
      <c r="H651" s="140"/>
      <c r="I651" s="140"/>
      <c r="J651" s="140"/>
    </row>
    <row r="652">
      <c r="A652" s="140"/>
      <c r="B652" s="140"/>
      <c r="C652" s="140"/>
      <c r="D652" s="140"/>
      <c r="E652" s="140"/>
      <c r="F652" s="140"/>
      <c r="G652" s="140"/>
      <c r="H652" s="140"/>
      <c r="I652" s="140"/>
      <c r="J652" s="140"/>
    </row>
    <row r="653">
      <c r="A653" s="140"/>
      <c r="B653" s="140"/>
      <c r="C653" s="140"/>
      <c r="D653" s="140"/>
      <c r="E653" s="140"/>
      <c r="F653" s="140"/>
      <c r="G653" s="140"/>
      <c r="H653" s="140"/>
      <c r="I653" s="140"/>
      <c r="J653" s="140"/>
    </row>
    <row r="654">
      <c r="A654" s="140"/>
      <c r="B654" s="140"/>
      <c r="C654" s="140"/>
      <c r="D654" s="140"/>
      <c r="E654" s="140"/>
      <c r="F654" s="140"/>
      <c r="G654" s="140"/>
      <c r="H654" s="140"/>
      <c r="I654" s="140"/>
      <c r="J654" s="140"/>
    </row>
    <row r="655">
      <c r="A655" s="140"/>
      <c r="B655" s="140"/>
      <c r="C655" s="140"/>
      <c r="D655" s="140"/>
      <c r="E655" s="140"/>
      <c r="F655" s="140"/>
      <c r="G655" s="140"/>
      <c r="H655" s="140"/>
      <c r="I655" s="140"/>
      <c r="J655" s="140"/>
    </row>
    <row r="656">
      <c r="A656" s="140"/>
      <c r="B656" s="140"/>
      <c r="C656" s="140"/>
      <c r="D656" s="140"/>
      <c r="E656" s="140"/>
      <c r="F656" s="140"/>
      <c r="G656" s="140"/>
      <c r="H656" s="140"/>
      <c r="I656" s="140"/>
      <c r="J656" s="140"/>
    </row>
    <row r="657">
      <c r="A657" s="140"/>
      <c r="B657" s="140"/>
      <c r="C657" s="140"/>
      <c r="D657" s="140"/>
      <c r="E657" s="140"/>
      <c r="F657" s="140"/>
      <c r="G657" s="140"/>
      <c r="H657" s="140"/>
      <c r="I657" s="140"/>
      <c r="J657" s="140"/>
    </row>
    <row r="658">
      <c r="A658" s="140"/>
      <c r="B658" s="140"/>
      <c r="C658" s="140"/>
      <c r="D658" s="140"/>
      <c r="E658" s="140"/>
      <c r="F658" s="140"/>
      <c r="G658" s="140"/>
      <c r="H658" s="140"/>
      <c r="I658" s="140"/>
      <c r="J658" s="140"/>
    </row>
    <row r="659">
      <c r="A659" s="140"/>
      <c r="B659" s="140"/>
      <c r="C659" s="140"/>
      <c r="D659" s="140"/>
      <c r="E659" s="140"/>
      <c r="F659" s="140"/>
      <c r="G659" s="140"/>
      <c r="H659" s="140"/>
      <c r="I659" s="140"/>
      <c r="J659" s="140"/>
    </row>
    <row r="660">
      <c r="A660" s="140"/>
      <c r="B660" s="140"/>
      <c r="C660" s="140"/>
      <c r="D660" s="140"/>
      <c r="E660" s="140"/>
      <c r="F660" s="140"/>
      <c r="G660" s="140"/>
      <c r="H660" s="140"/>
      <c r="I660" s="140"/>
      <c r="J660" s="140"/>
    </row>
    <row r="661">
      <c r="A661" s="140"/>
      <c r="B661" s="140"/>
      <c r="C661" s="140"/>
      <c r="D661" s="140"/>
      <c r="E661" s="140"/>
      <c r="F661" s="140"/>
      <c r="G661" s="140"/>
      <c r="H661" s="140"/>
      <c r="I661" s="140"/>
      <c r="J661" s="140"/>
    </row>
    <row r="662">
      <c r="A662" s="140"/>
      <c r="B662" s="140"/>
      <c r="C662" s="140"/>
      <c r="D662" s="140"/>
      <c r="E662" s="140"/>
      <c r="F662" s="140"/>
      <c r="G662" s="140"/>
      <c r="H662" s="140"/>
      <c r="I662" s="140"/>
      <c r="J662" s="140"/>
    </row>
    <row r="663">
      <c r="A663" s="140"/>
      <c r="B663" s="140"/>
      <c r="C663" s="140"/>
      <c r="D663" s="140"/>
      <c r="E663" s="140"/>
      <c r="F663" s="140"/>
      <c r="G663" s="140"/>
      <c r="H663" s="140"/>
      <c r="I663" s="140"/>
      <c r="J663" s="140"/>
    </row>
    <row r="664">
      <c r="A664" s="140"/>
      <c r="B664" s="140"/>
      <c r="C664" s="140"/>
      <c r="D664" s="140"/>
      <c r="E664" s="140"/>
      <c r="F664" s="140"/>
      <c r="G664" s="140"/>
      <c r="H664" s="140"/>
      <c r="I664" s="140"/>
      <c r="J664" s="140"/>
    </row>
    <row r="665">
      <c r="A665" s="140"/>
      <c r="B665" s="140"/>
      <c r="C665" s="140"/>
      <c r="D665" s="140"/>
      <c r="E665" s="140"/>
      <c r="F665" s="140"/>
      <c r="G665" s="140"/>
      <c r="H665" s="140"/>
      <c r="I665" s="140"/>
      <c r="J665" s="140"/>
    </row>
    <row r="666">
      <c r="A666" s="140"/>
      <c r="B666" s="140"/>
      <c r="C666" s="140"/>
      <c r="D666" s="140"/>
      <c r="E666" s="140"/>
      <c r="F666" s="140"/>
      <c r="G666" s="140"/>
      <c r="H666" s="140"/>
      <c r="I666" s="140"/>
      <c r="J666" s="140"/>
    </row>
    <row r="667">
      <c r="A667" s="140"/>
      <c r="B667" s="140"/>
      <c r="C667" s="140"/>
      <c r="D667" s="140"/>
      <c r="E667" s="140"/>
      <c r="F667" s="140"/>
      <c r="G667" s="140"/>
      <c r="H667" s="140"/>
      <c r="I667" s="140"/>
      <c r="J667" s="140"/>
    </row>
    <row r="668">
      <c r="A668" s="140"/>
      <c r="B668" s="140"/>
      <c r="C668" s="140"/>
      <c r="D668" s="140"/>
      <c r="E668" s="140"/>
      <c r="F668" s="140"/>
      <c r="G668" s="140"/>
      <c r="H668" s="140"/>
      <c r="I668" s="140"/>
      <c r="J668" s="140"/>
    </row>
    <row r="669">
      <c r="A669" s="140"/>
      <c r="B669" s="140"/>
      <c r="C669" s="140"/>
      <c r="D669" s="140"/>
      <c r="E669" s="140"/>
      <c r="F669" s="140"/>
      <c r="G669" s="140"/>
      <c r="H669" s="140"/>
      <c r="I669" s="140"/>
      <c r="J669" s="140"/>
    </row>
    <row r="670">
      <c r="A670" s="140"/>
      <c r="B670" s="140"/>
      <c r="C670" s="140"/>
      <c r="D670" s="140"/>
      <c r="E670" s="140"/>
      <c r="F670" s="140"/>
      <c r="G670" s="140"/>
      <c r="H670" s="140"/>
      <c r="I670" s="140"/>
      <c r="J670" s="140"/>
    </row>
    <row r="671">
      <c r="A671" s="140"/>
      <c r="B671" s="140"/>
      <c r="C671" s="140"/>
      <c r="D671" s="140"/>
      <c r="E671" s="140"/>
      <c r="F671" s="140"/>
      <c r="G671" s="140"/>
      <c r="H671" s="140"/>
      <c r="I671" s="140"/>
      <c r="J671" s="140"/>
    </row>
    <row r="672">
      <c r="A672" s="140"/>
      <c r="B672" s="140"/>
      <c r="C672" s="140"/>
      <c r="D672" s="140"/>
      <c r="E672" s="140"/>
      <c r="F672" s="140"/>
      <c r="G672" s="140"/>
      <c r="H672" s="140"/>
      <c r="I672" s="140"/>
      <c r="J672" s="140"/>
    </row>
    <row r="673">
      <c r="A673" s="140"/>
      <c r="B673" s="140"/>
      <c r="C673" s="140"/>
      <c r="D673" s="140"/>
      <c r="E673" s="140"/>
      <c r="F673" s="140"/>
      <c r="G673" s="140"/>
      <c r="H673" s="140"/>
      <c r="I673" s="140"/>
      <c r="J673" s="140"/>
    </row>
    <row r="674">
      <c r="A674" s="140"/>
      <c r="B674" s="140"/>
      <c r="C674" s="140"/>
      <c r="D674" s="140"/>
      <c r="E674" s="140"/>
      <c r="F674" s="140"/>
      <c r="G674" s="140"/>
      <c r="H674" s="140"/>
      <c r="I674" s="140"/>
      <c r="J674" s="140"/>
    </row>
    <row r="675">
      <c r="A675" s="140"/>
      <c r="B675" s="140"/>
      <c r="C675" s="140"/>
      <c r="D675" s="140"/>
      <c r="E675" s="140"/>
      <c r="F675" s="140"/>
      <c r="G675" s="140"/>
      <c r="H675" s="140"/>
      <c r="I675" s="140"/>
      <c r="J675" s="140"/>
    </row>
    <row r="676">
      <c r="A676" s="140"/>
      <c r="B676" s="140"/>
      <c r="C676" s="140"/>
      <c r="D676" s="140"/>
      <c r="E676" s="140"/>
      <c r="F676" s="140"/>
      <c r="G676" s="140"/>
      <c r="H676" s="140"/>
      <c r="I676" s="140"/>
      <c r="J676" s="140"/>
    </row>
    <row r="677">
      <c r="A677" s="140"/>
      <c r="B677" s="140"/>
      <c r="C677" s="140"/>
      <c r="D677" s="140"/>
      <c r="E677" s="140"/>
      <c r="F677" s="140"/>
      <c r="G677" s="140"/>
      <c r="H677" s="140"/>
      <c r="I677" s="140"/>
      <c r="J677" s="140"/>
    </row>
    <row r="678">
      <c r="A678" s="140"/>
      <c r="B678" s="140"/>
      <c r="C678" s="140"/>
      <c r="D678" s="140"/>
      <c r="E678" s="140"/>
      <c r="F678" s="140"/>
      <c r="G678" s="140"/>
      <c r="H678" s="140"/>
      <c r="I678" s="140"/>
      <c r="J678" s="140"/>
    </row>
    <row r="679">
      <c r="A679" s="140"/>
      <c r="B679" s="140"/>
      <c r="C679" s="140"/>
      <c r="D679" s="140"/>
      <c r="E679" s="140"/>
      <c r="F679" s="140"/>
      <c r="G679" s="140"/>
      <c r="H679" s="140"/>
      <c r="I679" s="140"/>
      <c r="J679" s="140"/>
    </row>
    <row r="680">
      <c r="A680" s="140"/>
      <c r="B680" s="140"/>
      <c r="C680" s="140"/>
      <c r="D680" s="140"/>
      <c r="E680" s="140"/>
      <c r="F680" s="140"/>
      <c r="G680" s="140"/>
      <c r="H680" s="140"/>
      <c r="I680" s="140"/>
      <c r="J680" s="140"/>
    </row>
    <row r="681">
      <c r="A681" s="140"/>
      <c r="B681" s="140"/>
      <c r="C681" s="140"/>
      <c r="D681" s="140"/>
      <c r="E681" s="140"/>
      <c r="F681" s="140"/>
      <c r="G681" s="140"/>
      <c r="H681" s="140"/>
      <c r="I681" s="140"/>
      <c r="J681" s="140"/>
    </row>
    <row r="682">
      <c r="A682" s="140"/>
      <c r="B682" s="140"/>
      <c r="C682" s="140"/>
      <c r="D682" s="140"/>
      <c r="E682" s="140"/>
      <c r="F682" s="140"/>
      <c r="G682" s="140"/>
      <c r="H682" s="140"/>
      <c r="I682" s="140"/>
      <c r="J682" s="140"/>
    </row>
    <row r="683">
      <c r="A683" s="140"/>
      <c r="B683" s="140"/>
      <c r="C683" s="140"/>
      <c r="D683" s="140"/>
      <c r="E683" s="140"/>
      <c r="F683" s="140"/>
      <c r="G683" s="140"/>
      <c r="H683" s="140"/>
      <c r="I683" s="140"/>
      <c r="J683" s="140"/>
    </row>
    <row r="684">
      <c r="A684" s="140"/>
      <c r="B684" s="140"/>
      <c r="C684" s="140"/>
      <c r="D684" s="140"/>
      <c r="E684" s="140"/>
      <c r="F684" s="140"/>
      <c r="G684" s="140"/>
      <c r="H684" s="140"/>
      <c r="I684" s="140"/>
      <c r="J684" s="140"/>
    </row>
    <row r="685">
      <c r="A685" s="140"/>
      <c r="B685" s="140"/>
      <c r="C685" s="140"/>
      <c r="D685" s="140"/>
      <c r="E685" s="140"/>
      <c r="F685" s="140"/>
      <c r="G685" s="140"/>
      <c r="H685" s="140"/>
      <c r="I685" s="140"/>
      <c r="J685" s="140"/>
    </row>
    <row r="686">
      <c r="A686" s="140"/>
      <c r="B686" s="140"/>
      <c r="C686" s="140"/>
      <c r="D686" s="140"/>
      <c r="E686" s="140"/>
      <c r="F686" s="140"/>
      <c r="G686" s="140"/>
      <c r="H686" s="140"/>
      <c r="I686" s="140"/>
      <c r="J686" s="140"/>
    </row>
    <row r="687">
      <c r="A687" s="140"/>
      <c r="B687" s="140"/>
      <c r="C687" s="140"/>
      <c r="D687" s="140"/>
      <c r="E687" s="140"/>
      <c r="F687" s="140"/>
      <c r="G687" s="140"/>
      <c r="H687" s="140"/>
      <c r="I687" s="140"/>
      <c r="J687" s="140"/>
    </row>
    <row r="688">
      <c r="A688" s="140"/>
      <c r="B688" s="140"/>
      <c r="C688" s="140"/>
      <c r="D688" s="140"/>
      <c r="E688" s="140"/>
      <c r="F688" s="140"/>
      <c r="G688" s="140"/>
      <c r="H688" s="140"/>
      <c r="I688" s="140"/>
      <c r="J688" s="140"/>
    </row>
    <row r="689">
      <c r="A689" s="140"/>
      <c r="B689" s="140"/>
      <c r="C689" s="140"/>
      <c r="D689" s="140"/>
      <c r="E689" s="140"/>
      <c r="F689" s="140"/>
      <c r="G689" s="140"/>
      <c r="H689" s="140"/>
      <c r="I689" s="140"/>
      <c r="J689" s="140"/>
    </row>
    <row r="690">
      <c r="A690" s="140"/>
      <c r="B690" s="140"/>
      <c r="C690" s="140"/>
      <c r="D690" s="140"/>
      <c r="E690" s="140"/>
      <c r="F690" s="140"/>
      <c r="G690" s="140"/>
      <c r="H690" s="140"/>
      <c r="I690" s="140"/>
      <c r="J690" s="140"/>
    </row>
    <row r="691">
      <c r="A691" s="140"/>
      <c r="B691" s="140"/>
      <c r="C691" s="140"/>
      <c r="D691" s="140"/>
      <c r="E691" s="140"/>
      <c r="F691" s="140"/>
      <c r="G691" s="140"/>
      <c r="H691" s="140"/>
      <c r="I691" s="140"/>
      <c r="J691" s="140"/>
    </row>
    <row r="692">
      <c r="A692" s="140"/>
      <c r="B692" s="140"/>
      <c r="C692" s="140"/>
      <c r="D692" s="140"/>
      <c r="E692" s="140"/>
      <c r="F692" s="140"/>
      <c r="G692" s="140"/>
      <c r="H692" s="140"/>
      <c r="I692" s="140"/>
      <c r="J692" s="140"/>
    </row>
    <row r="693">
      <c r="A693" s="140"/>
      <c r="B693" s="140"/>
      <c r="C693" s="140"/>
      <c r="D693" s="140"/>
      <c r="E693" s="140"/>
      <c r="F693" s="140"/>
      <c r="G693" s="140"/>
      <c r="H693" s="140"/>
      <c r="I693" s="140"/>
      <c r="J693" s="140"/>
    </row>
    <row r="694">
      <c r="A694" s="140"/>
      <c r="B694" s="140"/>
      <c r="C694" s="140"/>
      <c r="D694" s="140"/>
      <c r="E694" s="140"/>
      <c r="F694" s="140"/>
      <c r="G694" s="140"/>
      <c r="H694" s="140"/>
      <c r="I694" s="140"/>
      <c r="J694" s="140"/>
    </row>
    <row r="695">
      <c r="A695" s="140"/>
      <c r="B695" s="140"/>
      <c r="C695" s="140"/>
      <c r="D695" s="140"/>
      <c r="E695" s="140"/>
      <c r="F695" s="140"/>
      <c r="G695" s="140"/>
      <c r="H695" s="140"/>
      <c r="I695" s="140"/>
      <c r="J695" s="140"/>
    </row>
    <row r="696">
      <c r="A696" s="140"/>
      <c r="B696" s="140"/>
      <c r="C696" s="140"/>
      <c r="D696" s="140"/>
      <c r="E696" s="140"/>
      <c r="F696" s="140"/>
      <c r="G696" s="140"/>
      <c r="H696" s="140"/>
      <c r="I696" s="140"/>
      <c r="J696" s="140"/>
    </row>
    <row r="697">
      <c r="A697" s="140"/>
      <c r="B697" s="140"/>
      <c r="C697" s="140"/>
      <c r="D697" s="140"/>
      <c r="E697" s="140"/>
      <c r="F697" s="140"/>
      <c r="G697" s="140"/>
      <c r="H697" s="140"/>
      <c r="I697" s="140"/>
      <c r="J697" s="140"/>
    </row>
    <row r="698">
      <c r="A698" s="140"/>
      <c r="B698" s="140"/>
      <c r="C698" s="140"/>
      <c r="D698" s="140"/>
      <c r="E698" s="140"/>
      <c r="F698" s="140"/>
      <c r="G698" s="140"/>
      <c r="H698" s="140"/>
      <c r="I698" s="140"/>
      <c r="J698" s="140"/>
    </row>
    <row r="699">
      <c r="A699" s="140"/>
      <c r="B699" s="140"/>
      <c r="C699" s="140"/>
      <c r="D699" s="140"/>
      <c r="E699" s="140"/>
      <c r="F699" s="140"/>
      <c r="G699" s="140"/>
      <c r="H699" s="140"/>
      <c r="I699" s="140"/>
      <c r="J699" s="140"/>
    </row>
    <row r="700">
      <c r="A700" s="140"/>
      <c r="B700" s="140"/>
      <c r="C700" s="140"/>
      <c r="D700" s="140"/>
      <c r="E700" s="140"/>
      <c r="F700" s="140"/>
      <c r="G700" s="140"/>
      <c r="H700" s="140"/>
      <c r="I700" s="140"/>
      <c r="J700" s="140"/>
    </row>
    <row r="701">
      <c r="A701" s="140"/>
      <c r="B701" s="140"/>
      <c r="C701" s="140"/>
      <c r="D701" s="140"/>
      <c r="E701" s="140"/>
      <c r="F701" s="140"/>
      <c r="G701" s="140"/>
      <c r="H701" s="140"/>
      <c r="I701" s="140"/>
      <c r="J701" s="140"/>
    </row>
    <row r="702">
      <c r="A702" s="140"/>
      <c r="B702" s="140"/>
      <c r="C702" s="140"/>
      <c r="D702" s="140"/>
      <c r="E702" s="140"/>
      <c r="F702" s="140"/>
      <c r="G702" s="140"/>
      <c r="H702" s="140"/>
      <c r="I702" s="140"/>
      <c r="J702" s="140"/>
    </row>
    <row r="703">
      <c r="A703" s="140"/>
      <c r="B703" s="140"/>
      <c r="C703" s="140"/>
      <c r="D703" s="140"/>
      <c r="E703" s="140"/>
      <c r="F703" s="140"/>
      <c r="G703" s="140"/>
      <c r="H703" s="140"/>
      <c r="I703" s="140"/>
      <c r="J703" s="140"/>
    </row>
    <row r="704">
      <c r="A704" s="140"/>
      <c r="B704" s="140"/>
      <c r="C704" s="140"/>
      <c r="D704" s="140"/>
      <c r="E704" s="140"/>
      <c r="F704" s="140"/>
      <c r="G704" s="140"/>
      <c r="H704" s="140"/>
      <c r="I704" s="140"/>
      <c r="J704" s="140"/>
    </row>
    <row r="705">
      <c r="A705" s="140"/>
      <c r="B705" s="140"/>
      <c r="C705" s="140"/>
      <c r="D705" s="140"/>
      <c r="E705" s="140"/>
      <c r="F705" s="140"/>
      <c r="G705" s="140"/>
      <c r="H705" s="140"/>
      <c r="I705" s="140"/>
      <c r="J705" s="140"/>
    </row>
    <row r="706">
      <c r="A706" s="140"/>
      <c r="B706" s="140"/>
      <c r="C706" s="140"/>
      <c r="D706" s="140"/>
      <c r="E706" s="140"/>
      <c r="F706" s="140"/>
      <c r="G706" s="140"/>
      <c r="H706" s="140"/>
      <c r="I706" s="140"/>
      <c r="J706" s="140"/>
    </row>
    <row r="707">
      <c r="A707" s="140"/>
      <c r="B707" s="140"/>
      <c r="C707" s="140"/>
      <c r="D707" s="140"/>
      <c r="E707" s="140"/>
      <c r="F707" s="140"/>
      <c r="G707" s="140"/>
      <c r="H707" s="140"/>
      <c r="I707" s="140"/>
      <c r="J707" s="140"/>
    </row>
    <row r="708">
      <c r="A708" s="140"/>
      <c r="B708" s="140"/>
      <c r="C708" s="140"/>
      <c r="D708" s="140"/>
      <c r="E708" s="140"/>
      <c r="F708" s="140"/>
      <c r="G708" s="140"/>
      <c r="H708" s="140"/>
      <c r="I708" s="140"/>
      <c r="J708" s="140"/>
    </row>
    <row r="709">
      <c r="A709" s="140"/>
      <c r="B709" s="140"/>
      <c r="C709" s="140"/>
      <c r="D709" s="140"/>
      <c r="E709" s="140"/>
      <c r="F709" s="140"/>
      <c r="G709" s="140"/>
      <c r="H709" s="140"/>
      <c r="I709" s="140"/>
      <c r="J709" s="140"/>
    </row>
    <row r="710">
      <c r="A710" s="140"/>
      <c r="B710" s="140"/>
      <c r="C710" s="140"/>
      <c r="D710" s="140"/>
      <c r="E710" s="140"/>
      <c r="F710" s="140"/>
      <c r="G710" s="140"/>
      <c r="H710" s="140"/>
      <c r="I710" s="140"/>
      <c r="J710" s="140"/>
    </row>
    <row r="711">
      <c r="A711" s="140"/>
      <c r="B711" s="140"/>
      <c r="C711" s="140"/>
      <c r="D711" s="140"/>
      <c r="E711" s="140"/>
      <c r="F711" s="140"/>
      <c r="G711" s="140"/>
      <c r="H711" s="140"/>
      <c r="I711" s="140"/>
      <c r="J711" s="140"/>
    </row>
    <row r="712">
      <c r="A712" s="140"/>
      <c r="B712" s="140"/>
      <c r="C712" s="140"/>
      <c r="D712" s="140"/>
      <c r="E712" s="140"/>
      <c r="F712" s="140"/>
      <c r="G712" s="140"/>
      <c r="H712" s="140"/>
      <c r="I712" s="140"/>
      <c r="J712" s="140"/>
    </row>
    <row r="713">
      <c r="A713" s="140"/>
      <c r="B713" s="140"/>
      <c r="C713" s="140"/>
      <c r="D713" s="140"/>
      <c r="E713" s="140"/>
      <c r="F713" s="140"/>
      <c r="G713" s="140"/>
      <c r="H713" s="140"/>
      <c r="I713" s="140"/>
      <c r="J713" s="140"/>
    </row>
    <row r="714">
      <c r="A714" s="140"/>
      <c r="B714" s="140"/>
      <c r="C714" s="140"/>
      <c r="D714" s="140"/>
      <c r="E714" s="140"/>
      <c r="F714" s="140"/>
      <c r="G714" s="140"/>
      <c r="H714" s="140"/>
      <c r="I714" s="140"/>
      <c r="J714" s="140"/>
    </row>
    <row r="715">
      <c r="A715" s="140"/>
      <c r="B715" s="140"/>
      <c r="C715" s="140"/>
      <c r="D715" s="140"/>
      <c r="E715" s="140"/>
      <c r="F715" s="140"/>
      <c r="G715" s="140"/>
      <c r="H715" s="140"/>
      <c r="I715" s="140"/>
      <c r="J715" s="140"/>
    </row>
    <row r="716">
      <c r="A716" s="140"/>
      <c r="B716" s="140"/>
      <c r="C716" s="140"/>
      <c r="D716" s="140"/>
      <c r="E716" s="140"/>
      <c r="F716" s="140"/>
      <c r="G716" s="140"/>
      <c r="H716" s="140"/>
      <c r="I716" s="140"/>
      <c r="J716" s="140"/>
    </row>
    <row r="717">
      <c r="A717" s="140"/>
      <c r="B717" s="140"/>
      <c r="C717" s="140"/>
      <c r="D717" s="140"/>
      <c r="E717" s="140"/>
      <c r="F717" s="140"/>
      <c r="G717" s="140"/>
      <c r="H717" s="140"/>
      <c r="I717" s="140"/>
      <c r="J717" s="140"/>
    </row>
    <row r="718">
      <c r="A718" s="140"/>
      <c r="B718" s="140"/>
      <c r="C718" s="140"/>
      <c r="D718" s="140"/>
      <c r="E718" s="140"/>
      <c r="F718" s="140"/>
      <c r="G718" s="140"/>
      <c r="H718" s="140"/>
      <c r="I718" s="140"/>
      <c r="J718" s="140"/>
    </row>
    <row r="719">
      <c r="A719" s="140"/>
      <c r="B719" s="140"/>
      <c r="C719" s="140"/>
      <c r="D719" s="140"/>
      <c r="E719" s="140"/>
      <c r="F719" s="140"/>
      <c r="G719" s="140"/>
      <c r="H719" s="140"/>
      <c r="I719" s="140"/>
      <c r="J719" s="140"/>
    </row>
    <row r="720">
      <c r="A720" s="140"/>
      <c r="B720" s="140"/>
      <c r="C720" s="140"/>
      <c r="D720" s="140"/>
      <c r="E720" s="140"/>
      <c r="F720" s="140"/>
      <c r="G720" s="140"/>
      <c r="H720" s="140"/>
      <c r="I720" s="140"/>
      <c r="J720" s="140"/>
    </row>
    <row r="721">
      <c r="A721" s="140"/>
      <c r="B721" s="140"/>
      <c r="C721" s="140"/>
      <c r="D721" s="140"/>
      <c r="E721" s="140"/>
      <c r="F721" s="140"/>
      <c r="G721" s="140"/>
      <c r="H721" s="140"/>
      <c r="I721" s="140"/>
      <c r="J721" s="140"/>
    </row>
    <row r="722">
      <c r="A722" s="140"/>
      <c r="B722" s="140"/>
      <c r="C722" s="140"/>
      <c r="D722" s="140"/>
      <c r="E722" s="140"/>
      <c r="F722" s="140"/>
      <c r="G722" s="140"/>
      <c r="H722" s="140"/>
      <c r="I722" s="140"/>
      <c r="J722" s="140"/>
    </row>
    <row r="723">
      <c r="A723" s="140"/>
      <c r="B723" s="140"/>
      <c r="C723" s="140"/>
      <c r="D723" s="140"/>
      <c r="E723" s="140"/>
      <c r="F723" s="140"/>
      <c r="G723" s="140"/>
      <c r="H723" s="140"/>
      <c r="I723" s="140"/>
      <c r="J723" s="140"/>
    </row>
    <row r="724">
      <c r="A724" s="140"/>
      <c r="B724" s="140"/>
      <c r="C724" s="140"/>
      <c r="D724" s="140"/>
      <c r="E724" s="140"/>
      <c r="F724" s="140"/>
      <c r="G724" s="140"/>
      <c r="H724" s="140"/>
      <c r="I724" s="140"/>
      <c r="J724" s="140"/>
    </row>
    <row r="725">
      <c r="A725" s="140"/>
      <c r="B725" s="140"/>
      <c r="C725" s="140"/>
      <c r="D725" s="140"/>
      <c r="E725" s="140"/>
      <c r="F725" s="140"/>
      <c r="G725" s="140"/>
      <c r="H725" s="140"/>
      <c r="I725" s="140"/>
      <c r="J725" s="140"/>
    </row>
    <row r="726">
      <c r="A726" s="140"/>
      <c r="B726" s="140"/>
      <c r="C726" s="140"/>
      <c r="D726" s="140"/>
      <c r="E726" s="140"/>
      <c r="F726" s="140"/>
      <c r="G726" s="140"/>
      <c r="H726" s="140"/>
      <c r="I726" s="140"/>
      <c r="J726" s="140"/>
    </row>
    <row r="727">
      <c r="A727" s="140"/>
      <c r="B727" s="140"/>
      <c r="C727" s="140"/>
      <c r="D727" s="140"/>
      <c r="E727" s="140"/>
      <c r="F727" s="140"/>
      <c r="G727" s="140"/>
      <c r="H727" s="140"/>
      <c r="I727" s="140"/>
      <c r="J727" s="140"/>
    </row>
    <row r="728">
      <c r="A728" s="140"/>
      <c r="B728" s="140"/>
      <c r="C728" s="140"/>
      <c r="D728" s="140"/>
      <c r="E728" s="140"/>
      <c r="F728" s="140"/>
      <c r="G728" s="140"/>
      <c r="H728" s="140"/>
      <c r="I728" s="140"/>
      <c r="J728" s="140"/>
    </row>
    <row r="729">
      <c r="A729" s="140"/>
      <c r="B729" s="140"/>
      <c r="C729" s="140"/>
      <c r="D729" s="140"/>
      <c r="E729" s="140"/>
      <c r="F729" s="140"/>
      <c r="G729" s="140"/>
      <c r="H729" s="140"/>
      <c r="I729" s="140"/>
      <c r="J729" s="140"/>
    </row>
    <row r="730">
      <c r="A730" s="140"/>
      <c r="B730" s="140"/>
      <c r="C730" s="140"/>
      <c r="D730" s="140"/>
      <c r="E730" s="140"/>
      <c r="F730" s="140"/>
      <c r="G730" s="140"/>
      <c r="H730" s="140"/>
      <c r="I730" s="140"/>
      <c r="J730" s="140"/>
    </row>
    <row r="731">
      <c r="A731" s="140"/>
      <c r="B731" s="140"/>
      <c r="C731" s="140"/>
      <c r="D731" s="140"/>
      <c r="E731" s="140"/>
      <c r="F731" s="140"/>
      <c r="G731" s="140"/>
      <c r="H731" s="140"/>
      <c r="I731" s="140"/>
      <c r="J731" s="140"/>
    </row>
    <row r="732">
      <c r="A732" s="140"/>
      <c r="B732" s="140"/>
      <c r="C732" s="140"/>
      <c r="D732" s="140"/>
      <c r="E732" s="140"/>
      <c r="F732" s="140"/>
      <c r="G732" s="140"/>
      <c r="H732" s="140"/>
      <c r="I732" s="140"/>
      <c r="J732" s="140"/>
    </row>
    <row r="733">
      <c r="A733" s="140"/>
      <c r="B733" s="140"/>
      <c r="C733" s="140"/>
      <c r="D733" s="140"/>
      <c r="E733" s="140"/>
      <c r="F733" s="140"/>
      <c r="G733" s="140"/>
      <c r="H733" s="140"/>
      <c r="I733" s="140"/>
      <c r="J733" s="140"/>
    </row>
    <row r="734">
      <c r="A734" s="140"/>
      <c r="B734" s="140"/>
      <c r="C734" s="140"/>
      <c r="D734" s="140"/>
      <c r="E734" s="140"/>
      <c r="F734" s="140"/>
      <c r="G734" s="140"/>
      <c r="H734" s="140"/>
      <c r="I734" s="140"/>
      <c r="J734" s="140"/>
    </row>
    <row r="735">
      <c r="A735" s="140"/>
      <c r="B735" s="140"/>
      <c r="C735" s="140"/>
      <c r="D735" s="140"/>
      <c r="E735" s="140"/>
      <c r="F735" s="140"/>
      <c r="G735" s="140"/>
      <c r="H735" s="140"/>
      <c r="I735" s="140"/>
      <c r="J735" s="140"/>
    </row>
    <row r="736">
      <c r="A736" s="140"/>
      <c r="B736" s="140"/>
      <c r="C736" s="140"/>
      <c r="D736" s="140"/>
      <c r="E736" s="140"/>
      <c r="F736" s="140"/>
      <c r="G736" s="140"/>
      <c r="H736" s="140"/>
      <c r="I736" s="140"/>
      <c r="J736" s="140"/>
    </row>
    <row r="737">
      <c r="A737" s="140"/>
      <c r="B737" s="140"/>
      <c r="C737" s="140"/>
      <c r="D737" s="140"/>
      <c r="E737" s="140"/>
      <c r="F737" s="140"/>
      <c r="G737" s="140"/>
      <c r="H737" s="140"/>
      <c r="I737" s="140"/>
      <c r="J737" s="140"/>
    </row>
    <row r="738">
      <c r="A738" s="140"/>
      <c r="B738" s="140"/>
      <c r="C738" s="140"/>
      <c r="D738" s="140"/>
      <c r="E738" s="140"/>
      <c r="F738" s="140"/>
      <c r="G738" s="140"/>
      <c r="H738" s="140"/>
      <c r="I738" s="140"/>
      <c r="J738" s="140"/>
    </row>
    <row r="739">
      <c r="A739" s="140"/>
      <c r="B739" s="140"/>
      <c r="C739" s="140"/>
      <c r="D739" s="140"/>
      <c r="E739" s="140"/>
      <c r="F739" s="140"/>
      <c r="G739" s="140"/>
      <c r="H739" s="140"/>
      <c r="I739" s="140"/>
      <c r="J739" s="140"/>
    </row>
    <row r="740">
      <c r="A740" s="140"/>
      <c r="B740" s="140"/>
      <c r="C740" s="140"/>
      <c r="D740" s="140"/>
      <c r="E740" s="140"/>
      <c r="F740" s="140"/>
      <c r="G740" s="140"/>
      <c r="H740" s="140"/>
      <c r="I740" s="140"/>
      <c r="J740" s="140"/>
    </row>
    <row r="741">
      <c r="A741" s="140"/>
      <c r="B741" s="140"/>
      <c r="C741" s="140"/>
      <c r="D741" s="140"/>
      <c r="E741" s="140"/>
      <c r="F741" s="140"/>
      <c r="G741" s="140"/>
      <c r="H741" s="140"/>
      <c r="I741" s="140"/>
      <c r="J741" s="140"/>
    </row>
    <row r="742">
      <c r="A742" s="140"/>
      <c r="B742" s="140"/>
      <c r="C742" s="140"/>
      <c r="D742" s="140"/>
      <c r="E742" s="140"/>
      <c r="F742" s="140"/>
      <c r="G742" s="140"/>
      <c r="H742" s="140"/>
      <c r="I742" s="140"/>
      <c r="J742" s="140"/>
    </row>
    <row r="743">
      <c r="A743" s="140"/>
      <c r="B743" s="140"/>
      <c r="C743" s="140"/>
      <c r="D743" s="140"/>
      <c r="E743" s="140"/>
      <c r="F743" s="140"/>
      <c r="G743" s="140"/>
      <c r="H743" s="140"/>
      <c r="I743" s="140"/>
      <c r="J743" s="140"/>
    </row>
    <row r="744">
      <c r="A744" s="140"/>
      <c r="B744" s="140"/>
      <c r="C744" s="140"/>
      <c r="D744" s="140"/>
      <c r="E744" s="140"/>
      <c r="F744" s="140"/>
      <c r="G744" s="140"/>
      <c r="H744" s="140"/>
      <c r="I744" s="140"/>
      <c r="J744" s="140"/>
    </row>
    <row r="745">
      <c r="A745" s="140"/>
      <c r="B745" s="140"/>
      <c r="C745" s="140"/>
      <c r="D745" s="140"/>
      <c r="E745" s="140"/>
      <c r="F745" s="140"/>
      <c r="G745" s="140"/>
      <c r="H745" s="140"/>
      <c r="I745" s="140"/>
      <c r="J745" s="140"/>
    </row>
    <row r="746">
      <c r="A746" s="140"/>
      <c r="B746" s="140"/>
      <c r="C746" s="140"/>
      <c r="D746" s="140"/>
      <c r="E746" s="140"/>
      <c r="F746" s="140"/>
      <c r="G746" s="140"/>
      <c r="H746" s="140"/>
      <c r="I746" s="140"/>
      <c r="J746" s="140"/>
    </row>
    <row r="747">
      <c r="A747" s="140"/>
      <c r="B747" s="140"/>
      <c r="C747" s="140"/>
      <c r="D747" s="140"/>
      <c r="E747" s="140"/>
      <c r="F747" s="140"/>
      <c r="G747" s="140"/>
      <c r="H747" s="140"/>
      <c r="I747" s="140"/>
      <c r="J747" s="140"/>
    </row>
    <row r="748">
      <c r="A748" s="140"/>
      <c r="B748" s="140"/>
      <c r="C748" s="140"/>
      <c r="D748" s="140"/>
      <c r="E748" s="140"/>
      <c r="F748" s="140"/>
      <c r="G748" s="140"/>
      <c r="H748" s="140"/>
      <c r="I748" s="140"/>
      <c r="J748" s="140"/>
    </row>
    <row r="749">
      <c r="A749" s="140"/>
      <c r="B749" s="140"/>
      <c r="C749" s="140"/>
      <c r="D749" s="140"/>
      <c r="E749" s="140"/>
      <c r="F749" s="140"/>
      <c r="G749" s="140"/>
      <c r="H749" s="140"/>
      <c r="I749" s="140"/>
      <c r="J749" s="140"/>
    </row>
    <row r="750">
      <c r="A750" s="140"/>
      <c r="B750" s="140"/>
      <c r="C750" s="140"/>
      <c r="D750" s="140"/>
      <c r="E750" s="140"/>
      <c r="F750" s="140"/>
      <c r="G750" s="140"/>
      <c r="H750" s="140"/>
      <c r="I750" s="140"/>
      <c r="J750" s="140"/>
    </row>
    <row r="751">
      <c r="A751" s="140"/>
      <c r="B751" s="140"/>
      <c r="C751" s="140"/>
      <c r="D751" s="140"/>
      <c r="E751" s="140"/>
      <c r="F751" s="140"/>
      <c r="G751" s="140"/>
      <c r="H751" s="140"/>
      <c r="I751" s="140"/>
      <c r="J751" s="140"/>
    </row>
    <row r="752">
      <c r="A752" s="140"/>
      <c r="B752" s="140"/>
      <c r="C752" s="140"/>
      <c r="D752" s="140"/>
      <c r="E752" s="140"/>
      <c r="F752" s="140"/>
      <c r="G752" s="140"/>
      <c r="H752" s="140"/>
      <c r="I752" s="140"/>
      <c r="J752" s="140"/>
    </row>
    <row r="753">
      <c r="A753" s="140"/>
      <c r="B753" s="140"/>
      <c r="C753" s="140"/>
      <c r="D753" s="140"/>
      <c r="E753" s="140"/>
      <c r="F753" s="140"/>
      <c r="G753" s="140"/>
      <c r="H753" s="140"/>
      <c r="I753" s="140"/>
      <c r="J753" s="140"/>
    </row>
    <row r="754">
      <c r="A754" s="140"/>
      <c r="B754" s="140"/>
      <c r="C754" s="140"/>
      <c r="D754" s="140"/>
      <c r="E754" s="140"/>
      <c r="F754" s="140"/>
      <c r="G754" s="140"/>
      <c r="H754" s="140"/>
      <c r="I754" s="140"/>
      <c r="J754" s="140"/>
    </row>
    <row r="755">
      <c r="A755" s="140"/>
      <c r="B755" s="140"/>
      <c r="C755" s="140"/>
      <c r="D755" s="140"/>
      <c r="E755" s="140"/>
      <c r="F755" s="140"/>
      <c r="G755" s="140"/>
      <c r="H755" s="140"/>
      <c r="I755" s="140"/>
      <c r="J755" s="140"/>
    </row>
    <row r="756">
      <c r="A756" s="140"/>
      <c r="B756" s="140"/>
      <c r="C756" s="140"/>
      <c r="D756" s="140"/>
      <c r="E756" s="140"/>
      <c r="F756" s="140"/>
      <c r="G756" s="140"/>
      <c r="H756" s="140"/>
      <c r="I756" s="140"/>
      <c r="J756" s="140"/>
    </row>
    <row r="757">
      <c r="A757" s="140"/>
      <c r="B757" s="140"/>
      <c r="C757" s="140"/>
      <c r="D757" s="140"/>
      <c r="E757" s="140"/>
      <c r="F757" s="140"/>
      <c r="G757" s="140"/>
      <c r="H757" s="140"/>
      <c r="I757" s="140"/>
      <c r="J757" s="140"/>
    </row>
    <row r="758">
      <c r="A758" s="140"/>
      <c r="B758" s="140"/>
      <c r="C758" s="140"/>
      <c r="D758" s="140"/>
      <c r="E758" s="140"/>
      <c r="F758" s="140"/>
      <c r="G758" s="140"/>
      <c r="H758" s="140"/>
      <c r="I758" s="140"/>
      <c r="J758" s="140"/>
    </row>
    <row r="759">
      <c r="A759" s="140"/>
      <c r="B759" s="140"/>
      <c r="C759" s="140"/>
      <c r="D759" s="140"/>
      <c r="E759" s="140"/>
      <c r="F759" s="140"/>
      <c r="G759" s="140"/>
      <c r="H759" s="140"/>
      <c r="I759" s="140"/>
      <c r="J759" s="140"/>
    </row>
    <row r="760">
      <c r="A760" s="140"/>
      <c r="B760" s="140"/>
      <c r="C760" s="140"/>
      <c r="D760" s="140"/>
      <c r="E760" s="140"/>
      <c r="F760" s="140"/>
      <c r="G760" s="140"/>
      <c r="H760" s="140"/>
      <c r="I760" s="140"/>
      <c r="J760" s="140"/>
    </row>
    <row r="761">
      <c r="A761" s="140"/>
      <c r="B761" s="140"/>
      <c r="C761" s="140"/>
      <c r="D761" s="140"/>
      <c r="E761" s="140"/>
      <c r="F761" s="140"/>
      <c r="G761" s="140"/>
      <c r="H761" s="140"/>
      <c r="I761" s="140"/>
      <c r="J761" s="140"/>
    </row>
    <row r="762">
      <c r="A762" s="140"/>
      <c r="B762" s="140"/>
      <c r="C762" s="140"/>
      <c r="D762" s="140"/>
      <c r="E762" s="140"/>
      <c r="F762" s="140"/>
      <c r="G762" s="140"/>
      <c r="H762" s="140"/>
      <c r="I762" s="140"/>
      <c r="J762" s="140"/>
    </row>
    <row r="763">
      <c r="A763" s="140"/>
      <c r="B763" s="140"/>
      <c r="C763" s="140"/>
      <c r="D763" s="140"/>
      <c r="E763" s="140"/>
      <c r="F763" s="140"/>
      <c r="G763" s="140"/>
      <c r="H763" s="140"/>
      <c r="I763" s="140"/>
      <c r="J763" s="140"/>
    </row>
    <row r="764">
      <c r="A764" s="140"/>
      <c r="B764" s="140"/>
      <c r="C764" s="140"/>
      <c r="D764" s="140"/>
      <c r="E764" s="140"/>
      <c r="F764" s="140"/>
      <c r="G764" s="140"/>
      <c r="H764" s="140"/>
      <c r="I764" s="140"/>
      <c r="J764" s="140"/>
    </row>
    <row r="765">
      <c r="A765" s="140"/>
      <c r="B765" s="140"/>
      <c r="C765" s="140"/>
      <c r="D765" s="140"/>
      <c r="E765" s="140"/>
      <c r="F765" s="140"/>
      <c r="G765" s="140"/>
      <c r="H765" s="140"/>
      <c r="I765" s="140"/>
      <c r="J765" s="140"/>
    </row>
    <row r="766">
      <c r="A766" s="140"/>
      <c r="B766" s="140"/>
      <c r="C766" s="140"/>
      <c r="D766" s="140"/>
      <c r="E766" s="140"/>
      <c r="F766" s="140"/>
      <c r="G766" s="140"/>
      <c r="H766" s="140"/>
      <c r="I766" s="140"/>
      <c r="J766" s="140"/>
    </row>
    <row r="767">
      <c r="A767" s="140"/>
      <c r="B767" s="140"/>
      <c r="C767" s="140"/>
      <c r="D767" s="140"/>
      <c r="E767" s="140"/>
      <c r="F767" s="140"/>
      <c r="G767" s="140"/>
      <c r="H767" s="140"/>
      <c r="I767" s="140"/>
      <c r="J767" s="140"/>
    </row>
    <row r="768">
      <c r="A768" s="140"/>
      <c r="B768" s="140"/>
      <c r="C768" s="140"/>
      <c r="D768" s="140"/>
      <c r="E768" s="140"/>
      <c r="F768" s="140"/>
      <c r="G768" s="140"/>
      <c r="H768" s="140"/>
      <c r="I768" s="140"/>
      <c r="J768" s="140"/>
    </row>
    <row r="769">
      <c r="A769" s="140"/>
      <c r="B769" s="140"/>
      <c r="C769" s="140"/>
      <c r="D769" s="140"/>
      <c r="E769" s="140"/>
      <c r="F769" s="140"/>
      <c r="G769" s="140"/>
      <c r="H769" s="140"/>
      <c r="I769" s="140"/>
      <c r="J769" s="140"/>
    </row>
    <row r="770">
      <c r="A770" s="140"/>
      <c r="B770" s="140"/>
      <c r="C770" s="140"/>
      <c r="D770" s="140"/>
      <c r="E770" s="140"/>
      <c r="F770" s="140"/>
      <c r="G770" s="140"/>
      <c r="H770" s="140"/>
      <c r="I770" s="140"/>
      <c r="J770" s="140"/>
    </row>
    <row r="771">
      <c r="A771" s="140"/>
      <c r="B771" s="140"/>
      <c r="C771" s="140"/>
      <c r="D771" s="140"/>
      <c r="E771" s="140"/>
      <c r="F771" s="140"/>
      <c r="G771" s="140"/>
      <c r="H771" s="140"/>
      <c r="I771" s="140"/>
      <c r="J771" s="140"/>
    </row>
    <row r="772">
      <c r="A772" s="140"/>
      <c r="B772" s="140"/>
      <c r="C772" s="140"/>
      <c r="D772" s="140"/>
      <c r="E772" s="140"/>
      <c r="F772" s="140"/>
      <c r="G772" s="140"/>
      <c r="H772" s="140"/>
      <c r="I772" s="140"/>
      <c r="J772" s="140"/>
    </row>
    <row r="773">
      <c r="A773" s="140"/>
      <c r="B773" s="140"/>
      <c r="C773" s="140"/>
      <c r="D773" s="140"/>
      <c r="E773" s="140"/>
      <c r="F773" s="140"/>
      <c r="G773" s="140"/>
      <c r="H773" s="140"/>
      <c r="I773" s="140"/>
      <c r="J773" s="140"/>
    </row>
    <row r="774">
      <c r="A774" s="140"/>
      <c r="B774" s="140"/>
      <c r="C774" s="140"/>
      <c r="D774" s="140"/>
      <c r="E774" s="140"/>
      <c r="F774" s="140"/>
      <c r="G774" s="140"/>
      <c r="H774" s="140"/>
      <c r="I774" s="140"/>
      <c r="J774" s="140"/>
    </row>
    <row r="775">
      <c r="A775" s="140"/>
      <c r="B775" s="140"/>
      <c r="C775" s="140"/>
      <c r="D775" s="140"/>
      <c r="E775" s="140"/>
      <c r="F775" s="140"/>
      <c r="G775" s="140"/>
      <c r="H775" s="140"/>
      <c r="I775" s="140"/>
      <c r="J775" s="140"/>
    </row>
    <row r="776">
      <c r="A776" s="140"/>
      <c r="B776" s="140"/>
      <c r="C776" s="140"/>
      <c r="D776" s="140"/>
      <c r="E776" s="140"/>
      <c r="F776" s="140"/>
      <c r="G776" s="140"/>
      <c r="H776" s="140"/>
      <c r="I776" s="140"/>
      <c r="J776" s="140"/>
    </row>
    <row r="777">
      <c r="A777" s="140"/>
      <c r="B777" s="140"/>
      <c r="C777" s="140"/>
      <c r="D777" s="140"/>
      <c r="E777" s="140"/>
      <c r="F777" s="140"/>
      <c r="G777" s="140"/>
      <c r="H777" s="140"/>
      <c r="I777" s="140"/>
      <c r="J777" s="140"/>
    </row>
    <row r="778">
      <c r="A778" s="140"/>
      <c r="B778" s="140"/>
      <c r="C778" s="140"/>
      <c r="D778" s="140"/>
      <c r="E778" s="140"/>
      <c r="F778" s="140"/>
      <c r="G778" s="140"/>
      <c r="H778" s="140"/>
      <c r="I778" s="140"/>
      <c r="J778" s="140"/>
    </row>
    <row r="779">
      <c r="A779" s="140"/>
      <c r="B779" s="140"/>
      <c r="C779" s="140"/>
      <c r="D779" s="140"/>
      <c r="E779" s="140"/>
      <c r="F779" s="140"/>
      <c r="G779" s="140"/>
      <c r="H779" s="140"/>
      <c r="I779" s="140"/>
      <c r="J779" s="140"/>
    </row>
    <row r="780">
      <c r="A780" s="140"/>
      <c r="B780" s="140"/>
      <c r="C780" s="140"/>
      <c r="D780" s="140"/>
      <c r="E780" s="140"/>
      <c r="F780" s="140"/>
      <c r="G780" s="140"/>
      <c r="H780" s="140"/>
      <c r="I780" s="140"/>
      <c r="J780" s="140"/>
    </row>
    <row r="781">
      <c r="A781" s="140"/>
      <c r="B781" s="140"/>
      <c r="C781" s="140"/>
      <c r="D781" s="140"/>
      <c r="E781" s="140"/>
      <c r="F781" s="140"/>
      <c r="G781" s="140"/>
      <c r="H781" s="140"/>
      <c r="I781" s="140"/>
      <c r="J781" s="140"/>
    </row>
    <row r="782">
      <c r="A782" s="140"/>
      <c r="B782" s="140"/>
      <c r="C782" s="140"/>
      <c r="D782" s="140"/>
      <c r="E782" s="140"/>
      <c r="F782" s="140"/>
      <c r="G782" s="140"/>
      <c r="H782" s="140"/>
      <c r="I782" s="140"/>
      <c r="J782" s="140"/>
    </row>
    <row r="783">
      <c r="A783" s="140"/>
      <c r="B783" s="140"/>
      <c r="C783" s="140"/>
      <c r="D783" s="140"/>
      <c r="E783" s="140"/>
      <c r="F783" s="140"/>
      <c r="G783" s="140"/>
      <c r="H783" s="140"/>
      <c r="I783" s="140"/>
      <c r="J783" s="140"/>
    </row>
    <row r="784">
      <c r="A784" s="140"/>
      <c r="B784" s="140"/>
      <c r="C784" s="140"/>
      <c r="D784" s="140"/>
      <c r="E784" s="140"/>
      <c r="F784" s="140"/>
      <c r="G784" s="140"/>
      <c r="H784" s="140"/>
      <c r="I784" s="140"/>
      <c r="J784" s="140"/>
    </row>
    <row r="785">
      <c r="A785" s="140"/>
      <c r="B785" s="140"/>
      <c r="C785" s="140"/>
      <c r="D785" s="140"/>
      <c r="E785" s="140"/>
      <c r="F785" s="140"/>
      <c r="G785" s="140"/>
      <c r="H785" s="140"/>
      <c r="I785" s="140"/>
      <c r="J785" s="140"/>
    </row>
    <row r="786">
      <c r="A786" s="140"/>
      <c r="B786" s="140"/>
      <c r="C786" s="140"/>
      <c r="D786" s="140"/>
      <c r="E786" s="140"/>
      <c r="F786" s="140"/>
      <c r="G786" s="140"/>
      <c r="H786" s="140"/>
      <c r="I786" s="140"/>
      <c r="J786" s="140"/>
    </row>
    <row r="787">
      <c r="A787" s="140"/>
      <c r="B787" s="140"/>
      <c r="C787" s="140"/>
      <c r="D787" s="140"/>
      <c r="E787" s="140"/>
      <c r="F787" s="140"/>
      <c r="G787" s="140"/>
      <c r="H787" s="140"/>
      <c r="I787" s="140"/>
      <c r="J787" s="140"/>
    </row>
    <row r="788">
      <c r="A788" s="140"/>
      <c r="B788" s="140"/>
      <c r="C788" s="140"/>
      <c r="D788" s="140"/>
      <c r="E788" s="140"/>
      <c r="F788" s="140"/>
      <c r="G788" s="140"/>
      <c r="H788" s="140"/>
      <c r="I788" s="140"/>
      <c r="J788" s="140"/>
    </row>
    <row r="789">
      <c r="A789" s="140"/>
      <c r="B789" s="140"/>
      <c r="C789" s="140"/>
      <c r="D789" s="140"/>
      <c r="E789" s="140"/>
      <c r="F789" s="140"/>
      <c r="G789" s="140"/>
      <c r="H789" s="140"/>
      <c r="I789" s="140"/>
      <c r="J789" s="140"/>
    </row>
    <row r="790">
      <c r="A790" s="140"/>
      <c r="B790" s="140"/>
      <c r="C790" s="140"/>
      <c r="D790" s="140"/>
      <c r="E790" s="140"/>
      <c r="F790" s="140"/>
      <c r="G790" s="140"/>
      <c r="H790" s="140"/>
      <c r="I790" s="140"/>
      <c r="J790" s="140"/>
    </row>
    <row r="791">
      <c r="A791" s="140"/>
      <c r="B791" s="140"/>
      <c r="C791" s="140"/>
      <c r="D791" s="140"/>
      <c r="E791" s="140"/>
      <c r="F791" s="140"/>
      <c r="G791" s="140"/>
      <c r="H791" s="140"/>
      <c r="I791" s="140"/>
      <c r="J791" s="140"/>
    </row>
    <row r="792">
      <c r="A792" s="140"/>
      <c r="B792" s="140"/>
      <c r="C792" s="140"/>
      <c r="D792" s="140"/>
      <c r="E792" s="140"/>
      <c r="F792" s="140"/>
      <c r="G792" s="140"/>
      <c r="H792" s="140"/>
      <c r="I792" s="140"/>
      <c r="J792" s="140"/>
    </row>
    <row r="793">
      <c r="A793" s="140"/>
      <c r="B793" s="140"/>
      <c r="C793" s="140"/>
      <c r="D793" s="140"/>
      <c r="E793" s="140"/>
      <c r="F793" s="140"/>
      <c r="G793" s="140"/>
      <c r="H793" s="140"/>
      <c r="I793" s="140"/>
      <c r="J793" s="140"/>
    </row>
    <row r="794">
      <c r="A794" s="140"/>
      <c r="B794" s="140"/>
      <c r="C794" s="140"/>
      <c r="D794" s="140"/>
      <c r="E794" s="140"/>
      <c r="F794" s="140"/>
      <c r="G794" s="140"/>
      <c r="H794" s="140"/>
      <c r="I794" s="140"/>
      <c r="J794" s="140"/>
    </row>
    <row r="795">
      <c r="A795" s="140"/>
      <c r="B795" s="140"/>
      <c r="C795" s="140"/>
      <c r="D795" s="140"/>
      <c r="E795" s="140"/>
      <c r="F795" s="140"/>
      <c r="G795" s="140"/>
      <c r="H795" s="140"/>
      <c r="I795" s="140"/>
      <c r="J795" s="140"/>
    </row>
    <row r="796">
      <c r="A796" s="140"/>
      <c r="B796" s="140"/>
      <c r="C796" s="140"/>
      <c r="D796" s="140"/>
      <c r="E796" s="140"/>
      <c r="F796" s="140"/>
      <c r="G796" s="140"/>
      <c r="H796" s="140"/>
      <c r="I796" s="140"/>
      <c r="J796" s="140"/>
    </row>
    <row r="797">
      <c r="A797" s="140"/>
      <c r="B797" s="140"/>
      <c r="C797" s="140"/>
      <c r="D797" s="140"/>
      <c r="E797" s="140"/>
      <c r="F797" s="140"/>
      <c r="G797" s="140"/>
      <c r="H797" s="140"/>
      <c r="I797" s="140"/>
      <c r="J797" s="140"/>
    </row>
    <row r="798">
      <c r="A798" s="140"/>
      <c r="B798" s="140"/>
      <c r="C798" s="140"/>
      <c r="D798" s="140"/>
      <c r="E798" s="140"/>
      <c r="F798" s="140"/>
      <c r="G798" s="140"/>
      <c r="H798" s="140"/>
      <c r="I798" s="140"/>
      <c r="J798" s="140"/>
    </row>
    <row r="799">
      <c r="A799" s="140"/>
      <c r="B799" s="140"/>
      <c r="C799" s="140"/>
      <c r="D799" s="140"/>
      <c r="E799" s="140"/>
      <c r="F799" s="140"/>
      <c r="G799" s="140"/>
      <c r="H799" s="140"/>
      <c r="I799" s="140"/>
      <c r="J799" s="140"/>
    </row>
    <row r="800">
      <c r="A800" s="140"/>
      <c r="B800" s="140"/>
      <c r="C800" s="140"/>
      <c r="D800" s="140"/>
      <c r="E800" s="140"/>
      <c r="F800" s="140"/>
      <c r="G800" s="140"/>
      <c r="H800" s="140"/>
      <c r="I800" s="140"/>
      <c r="J800" s="140"/>
    </row>
    <row r="801">
      <c r="A801" s="140"/>
      <c r="B801" s="140"/>
      <c r="C801" s="140"/>
      <c r="D801" s="140"/>
      <c r="E801" s="140"/>
      <c r="F801" s="140"/>
      <c r="G801" s="140"/>
      <c r="H801" s="140"/>
      <c r="I801" s="140"/>
      <c r="J801" s="140"/>
    </row>
    <row r="802">
      <c r="A802" s="140"/>
      <c r="B802" s="140"/>
      <c r="C802" s="140"/>
      <c r="D802" s="140"/>
      <c r="E802" s="140"/>
      <c r="F802" s="140"/>
      <c r="G802" s="140"/>
      <c r="H802" s="140"/>
      <c r="I802" s="140"/>
      <c r="J802" s="140"/>
    </row>
    <row r="803">
      <c r="A803" s="140"/>
      <c r="B803" s="140"/>
      <c r="C803" s="140"/>
      <c r="D803" s="140"/>
      <c r="E803" s="140"/>
      <c r="F803" s="140"/>
      <c r="G803" s="140"/>
      <c r="H803" s="140"/>
      <c r="I803" s="140"/>
      <c r="J803" s="140"/>
    </row>
    <row r="804">
      <c r="A804" s="140"/>
      <c r="B804" s="140"/>
      <c r="C804" s="140"/>
      <c r="D804" s="140"/>
      <c r="E804" s="140"/>
      <c r="F804" s="140"/>
      <c r="G804" s="140"/>
      <c r="H804" s="140"/>
      <c r="I804" s="140"/>
      <c r="J804" s="140"/>
    </row>
    <row r="805">
      <c r="A805" s="140"/>
      <c r="B805" s="140"/>
      <c r="C805" s="140"/>
      <c r="D805" s="140"/>
      <c r="E805" s="140"/>
      <c r="F805" s="140"/>
      <c r="G805" s="140"/>
      <c r="H805" s="140"/>
      <c r="I805" s="140"/>
      <c r="J805" s="140"/>
    </row>
    <row r="806">
      <c r="A806" s="140"/>
      <c r="B806" s="140"/>
      <c r="C806" s="140"/>
      <c r="D806" s="140"/>
      <c r="E806" s="140"/>
      <c r="F806" s="140"/>
      <c r="G806" s="140"/>
      <c r="H806" s="140"/>
      <c r="I806" s="140"/>
      <c r="J806" s="140"/>
    </row>
    <row r="807">
      <c r="A807" s="140"/>
      <c r="B807" s="140"/>
      <c r="C807" s="140"/>
      <c r="D807" s="140"/>
      <c r="E807" s="140"/>
      <c r="F807" s="140"/>
      <c r="G807" s="140"/>
      <c r="H807" s="140"/>
      <c r="I807" s="140"/>
      <c r="J807" s="140"/>
    </row>
    <row r="808">
      <c r="A808" s="140"/>
      <c r="B808" s="140"/>
      <c r="C808" s="140"/>
      <c r="D808" s="140"/>
      <c r="E808" s="140"/>
      <c r="F808" s="140"/>
      <c r="G808" s="140"/>
      <c r="H808" s="140"/>
      <c r="I808" s="140"/>
      <c r="J808" s="140"/>
    </row>
    <row r="809">
      <c r="A809" s="140"/>
      <c r="B809" s="140"/>
      <c r="C809" s="140"/>
      <c r="D809" s="140"/>
      <c r="E809" s="140"/>
      <c r="F809" s="140"/>
      <c r="G809" s="140"/>
      <c r="H809" s="140"/>
      <c r="I809" s="140"/>
      <c r="J809" s="140"/>
    </row>
    <row r="810">
      <c r="A810" s="140"/>
      <c r="B810" s="140"/>
      <c r="C810" s="140"/>
      <c r="D810" s="140"/>
      <c r="E810" s="140"/>
      <c r="F810" s="140"/>
      <c r="G810" s="140"/>
      <c r="H810" s="140"/>
      <c r="I810" s="140"/>
      <c r="J810" s="140"/>
    </row>
    <row r="811">
      <c r="A811" s="140"/>
      <c r="B811" s="140"/>
      <c r="C811" s="140"/>
      <c r="D811" s="140"/>
      <c r="E811" s="140"/>
      <c r="F811" s="140"/>
      <c r="G811" s="140"/>
      <c r="H811" s="140"/>
      <c r="I811" s="140"/>
      <c r="J811" s="140"/>
    </row>
    <row r="812">
      <c r="A812" s="140"/>
      <c r="B812" s="140"/>
      <c r="C812" s="140"/>
      <c r="D812" s="140"/>
      <c r="E812" s="140"/>
      <c r="F812" s="140"/>
      <c r="G812" s="140"/>
      <c r="H812" s="140"/>
      <c r="I812" s="140"/>
      <c r="J812" s="140"/>
    </row>
    <row r="813">
      <c r="A813" s="140"/>
      <c r="B813" s="140"/>
      <c r="C813" s="140"/>
      <c r="D813" s="140"/>
      <c r="E813" s="140"/>
      <c r="F813" s="140"/>
      <c r="G813" s="140"/>
      <c r="H813" s="140"/>
      <c r="I813" s="140"/>
      <c r="J813" s="140"/>
    </row>
    <row r="814">
      <c r="A814" s="140"/>
      <c r="B814" s="140"/>
      <c r="C814" s="140"/>
      <c r="D814" s="140"/>
      <c r="E814" s="140"/>
      <c r="F814" s="140"/>
      <c r="G814" s="140"/>
      <c r="H814" s="140"/>
      <c r="I814" s="140"/>
      <c r="J814" s="140"/>
    </row>
    <row r="815">
      <c r="A815" s="140"/>
      <c r="B815" s="140"/>
      <c r="C815" s="140"/>
      <c r="D815" s="140"/>
      <c r="E815" s="140"/>
      <c r="F815" s="140"/>
      <c r="G815" s="140"/>
      <c r="H815" s="140"/>
      <c r="I815" s="140"/>
      <c r="J815" s="140"/>
    </row>
    <row r="816">
      <c r="A816" s="140"/>
      <c r="B816" s="140"/>
      <c r="C816" s="140"/>
      <c r="D816" s="140"/>
      <c r="E816" s="140"/>
      <c r="F816" s="140"/>
      <c r="G816" s="140"/>
      <c r="H816" s="140"/>
      <c r="I816" s="140"/>
      <c r="J816" s="140"/>
    </row>
    <row r="817">
      <c r="A817" s="140"/>
      <c r="B817" s="140"/>
      <c r="C817" s="140"/>
      <c r="D817" s="140"/>
      <c r="E817" s="140"/>
      <c r="F817" s="140"/>
      <c r="G817" s="140"/>
      <c r="H817" s="140"/>
      <c r="I817" s="140"/>
      <c r="J817" s="140"/>
    </row>
    <row r="818">
      <c r="A818" s="140"/>
      <c r="B818" s="140"/>
      <c r="C818" s="140"/>
      <c r="D818" s="140"/>
      <c r="E818" s="140"/>
      <c r="F818" s="140"/>
      <c r="G818" s="140"/>
      <c r="H818" s="140"/>
      <c r="I818" s="140"/>
      <c r="J818" s="140"/>
    </row>
    <row r="819">
      <c r="A819" s="140"/>
      <c r="B819" s="140"/>
      <c r="C819" s="140"/>
      <c r="D819" s="140"/>
      <c r="E819" s="140"/>
      <c r="F819" s="140"/>
      <c r="G819" s="140"/>
      <c r="H819" s="140"/>
      <c r="I819" s="140"/>
      <c r="J819" s="140"/>
    </row>
    <row r="820">
      <c r="A820" s="140"/>
      <c r="B820" s="140"/>
      <c r="C820" s="140"/>
      <c r="D820" s="140"/>
      <c r="E820" s="140"/>
      <c r="F820" s="140"/>
      <c r="G820" s="140"/>
      <c r="H820" s="140"/>
      <c r="I820" s="140"/>
      <c r="J820" s="140"/>
    </row>
    <row r="821">
      <c r="A821" s="140"/>
      <c r="B821" s="140"/>
      <c r="C821" s="140"/>
      <c r="D821" s="140"/>
      <c r="E821" s="140"/>
      <c r="F821" s="140"/>
      <c r="G821" s="140"/>
      <c r="H821" s="140"/>
      <c r="I821" s="140"/>
      <c r="J821" s="140"/>
    </row>
    <row r="822">
      <c r="A822" s="140"/>
      <c r="B822" s="140"/>
      <c r="C822" s="140"/>
      <c r="D822" s="140"/>
      <c r="E822" s="140"/>
      <c r="F822" s="140"/>
      <c r="G822" s="140"/>
      <c r="H822" s="140"/>
      <c r="I822" s="140"/>
      <c r="J822" s="140"/>
    </row>
    <row r="823">
      <c r="A823" s="140"/>
      <c r="B823" s="140"/>
      <c r="C823" s="140"/>
      <c r="D823" s="140"/>
      <c r="E823" s="140"/>
      <c r="F823" s="140"/>
      <c r="G823" s="140"/>
      <c r="H823" s="140"/>
      <c r="I823" s="140"/>
      <c r="J823" s="140"/>
    </row>
    <row r="824">
      <c r="A824" s="140"/>
      <c r="B824" s="140"/>
      <c r="C824" s="140"/>
      <c r="D824" s="140"/>
      <c r="E824" s="140"/>
      <c r="F824" s="140"/>
      <c r="G824" s="140"/>
      <c r="H824" s="140"/>
      <c r="I824" s="140"/>
      <c r="J824" s="140"/>
    </row>
    <row r="825">
      <c r="A825" s="140"/>
      <c r="B825" s="140"/>
      <c r="C825" s="140"/>
      <c r="D825" s="140"/>
      <c r="E825" s="140"/>
      <c r="F825" s="140"/>
      <c r="G825" s="140"/>
      <c r="H825" s="140"/>
      <c r="I825" s="140"/>
      <c r="J825" s="140"/>
    </row>
    <row r="826">
      <c r="A826" s="140"/>
      <c r="B826" s="140"/>
      <c r="C826" s="140"/>
      <c r="D826" s="140"/>
      <c r="E826" s="140"/>
      <c r="F826" s="140"/>
      <c r="G826" s="140"/>
      <c r="H826" s="140"/>
      <c r="I826" s="140"/>
      <c r="J826" s="140"/>
    </row>
    <row r="827">
      <c r="A827" s="140"/>
      <c r="B827" s="140"/>
      <c r="C827" s="140"/>
      <c r="D827" s="140"/>
      <c r="E827" s="140"/>
      <c r="F827" s="140"/>
      <c r="G827" s="140"/>
      <c r="H827" s="140"/>
      <c r="I827" s="140"/>
      <c r="J827" s="140"/>
    </row>
    <row r="828">
      <c r="A828" s="140"/>
      <c r="B828" s="140"/>
      <c r="C828" s="140"/>
      <c r="D828" s="140"/>
      <c r="E828" s="140"/>
      <c r="F828" s="140"/>
      <c r="G828" s="140"/>
      <c r="H828" s="140"/>
      <c r="I828" s="140"/>
      <c r="J828" s="140"/>
    </row>
    <row r="829">
      <c r="A829" s="140"/>
      <c r="B829" s="140"/>
      <c r="C829" s="140"/>
      <c r="D829" s="140"/>
      <c r="E829" s="140"/>
      <c r="F829" s="140"/>
      <c r="G829" s="140"/>
      <c r="H829" s="140"/>
      <c r="I829" s="140"/>
      <c r="J829" s="140"/>
    </row>
    <row r="830">
      <c r="A830" s="140"/>
      <c r="B830" s="140"/>
      <c r="C830" s="140"/>
      <c r="D830" s="140"/>
      <c r="E830" s="140"/>
      <c r="F830" s="140"/>
      <c r="G830" s="140"/>
      <c r="H830" s="140"/>
      <c r="I830" s="140"/>
      <c r="J830" s="140"/>
    </row>
    <row r="831">
      <c r="A831" s="140"/>
      <c r="B831" s="140"/>
      <c r="C831" s="140"/>
      <c r="D831" s="140"/>
      <c r="E831" s="140"/>
      <c r="F831" s="140"/>
      <c r="G831" s="140"/>
      <c r="H831" s="140"/>
      <c r="I831" s="140"/>
      <c r="J831" s="140"/>
    </row>
    <row r="832">
      <c r="A832" s="140"/>
      <c r="B832" s="140"/>
      <c r="C832" s="140"/>
      <c r="D832" s="140"/>
      <c r="E832" s="140"/>
      <c r="F832" s="140"/>
      <c r="G832" s="140"/>
      <c r="H832" s="140"/>
      <c r="I832" s="140"/>
      <c r="J832" s="140"/>
    </row>
    <row r="833">
      <c r="A833" s="140"/>
      <c r="B833" s="140"/>
      <c r="C833" s="140"/>
      <c r="D833" s="140"/>
      <c r="E833" s="140"/>
      <c r="F833" s="140"/>
      <c r="G833" s="140"/>
      <c r="H833" s="140"/>
      <c r="I833" s="140"/>
      <c r="J833" s="140"/>
    </row>
    <row r="834">
      <c r="A834" s="140"/>
      <c r="B834" s="140"/>
      <c r="C834" s="140"/>
      <c r="D834" s="140"/>
      <c r="E834" s="140"/>
      <c r="F834" s="140"/>
      <c r="G834" s="140"/>
      <c r="H834" s="140"/>
      <c r="I834" s="140"/>
      <c r="J834" s="140"/>
    </row>
    <row r="835">
      <c r="A835" s="140"/>
      <c r="B835" s="140"/>
      <c r="C835" s="140"/>
      <c r="D835" s="140"/>
      <c r="E835" s="140"/>
      <c r="F835" s="140"/>
      <c r="G835" s="140"/>
      <c r="H835" s="140"/>
      <c r="I835" s="140"/>
      <c r="J835" s="140"/>
    </row>
    <row r="836">
      <c r="A836" s="140"/>
      <c r="B836" s="140"/>
      <c r="C836" s="140"/>
      <c r="D836" s="140"/>
      <c r="E836" s="140"/>
      <c r="F836" s="140"/>
      <c r="G836" s="140"/>
      <c r="H836" s="140"/>
      <c r="I836" s="140"/>
      <c r="J836" s="140"/>
    </row>
    <row r="837">
      <c r="A837" s="140"/>
      <c r="B837" s="140"/>
      <c r="C837" s="140"/>
      <c r="D837" s="140"/>
      <c r="E837" s="140"/>
      <c r="F837" s="140"/>
      <c r="G837" s="140"/>
      <c r="H837" s="140"/>
      <c r="I837" s="140"/>
      <c r="J837" s="140"/>
    </row>
    <row r="838">
      <c r="A838" s="140"/>
      <c r="B838" s="140"/>
      <c r="C838" s="140"/>
      <c r="D838" s="140"/>
      <c r="E838" s="140"/>
      <c r="F838" s="140"/>
      <c r="G838" s="140"/>
      <c r="H838" s="140"/>
      <c r="I838" s="140"/>
      <c r="J838" s="140"/>
    </row>
    <row r="839">
      <c r="A839" s="140"/>
      <c r="B839" s="140"/>
      <c r="C839" s="140"/>
      <c r="D839" s="140"/>
      <c r="E839" s="140"/>
      <c r="F839" s="140"/>
      <c r="G839" s="140"/>
      <c r="H839" s="140"/>
      <c r="I839" s="140"/>
      <c r="J839" s="140"/>
    </row>
    <row r="840">
      <c r="A840" s="140"/>
      <c r="B840" s="140"/>
      <c r="C840" s="140"/>
      <c r="D840" s="140"/>
      <c r="E840" s="140"/>
      <c r="F840" s="140"/>
      <c r="G840" s="140"/>
      <c r="H840" s="140"/>
      <c r="I840" s="140"/>
      <c r="J840" s="140"/>
    </row>
    <row r="841">
      <c r="A841" s="140"/>
      <c r="B841" s="140"/>
      <c r="C841" s="140"/>
      <c r="D841" s="140"/>
      <c r="E841" s="140"/>
      <c r="F841" s="140"/>
      <c r="G841" s="140"/>
      <c r="H841" s="140"/>
      <c r="I841" s="140"/>
      <c r="J841" s="140"/>
    </row>
    <row r="842">
      <c r="A842" s="140"/>
      <c r="B842" s="140"/>
      <c r="C842" s="140"/>
      <c r="D842" s="140"/>
      <c r="E842" s="140"/>
      <c r="F842" s="140"/>
      <c r="G842" s="140"/>
      <c r="H842" s="140"/>
      <c r="I842" s="140"/>
      <c r="J842" s="140"/>
    </row>
    <row r="843">
      <c r="A843" s="140"/>
      <c r="B843" s="140"/>
      <c r="C843" s="140"/>
      <c r="D843" s="140"/>
      <c r="E843" s="140"/>
      <c r="F843" s="140"/>
      <c r="G843" s="140"/>
      <c r="H843" s="140"/>
      <c r="I843" s="140"/>
      <c r="J843" s="140"/>
    </row>
    <row r="844">
      <c r="A844" s="140"/>
      <c r="B844" s="140"/>
      <c r="C844" s="140"/>
      <c r="D844" s="140"/>
      <c r="E844" s="140"/>
      <c r="F844" s="140"/>
      <c r="G844" s="140"/>
      <c r="H844" s="140"/>
      <c r="I844" s="140"/>
      <c r="J844" s="140"/>
    </row>
    <row r="845">
      <c r="A845" s="140"/>
      <c r="B845" s="140"/>
      <c r="C845" s="140"/>
      <c r="D845" s="140"/>
      <c r="E845" s="140"/>
      <c r="F845" s="140"/>
      <c r="G845" s="140"/>
      <c r="H845" s="140"/>
      <c r="I845" s="140"/>
      <c r="J845" s="140"/>
    </row>
    <row r="846">
      <c r="A846" s="140"/>
      <c r="B846" s="140"/>
      <c r="C846" s="140"/>
      <c r="D846" s="140"/>
      <c r="E846" s="140"/>
      <c r="F846" s="140"/>
      <c r="G846" s="140"/>
      <c r="H846" s="140"/>
      <c r="I846" s="140"/>
      <c r="J846" s="140"/>
    </row>
    <row r="847">
      <c r="A847" s="140"/>
      <c r="B847" s="140"/>
      <c r="C847" s="140"/>
      <c r="D847" s="140"/>
      <c r="E847" s="140"/>
      <c r="F847" s="140"/>
      <c r="G847" s="140"/>
      <c r="H847" s="140"/>
      <c r="I847" s="140"/>
      <c r="J847" s="140"/>
    </row>
    <row r="848">
      <c r="A848" s="140"/>
      <c r="B848" s="140"/>
      <c r="C848" s="140"/>
      <c r="D848" s="140"/>
      <c r="E848" s="140"/>
      <c r="F848" s="140"/>
      <c r="G848" s="140"/>
      <c r="H848" s="140"/>
      <c r="I848" s="140"/>
      <c r="J848" s="140"/>
    </row>
    <row r="849">
      <c r="A849" s="140"/>
      <c r="B849" s="140"/>
      <c r="C849" s="140"/>
      <c r="D849" s="140"/>
      <c r="E849" s="140"/>
      <c r="F849" s="140"/>
      <c r="G849" s="140"/>
      <c r="H849" s="140"/>
      <c r="I849" s="140"/>
      <c r="J849" s="140"/>
    </row>
    <row r="850">
      <c r="A850" s="140"/>
      <c r="B850" s="140"/>
      <c r="C850" s="140"/>
      <c r="D850" s="140"/>
      <c r="E850" s="140"/>
      <c r="F850" s="140"/>
      <c r="G850" s="140"/>
      <c r="H850" s="140"/>
      <c r="I850" s="140"/>
      <c r="J850" s="140"/>
    </row>
    <row r="851">
      <c r="A851" s="140"/>
      <c r="B851" s="140"/>
      <c r="C851" s="140"/>
      <c r="D851" s="140"/>
      <c r="E851" s="140"/>
      <c r="F851" s="140"/>
      <c r="G851" s="140"/>
      <c r="H851" s="140"/>
      <c r="I851" s="140"/>
      <c r="J851" s="140"/>
    </row>
    <row r="852">
      <c r="A852" s="140"/>
      <c r="B852" s="140"/>
      <c r="C852" s="140"/>
      <c r="D852" s="140"/>
      <c r="E852" s="140"/>
      <c r="F852" s="140"/>
      <c r="G852" s="140"/>
      <c r="H852" s="140"/>
      <c r="I852" s="140"/>
      <c r="J852" s="140"/>
    </row>
    <row r="853">
      <c r="A853" s="140"/>
      <c r="B853" s="140"/>
      <c r="C853" s="140"/>
      <c r="D853" s="140"/>
      <c r="E853" s="140"/>
      <c r="F853" s="140"/>
      <c r="G853" s="140"/>
      <c r="H853" s="140"/>
      <c r="I853" s="140"/>
      <c r="J853" s="140"/>
    </row>
    <row r="854">
      <c r="A854" s="140"/>
      <c r="B854" s="140"/>
      <c r="C854" s="140"/>
      <c r="D854" s="140"/>
      <c r="E854" s="140"/>
      <c r="F854" s="140"/>
      <c r="G854" s="140"/>
      <c r="H854" s="140"/>
      <c r="I854" s="140"/>
      <c r="J854" s="140"/>
    </row>
    <row r="855">
      <c r="A855" s="140"/>
      <c r="B855" s="140"/>
      <c r="C855" s="140"/>
      <c r="D855" s="140"/>
      <c r="E855" s="140"/>
      <c r="F855" s="140"/>
      <c r="G855" s="140"/>
      <c r="H855" s="140"/>
      <c r="I855" s="140"/>
      <c r="J855" s="140"/>
    </row>
    <row r="856">
      <c r="A856" s="140"/>
      <c r="B856" s="140"/>
      <c r="C856" s="140"/>
      <c r="D856" s="140"/>
      <c r="E856" s="140"/>
      <c r="F856" s="140"/>
      <c r="G856" s="140"/>
      <c r="H856" s="140"/>
      <c r="I856" s="140"/>
      <c r="J856" s="140"/>
    </row>
    <row r="857">
      <c r="A857" s="140"/>
      <c r="B857" s="140"/>
      <c r="C857" s="140"/>
      <c r="D857" s="140"/>
      <c r="E857" s="140"/>
      <c r="F857" s="140"/>
      <c r="G857" s="140"/>
      <c r="H857" s="140"/>
      <c r="I857" s="140"/>
      <c r="J857" s="140"/>
    </row>
    <row r="858">
      <c r="A858" s="140"/>
      <c r="B858" s="140"/>
      <c r="C858" s="140"/>
      <c r="D858" s="140"/>
      <c r="E858" s="140"/>
      <c r="F858" s="140"/>
      <c r="G858" s="140"/>
      <c r="H858" s="140"/>
      <c r="I858" s="140"/>
      <c r="J858" s="140"/>
    </row>
    <row r="859">
      <c r="A859" s="140"/>
      <c r="B859" s="140"/>
      <c r="C859" s="140"/>
      <c r="D859" s="140"/>
      <c r="E859" s="140"/>
      <c r="F859" s="140"/>
      <c r="G859" s="140"/>
      <c r="H859" s="140"/>
      <c r="I859" s="140"/>
      <c r="J859" s="140"/>
    </row>
    <row r="860">
      <c r="A860" s="140"/>
      <c r="B860" s="140"/>
      <c r="C860" s="140"/>
      <c r="D860" s="140"/>
      <c r="E860" s="140"/>
      <c r="F860" s="140"/>
      <c r="G860" s="140"/>
      <c r="H860" s="140"/>
      <c r="I860" s="140"/>
      <c r="J860" s="140"/>
    </row>
    <row r="861">
      <c r="A861" s="140"/>
      <c r="B861" s="140"/>
      <c r="C861" s="140"/>
      <c r="D861" s="140"/>
      <c r="E861" s="140"/>
      <c r="F861" s="140"/>
      <c r="G861" s="140"/>
      <c r="H861" s="140"/>
      <c r="I861" s="140"/>
      <c r="J861" s="140"/>
    </row>
    <row r="862">
      <c r="A862" s="140"/>
      <c r="B862" s="140"/>
      <c r="C862" s="140"/>
      <c r="D862" s="140"/>
      <c r="E862" s="140"/>
      <c r="F862" s="140"/>
      <c r="G862" s="140"/>
      <c r="H862" s="140"/>
      <c r="I862" s="140"/>
      <c r="J862" s="140"/>
    </row>
    <row r="863">
      <c r="A863" s="140"/>
      <c r="B863" s="140"/>
      <c r="C863" s="140"/>
      <c r="D863" s="140"/>
      <c r="E863" s="140"/>
      <c r="F863" s="140"/>
      <c r="G863" s="140"/>
      <c r="H863" s="140"/>
      <c r="I863" s="140"/>
      <c r="J863" s="140"/>
    </row>
    <row r="864">
      <c r="A864" s="140"/>
      <c r="B864" s="140"/>
      <c r="C864" s="140"/>
      <c r="D864" s="140"/>
      <c r="E864" s="140"/>
      <c r="F864" s="140"/>
      <c r="G864" s="140"/>
      <c r="H864" s="140"/>
      <c r="I864" s="140"/>
      <c r="J864" s="140"/>
    </row>
    <row r="865">
      <c r="A865" s="140"/>
      <c r="B865" s="140"/>
      <c r="C865" s="140"/>
      <c r="D865" s="140"/>
      <c r="E865" s="140"/>
      <c r="F865" s="140"/>
      <c r="G865" s="140"/>
      <c r="H865" s="140"/>
      <c r="I865" s="140"/>
      <c r="J865" s="140"/>
    </row>
    <row r="866">
      <c r="A866" s="140"/>
      <c r="B866" s="140"/>
      <c r="C866" s="140"/>
      <c r="D866" s="140"/>
      <c r="E866" s="140"/>
      <c r="F866" s="140"/>
      <c r="G866" s="140"/>
      <c r="H866" s="140"/>
      <c r="I866" s="140"/>
      <c r="J866" s="140"/>
    </row>
    <row r="867">
      <c r="A867" s="140"/>
      <c r="B867" s="140"/>
      <c r="C867" s="140"/>
      <c r="D867" s="140"/>
      <c r="E867" s="140"/>
      <c r="F867" s="140"/>
      <c r="G867" s="140"/>
      <c r="H867" s="140"/>
      <c r="I867" s="140"/>
      <c r="J867" s="140"/>
    </row>
    <row r="868">
      <c r="A868" s="140"/>
      <c r="B868" s="140"/>
      <c r="C868" s="140"/>
      <c r="D868" s="140"/>
      <c r="E868" s="140"/>
      <c r="F868" s="140"/>
      <c r="G868" s="140"/>
      <c r="H868" s="140"/>
      <c r="I868" s="140"/>
      <c r="J868" s="140"/>
    </row>
    <row r="869">
      <c r="A869" s="140"/>
      <c r="B869" s="140"/>
      <c r="C869" s="140"/>
      <c r="D869" s="140"/>
      <c r="E869" s="140"/>
      <c r="F869" s="140"/>
      <c r="G869" s="140"/>
      <c r="H869" s="140"/>
      <c r="I869" s="140"/>
      <c r="J869" s="140"/>
    </row>
    <row r="870">
      <c r="A870" s="140"/>
      <c r="B870" s="140"/>
      <c r="C870" s="140"/>
      <c r="D870" s="140"/>
      <c r="E870" s="140"/>
      <c r="F870" s="140"/>
      <c r="G870" s="140"/>
      <c r="H870" s="140"/>
      <c r="I870" s="140"/>
      <c r="J870" s="140"/>
    </row>
    <row r="871">
      <c r="A871" s="140"/>
      <c r="B871" s="140"/>
      <c r="C871" s="140"/>
      <c r="D871" s="140"/>
      <c r="E871" s="140"/>
      <c r="F871" s="140"/>
      <c r="G871" s="140"/>
      <c r="H871" s="140"/>
      <c r="I871" s="140"/>
      <c r="J871" s="140"/>
    </row>
    <row r="872">
      <c r="A872" s="140"/>
      <c r="B872" s="140"/>
      <c r="C872" s="140"/>
      <c r="D872" s="140"/>
      <c r="E872" s="140"/>
      <c r="F872" s="140"/>
      <c r="G872" s="140"/>
      <c r="H872" s="140"/>
      <c r="I872" s="140"/>
      <c r="J872" s="140"/>
    </row>
    <row r="873">
      <c r="A873" s="140"/>
      <c r="B873" s="140"/>
      <c r="C873" s="140"/>
      <c r="D873" s="140"/>
      <c r="E873" s="140"/>
      <c r="F873" s="140"/>
      <c r="G873" s="140"/>
      <c r="H873" s="140"/>
      <c r="I873" s="140"/>
      <c r="J873" s="140"/>
    </row>
    <row r="874">
      <c r="A874" s="140"/>
      <c r="B874" s="140"/>
      <c r="C874" s="140"/>
      <c r="D874" s="140"/>
      <c r="E874" s="140"/>
      <c r="F874" s="140"/>
      <c r="G874" s="140"/>
      <c r="H874" s="140"/>
      <c r="I874" s="140"/>
      <c r="J874" s="140"/>
    </row>
    <row r="875">
      <c r="A875" s="140"/>
      <c r="B875" s="140"/>
      <c r="C875" s="140"/>
      <c r="D875" s="140"/>
      <c r="E875" s="140"/>
      <c r="F875" s="140"/>
      <c r="G875" s="140"/>
      <c r="H875" s="140"/>
      <c r="I875" s="140"/>
      <c r="J875" s="140"/>
    </row>
    <row r="876">
      <c r="A876" s="140"/>
      <c r="B876" s="140"/>
      <c r="C876" s="140"/>
      <c r="D876" s="140"/>
      <c r="E876" s="140"/>
      <c r="F876" s="140"/>
      <c r="G876" s="140"/>
      <c r="H876" s="140"/>
      <c r="I876" s="140"/>
      <c r="J876" s="140"/>
    </row>
    <row r="877">
      <c r="A877" s="140"/>
      <c r="B877" s="140"/>
      <c r="C877" s="140"/>
      <c r="D877" s="140"/>
      <c r="E877" s="140"/>
      <c r="F877" s="140"/>
      <c r="G877" s="140"/>
      <c r="H877" s="140"/>
      <c r="I877" s="140"/>
      <c r="J877" s="140"/>
    </row>
    <row r="878">
      <c r="A878" s="140"/>
      <c r="B878" s="140"/>
      <c r="C878" s="140"/>
      <c r="D878" s="140"/>
      <c r="E878" s="140"/>
      <c r="F878" s="140"/>
      <c r="G878" s="140"/>
      <c r="H878" s="140"/>
      <c r="I878" s="140"/>
      <c r="J878" s="140"/>
    </row>
    <row r="879">
      <c r="A879" s="140"/>
      <c r="B879" s="140"/>
      <c r="C879" s="140"/>
      <c r="D879" s="140"/>
      <c r="E879" s="140"/>
      <c r="F879" s="140"/>
      <c r="G879" s="140"/>
      <c r="H879" s="140"/>
      <c r="I879" s="140"/>
      <c r="J879" s="140"/>
    </row>
    <row r="880">
      <c r="A880" s="140"/>
      <c r="B880" s="140"/>
      <c r="C880" s="140"/>
      <c r="D880" s="140"/>
      <c r="E880" s="140"/>
      <c r="F880" s="140"/>
      <c r="G880" s="140"/>
      <c r="H880" s="140"/>
      <c r="I880" s="140"/>
      <c r="J880" s="140"/>
    </row>
    <row r="881">
      <c r="A881" s="140"/>
      <c r="B881" s="140"/>
      <c r="C881" s="140"/>
      <c r="D881" s="140"/>
      <c r="E881" s="140"/>
      <c r="F881" s="140"/>
      <c r="G881" s="140"/>
      <c r="H881" s="140"/>
      <c r="I881" s="140"/>
      <c r="J881" s="140"/>
    </row>
    <row r="882">
      <c r="A882" s="140"/>
      <c r="B882" s="140"/>
      <c r="C882" s="140"/>
      <c r="D882" s="140"/>
      <c r="E882" s="140"/>
      <c r="F882" s="140"/>
      <c r="G882" s="140"/>
      <c r="H882" s="140"/>
      <c r="I882" s="140"/>
      <c r="J882" s="140"/>
    </row>
    <row r="883">
      <c r="A883" s="140"/>
      <c r="B883" s="140"/>
      <c r="C883" s="140"/>
      <c r="D883" s="140"/>
      <c r="E883" s="140"/>
      <c r="F883" s="140"/>
      <c r="G883" s="140"/>
      <c r="H883" s="140"/>
      <c r="I883" s="140"/>
      <c r="J883" s="140"/>
    </row>
    <row r="884">
      <c r="A884" s="140"/>
      <c r="B884" s="140"/>
      <c r="C884" s="140"/>
      <c r="D884" s="140"/>
      <c r="E884" s="140"/>
      <c r="F884" s="140"/>
      <c r="G884" s="140"/>
      <c r="H884" s="140"/>
      <c r="I884" s="140"/>
      <c r="J884" s="140"/>
    </row>
    <row r="885">
      <c r="A885" s="140"/>
      <c r="B885" s="140"/>
      <c r="C885" s="140"/>
      <c r="D885" s="140"/>
      <c r="E885" s="140"/>
      <c r="F885" s="140"/>
      <c r="G885" s="140"/>
      <c r="H885" s="140"/>
      <c r="I885" s="140"/>
      <c r="J885" s="140"/>
    </row>
    <row r="886">
      <c r="A886" s="140"/>
      <c r="B886" s="140"/>
      <c r="C886" s="140"/>
      <c r="D886" s="140"/>
      <c r="E886" s="140"/>
      <c r="F886" s="140"/>
      <c r="G886" s="140"/>
      <c r="H886" s="140"/>
      <c r="I886" s="140"/>
      <c r="J886" s="140"/>
    </row>
    <row r="887">
      <c r="A887" s="140"/>
      <c r="B887" s="140"/>
      <c r="C887" s="140"/>
      <c r="D887" s="140"/>
      <c r="E887" s="140"/>
      <c r="F887" s="140"/>
      <c r="G887" s="140"/>
      <c r="H887" s="140"/>
      <c r="I887" s="140"/>
      <c r="J887" s="140"/>
    </row>
    <row r="888">
      <c r="A888" s="140"/>
      <c r="B888" s="140"/>
      <c r="C888" s="140"/>
      <c r="D888" s="140"/>
      <c r="E888" s="140"/>
      <c r="F888" s="140"/>
      <c r="G888" s="140"/>
      <c r="H888" s="140"/>
      <c r="I888" s="140"/>
      <c r="J888" s="140"/>
    </row>
    <row r="889">
      <c r="A889" s="140"/>
      <c r="B889" s="140"/>
      <c r="C889" s="140"/>
      <c r="D889" s="140"/>
      <c r="E889" s="140"/>
      <c r="F889" s="140"/>
      <c r="G889" s="140"/>
      <c r="H889" s="140"/>
      <c r="I889" s="140"/>
      <c r="J889" s="140"/>
    </row>
    <row r="890">
      <c r="A890" s="140"/>
      <c r="B890" s="140"/>
      <c r="C890" s="140"/>
      <c r="D890" s="140"/>
      <c r="E890" s="140"/>
      <c r="F890" s="140"/>
      <c r="G890" s="140"/>
      <c r="H890" s="140"/>
      <c r="I890" s="140"/>
      <c r="J890" s="140"/>
    </row>
    <row r="891">
      <c r="A891" s="140"/>
      <c r="B891" s="140"/>
      <c r="C891" s="140"/>
      <c r="D891" s="140"/>
      <c r="E891" s="140"/>
      <c r="F891" s="140"/>
      <c r="G891" s="140"/>
      <c r="H891" s="140"/>
      <c r="I891" s="140"/>
      <c r="J891" s="140"/>
    </row>
    <row r="892">
      <c r="A892" s="140"/>
      <c r="B892" s="140"/>
      <c r="C892" s="140"/>
      <c r="D892" s="140"/>
      <c r="E892" s="140"/>
      <c r="F892" s="140"/>
      <c r="G892" s="140"/>
      <c r="H892" s="140"/>
      <c r="I892" s="140"/>
      <c r="J892" s="140"/>
    </row>
    <row r="893">
      <c r="A893" s="140"/>
      <c r="B893" s="140"/>
      <c r="C893" s="140"/>
      <c r="D893" s="140"/>
      <c r="E893" s="140"/>
      <c r="F893" s="140"/>
      <c r="G893" s="140"/>
      <c r="H893" s="140"/>
      <c r="I893" s="140"/>
      <c r="J893" s="140"/>
    </row>
    <row r="894">
      <c r="A894" s="140"/>
      <c r="B894" s="140"/>
      <c r="C894" s="140"/>
      <c r="D894" s="140"/>
      <c r="E894" s="140"/>
      <c r="F894" s="140"/>
      <c r="G894" s="140"/>
      <c r="H894" s="140"/>
      <c r="I894" s="140"/>
      <c r="J894" s="140"/>
    </row>
    <row r="895">
      <c r="A895" s="140"/>
      <c r="B895" s="140"/>
      <c r="C895" s="140"/>
      <c r="D895" s="140"/>
      <c r="E895" s="140"/>
      <c r="F895" s="140"/>
      <c r="G895" s="140"/>
      <c r="H895" s="140"/>
      <c r="I895" s="140"/>
      <c r="J895" s="140"/>
    </row>
    <row r="896">
      <c r="A896" s="140"/>
      <c r="B896" s="140"/>
      <c r="C896" s="140"/>
      <c r="D896" s="140"/>
      <c r="E896" s="140"/>
      <c r="F896" s="140"/>
      <c r="G896" s="140"/>
      <c r="H896" s="140"/>
      <c r="I896" s="140"/>
      <c r="J896" s="140"/>
    </row>
    <row r="897">
      <c r="A897" s="140"/>
      <c r="B897" s="140"/>
      <c r="C897" s="140"/>
      <c r="D897" s="140"/>
      <c r="E897" s="140"/>
      <c r="F897" s="140"/>
      <c r="G897" s="140"/>
      <c r="H897" s="140"/>
      <c r="I897" s="140"/>
      <c r="J897" s="140"/>
    </row>
    <row r="898">
      <c r="A898" s="140"/>
      <c r="B898" s="140"/>
      <c r="C898" s="140"/>
      <c r="D898" s="140"/>
      <c r="E898" s="140"/>
      <c r="F898" s="140"/>
      <c r="G898" s="140"/>
      <c r="H898" s="140"/>
      <c r="I898" s="140"/>
      <c r="J898" s="140"/>
    </row>
    <row r="899">
      <c r="A899" s="140"/>
      <c r="B899" s="140"/>
      <c r="C899" s="140"/>
      <c r="D899" s="140"/>
      <c r="E899" s="140"/>
      <c r="F899" s="140"/>
      <c r="G899" s="140"/>
      <c r="H899" s="140"/>
      <c r="I899" s="140"/>
      <c r="J899" s="140"/>
    </row>
    <row r="900">
      <c r="A900" s="140"/>
      <c r="B900" s="140"/>
      <c r="C900" s="140"/>
      <c r="D900" s="140"/>
      <c r="E900" s="140"/>
      <c r="F900" s="140"/>
      <c r="G900" s="140"/>
      <c r="H900" s="140"/>
      <c r="I900" s="140"/>
      <c r="J900" s="140"/>
    </row>
    <row r="901">
      <c r="A901" s="140"/>
      <c r="B901" s="140"/>
      <c r="C901" s="140"/>
      <c r="D901" s="140"/>
      <c r="E901" s="140"/>
      <c r="F901" s="140"/>
      <c r="G901" s="140"/>
      <c r="H901" s="140"/>
      <c r="I901" s="140"/>
      <c r="J901" s="140"/>
    </row>
    <row r="902">
      <c r="A902" s="140"/>
      <c r="B902" s="140"/>
      <c r="C902" s="140"/>
      <c r="D902" s="140"/>
      <c r="E902" s="140"/>
      <c r="F902" s="140"/>
      <c r="G902" s="140"/>
      <c r="H902" s="140"/>
      <c r="I902" s="140"/>
      <c r="J902" s="140"/>
    </row>
    <row r="903">
      <c r="A903" s="140"/>
      <c r="B903" s="140"/>
      <c r="C903" s="140"/>
      <c r="D903" s="140"/>
      <c r="E903" s="140"/>
      <c r="F903" s="140"/>
      <c r="G903" s="140"/>
      <c r="H903" s="140"/>
      <c r="I903" s="140"/>
      <c r="J903" s="140"/>
    </row>
    <row r="904">
      <c r="A904" s="140"/>
      <c r="B904" s="140"/>
      <c r="C904" s="140"/>
      <c r="D904" s="140"/>
      <c r="E904" s="140"/>
      <c r="F904" s="140"/>
      <c r="G904" s="140"/>
      <c r="H904" s="140"/>
      <c r="I904" s="140"/>
      <c r="J904" s="140"/>
    </row>
    <row r="905">
      <c r="A905" s="140"/>
      <c r="B905" s="140"/>
      <c r="C905" s="140"/>
      <c r="D905" s="140"/>
      <c r="E905" s="140"/>
      <c r="F905" s="140"/>
      <c r="G905" s="140"/>
      <c r="H905" s="140"/>
      <c r="I905" s="140"/>
      <c r="J905" s="140"/>
    </row>
    <row r="906">
      <c r="A906" s="140"/>
      <c r="B906" s="140"/>
      <c r="C906" s="140"/>
      <c r="D906" s="140"/>
      <c r="E906" s="140"/>
      <c r="F906" s="140"/>
      <c r="G906" s="140"/>
      <c r="H906" s="140"/>
      <c r="I906" s="140"/>
      <c r="J906" s="140"/>
    </row>
    <row r="907">
      <c r="A907" s="140"/>
      <c r="B907" s="140"/>
      <c r="C907" s="140"/>
      <c r="D907" s="140"/>
      <c r="E907" s="140"/>
      <c r="F907" s="140"/>
      <c r="G907" s="140"/>
      <c r="H907" s="140"/>
      <c r="I907" s="140"/>
      <c r="J907" s="140"/>
    </row>
    <row r="908">
      <c r="A908" s="140"/>
      <c r="B908" s="140"/>
      <c r="C908" s="140"/>
      <c r="D908" s="140"/>
      <c r="E908" s="140"/>
      <c r="F908" s="140"/>
      <c r="G908" s="140"/>
      <c r="H908" s="140"/>
      <c r="I908" s="140"/>
      <c r="J908" s="140"/>
    </row>
    <row r="909">
      <c r="A909" s="140"/>
      <c r="B909" s="140"/>
      <c r="C909" s="140"/>
      <c r="D909" s="140"/>
      <c r="E909" s="140"/>
      <c r="F909" s="140"/>
      <c r="G909" s="140"/>
      <c r="H909" s="140"/>
      <c r="I909" s="140"/>
      <c r="J909" s="140"/>
    </row>
    <row r="910">
      <c r="A910" s="140"/>
      <c r="B910" s="140"/>
      <c r="C910" s="140"/>
      <c r="D910" s="140"/>
      <c r="E910" s="140"/>
      <c r="F910" s="140"/>
      <c r="G910" s="140"/>
      <c r="H910" s="140"/>
      <c r="I910" s="140"/>
      <c r="J910" s="140"/>
    </row>
    <row r="911">
      <c r="A911" s="140"/>
      <c r="B911" s="140"/>
      <c r="C911" s="140"/>
      <c r="D911" s="140"/>
      <c r="E911" s="140"/>
      <c r="F911" s="140"/>
      <c r="G911" s="140"/>
      <c r="H911" s="140"/>
      <c r="I911" s="140"/>
      <c r="J911" s="140"/>
    </row>
    <row r="912">
      <c r="A912" s="140"/>
      <c r="B912" s="140"/>
      <c r="C912" s="140"/>
      <c r="D912" s="140"/>
      <c r="E912" s="140"/>
      <c r="F912" s="140"/>
      <c r="G912" s="140"/>
      <c r="H912" s="140"/>
      <c r="I912" s="140"/>
      <c r="J912" s="140"/>
    </row>
    <row r="913">
      <c r="A913" s="140"/>
      <c r="B913" s="140"/>
      <c r="C913" s="140"/>
      <c r="D913" s="140"/>
      <c r="E913" s="140"/>
      <c r="F913" s="140"/>
      <c r="G913" s="140"/>
      <c r="H913" s="140"/>
      <c r="I913" s="140"/>
      <c r="J913" s="140"/>
    </row>
    <row r="914">
      <c r="A914" s="140"/>
      <c r="B914" s="140"/>
      <c r="C914" s="140"/>
      <c r="D914" s="140"/>
      <c r="E914" s="140"/>
      <c r="F914" s="140"/>
      <c r="G914" s="140"/>
      <c r="H914" s="140"/>
      <c r="I914" s="140"/>
      <c r="J914" s="140"/>
    </row>
    <row r="915">
      <c r="A915" s="140"/>
      <c r="B915" s="140"/>
      <c r="C915" s="140"/>
      <c r="D915" s="140"/>
      <c r="E915" s="140"/>
      <c r="F915" s="140"/>
      <c r="G915" s="140"/>
      <c r="H915" s="140"/>
      <c r="I915" s="140"/>
      <c r="J915" s="140"/>
    </row>
    <row r="916">
      <c r="A916" s="140"/>
      <c r="B916" s="140"/>
      <c r="C916" s="140"/>
      <c r="D916" s="140"/>
      <c r="E916" s="140"/>
      <c r="F916" s="140"/>
      <c r="G916" s="140"/>
      <c r="H916" s="140"/>
      <c r="I916" s="140"/>
      <c r="J916" s="140"/>
    </row>
    <row r="917">
      <c r="A917" s="140"/>
      <c r="B917" s="140"/>
      <c r="C917" s="140"/>
      <c r="D917" s="140"/>
      <c r="E917" s="140"/>
      <c r="F917" s="140"/>
      <c r="G917" s="140"/>
      <c r="H917" s="140"/>
      <c r="I917" s="140"/>
      <c r="J917" s="140"/>
    </row>
    <row r="918">
      <c r="A918" s="140"/>
      <c r="B918" s="140"/>
      <c r="C918" s="140"/>
      <c r="D918" s="140"/>
      <c r="E918" s="140"/>
      <c r="F918" s="140"/>
      <c r="G918" s="140"/>
      <c r="H918" s="140"/>
      <c r="I918" s="140"/>
      <c r="J918" s="140"/>
    </row>
    <row r="919">
      <c r="A919" s="140"/>
      <c r="B919" s="140"/>
      <c r="C919" s="140"/>
      <c r="D919" s="140"/>
      <c r="E919" s="140"/>
      <c r="F919" s="140"/>
      <c r="G919" s="140"/>
      <c r="H919" s="140"/>
      <c r="I919" s="140"/>
      <c r="J919" s="140"/>
    </row>
    <row r="920">
      <c r="A920" s="140"/>
      <c r="B920" s="140"/>
      <c r="C920" s="140"/>
      <c r="D920" s="140"/>
      <c r="E920" s="140"/>
      <c r="F920" s="140"/>
      <c r="G920" s="140"/>
      <c r="H920" s="140"/>
      <c r="I920" s="140"/>
      <c r="J920" s="140"/>
    </row>
    <row r="921">
      <c r="A921" s="140"/>
      <c r="B921" s="140"/>
      <c r="C921" s="140"/>
      <c r="D921" s="140"/>
      <c r="E921" s="140"/>
      <c r="F921" s="140"/>
      <c r="G921" s="140"/>
      <c r="H921" s="140"/>
      <c r="I921" s="140"/>
      <c r="J921" s="140"/>
    </row>
    <row r="922">
      <c r="A922" s="140"/>
      <c r="B922" s="140"/>
      <c r="C922" s="140"/>
      <c r="D922" s="140"/>
      <c r="E922" s="140"/>
      <c r="F922" s="140"/>
      <c r="G922" s="140"/>
      <c r="H922" s="140"/>
      <c r="I922" s="140"/>
      <c r="J922" s="140"/>
    </row>
    <row r="923">
      <c r="A923" s="140"/>
      <c r="B923" s="140"/>
      <c r="C923" s="140"/>
      <c r="D923" s="140"/>
      <c r="E923" s="140"/>
      <c r="F923" s="140"/>
      <c r="G923" s="140"/>
      <c r="H923" s="140"/>
      <c r="I923" s="140"/>
      <c r="J923" s="140"/>
    </row>
    <row r="924">
      <c r="A924" s="140"/>
      <c r="B924" s="140"/>
      <c r="C924" s="140"/>
      <c r="D924" s="140"/>
      <c r="E924" s="140"/>
      <c r="F924" s="140"/>
      <c r="G924" s="140"/>
      <c r="H924" s="140"/>
      <c r="I924" s="140"/>
      <c r="J924" s="140"/>
    </row>
    <row r="925">
      <c r="A925" s="140"/>
      <c r="B925" s="140"/>
      <c r="C925" s="140"/>
      <c r="D925" s="140"/>
      <c r="E925" s="140"/>
      <c r="F925" s="140"/>
      <c r="G925" s="140"/>
      <c r="H925" s="140"/>
      <c r="I925" s="140"/>
      <c r="J925" s="140"/>
    </row>
    <row r="926">
      <c r="A926" s="140"/>
      <c r="B926" s="140"/>
      <c r="C926" s="140"/>
      <c r="D926" s="140"/>
      <c r="E926" s="140"/>
      <c r="F926" s="140"/>
      <c r="G926" s="140"/>
      <c r="H926" s="140"/>
      <c r="I926" s="140"/>
      <c r="J926" s="140"/>
    </row>
    <row r="927">
      <c r="A927" s="140"/>
      <c r="B927" s="140"/>
      <c r="C927" s="140"/>
      <c r="D927" s="140"/>
      <c r="E927" s="140"/>
      <c r="F927" s="140"/>
      <c r="G927" s="140"/>
      <c r="H927" s="140"/>
      <c r="I927" s="140"/>
      <c r="J927" s="140"/>
    </row>
    <row r="928">
      <c r="A928" s="140"/>
      <c r="B928" s="140"/>
      <c r="C928" s="140"/>
      <c r="D928" s="140"/>
      <c r="E928" s="140"/>
      <c r="F928" s="140"/>
      <c r="G928" s="140"/>
      <c r="H928" s="140"/>
      <c r="I928" s="140"/>
      <c r="J928" s="140"/>
    </row>
    <row r="929">
      <c r="A929" s="140"/>
      <c r="B929" s="140"/>
      <c r="C929" s="140"/>
      <c r="D929" s="140"/>
      <c r="E929" s="140"/>
      <c r="F929" s="140"/>
      <c r="G929" s="140"/>
      <c r="H929" s="140"/>
      <c r="I929" s="140"/>
      <c r="J929" s="140"/>
    </row>
    <row r="930">
      <c r="A930" s="140"/>
      <c r="B930" s="140"/>
      <c r="C930" s="140"/>
      <c r="D930" s="140"/>
      <c r="E930" s="140"/>
      <c r="F930" s="140"/>
      <c r="G930" s="140"/>
      <c r="H930" s="140"/>
      <c r="I930" s="140"/>
      <c r="J930" s="140"/>
    </row>
    <row r="931">
      <c r="A931" s="140"/>
      <c r="B931" s="140"/>
      <c r="C931" s="140"/>
      <c r="D931" s="140"/>
      <c r="E931" s="140"/>
      <c r="F931" s="140"/>
      <c r="G931" s="140"/>
      <c r="H931" s="140"/>
      <c r="I931" s="140"/>
      <c r="J931" s="140"/>
    </row>
    <row r="932">
      <c r="A932" s="140"/>
      <c r="B932" s="140"/>
      <c r="C932" s="140"/>
      <c r="D932" s="140"/>
      <c r="E932" s="140"/>
      <c r="F932" s="140"/>
      <c r="G932" s="140"/>
      <c r="H932" s="140"/>
      <c r="I932" s="140"/>
      <c r="J932" s="140"/>
    </row>
    <row r="933">
      <c r="A933" s="140"/>
      <c r="B933" s="140"/>
      <c r="C933" s="140"/>
      <c r="D933" s="140"/>
      <c r="E933" s="140"/>
      <c r="F933" s="140"/>
      <c r="G933" s="140"/>
      <c r="H933" s="140"/>
      <c r="I933" s="140"/>
      <c r="J933" s="140"/>
    </row>
    <row r="934">
      <c r="A934" s="140"/>
      <c r="B934" s="140"/>
      <c r="C934" s="140"/>
      <c r="D934" s="140"/>
      <c r="E934" s="140"/>
      <c r="F934" s="140"/>
      <c r="G934" s="140"/>
      <c r="H934" s="140"/>
      <c r="I934" s="140"/>
      <c r="J934" s="140"/>
    </row>
    <row r="935">
      <c r="A935" s="140"/>
      <c r="B935" s="140"/>
      <c r="C935" s="140"/>
      <c r="D935" s="140"/>
      <c r="E935" s="140"/>
      <c r="F935" s="140"/>
      <c r="G935" s="140"/>
      <c r="H935" s="140"/>
      <c r="I935" s="140"/>
      <c r="J935" s="140"/>
    </row>
    <row r="936">
      <c r="A936" s="140"/>
      <c r="B936" s="140"/>
      <c r="C936" s="140"/>
      <c r="D936" s="140"/>
      <c r="E936" s="140"/>
      <c r="F936" s="140"/>
      <c r="G936" s="140"/>
      <c r="H936" s="140"/>
      <c r="I936" s="140"/>
      <c r="J936" s="140"/>
    </row>
    <row r="937">
      <c r="A937" s="140"/>
      <c r="B937" s="140"/>
      <c r="C937" s="140"/>
      <c r="D937" s="140"/>
      <c r="E937" s="140"/>
      <c r="F937" s="140"/>
      <c r="G937" s="140"/>
      <c r="H937" s="140"/>
      <c r="I937" s="140"/>
      <c r="J937" s="140"/>
    </row>
    <row r="938">
      <c r="A938" s="140"/>
      <c r="B938" s="140"/>
      <c r="C938" s="140"/>
      <c r="D938" s="140"/>
      <c r="E938" s="140"/>
      <c r="F938" s="140"/>
      <c r="G938" s="140"/>
      <c r="H938" s="140"/>
      <c r="I938" s="140"/>
      <c r="J938" s="140"/>
    </row>
    <row r="939">
      <c r="A939" s="140"/>
      <c r="B939" s="140"/>
      <c r="C939" s="140"/>
      <c r="D939" s="140"/>
      <c r="E939" s="140"/>
      <c r="F939" s="140"/>
      <c r="G939" s="140"/>
      <c r="H939" s="140"/>
      <c r="I939" s="140"/>
      <c r="J939" s="140"/>
    </row>
    <row r="940">
      <c r="A940" s="140"/>
      <c r="B940" s="140"/>
      <c r="C940" s="140"/>
      <c r="D940" s="140"/>
      <c r="E940" s="140"/>
      <c r="F940" s="140"/>
      <c r="G940" s="140"/>
      <c r="H940" s="140"/>
      <c r="I940" s="140"/>
      <c r="J940" s="140"/>
    </row>
    <row r="941">
      <c r="A941" s="140"/>
      <c r="B941" s="140"/>
      <c r="C941" s="140"/>
      <c r="D941" s="140"/>
      <c r="E941" s="140"/>
      <c r="F941" s="140"/>
      <c r="G941" s="140"/>
      <c r="H941" s="140"/>
      <c r="I941" s="140"/>
      <c r="J941" s="140"/>
    </row>
    <row r="942">
      <c r="A942" s="140"/>
      <c r="B942" s="140"/>
      <c r="C942" s="140"/>
      <c r="D942" s="140"/>
      <c r="E942" s="140"/>
      <c r="F942" s="140"/>
      <c r="G942" s="140"/>
      <c r="H942" s="140"/>
      <c r="I942" s="140"/>
      <c r="J942" s="140"/>
    </row>
    <row r="943">
      <c r="A943" s="140"/>
      <c r="B943" s="140"/>
      <c r="C943" s="140"/>
      <c r="D943" s="140"/>
      <c r="E943" s="140"/>
      <c r="F943" s="140"/>
      <c r="G943" s="140"/>
      <c r="H943" s="140"/>
      <c r="I943" s="140"/>
      <c r="J943" s="140"/>
    </row>
    <row r="944">
      <c r="A944" s="140"/>
      <c r="B944" s="140"/>
      <c r="C944" s="140"/>
      <c r="D944" s="140"/>
      <c r="E944" s="140"/>
      <c r="F944" s="140"/>
      <c r="G944" s="140"/>
      <c r="H944" s="140"/>
      <c r="I944" s="140"/>
      <c r="J944" s="140"/>
    </row>
    <row r="945">
      <c r="A945" s="140"/>
      <c r="B945" s="140"/>
      <c r="C945" s="140"/>
      <c r="D945" s="140"/>
      <c r="E945" s="140"/>
      <c r="F945" s="140"/>
      <c r="G945" s="140"/>
      <c r="H945" s="140"/>
      <c r="I945" s="140"/>
      <c r="J945" s="140"/>
    </row>
    <row r="946">
      <c r="A946" s="140"/>
      <c r="B946" s="140"/>
      <c r="C946" s="140"/>
      <c r="D946" s="140"/>
      <c r="E946" s="140"/>
      <c r="F946" s="140"/>
      <c r="G946" s="140"/>
      <c r="H946" s="140"/>
      <c r="I946" s="140"/>
      <c r="J946" s="140"/>
    </row>
    <row r="947">
      <c r="A947" s="140"/>
      <c r="B947" s="140"/>
      <c r="C947" s="140"/>
      <c r="D947" s="140"/>
      <c r="E947" s="140"/>
      <c r="F947" s="140"/>
      <c r="G947" s="140"/>
      <c r="H947" s="140"/>
      <c r="I947" s="140"/>
      <c r="J947" s="140"/>
    </row>
    <row r="948">
      <c r="A948" s="140"/>
      <c r="B948" s="140"/>
      <c r="C948" s="140"/>
      <c r="D948" s="140"/>
      <c r="E948" s="140"/>
      <c r="F948" s="140"/>
      <c r="G948" s="140"/>
      <c r="H948" s="140"/>
      <c r="I948" s="140"/>
      <c r="J948" s="140"/>
    </row>
    <row r="949">
      <c r="A949" s="140"/>
      <c r="B949" s="140"/>
      <c r="C949" s="140"/>
      <c r="D949" s="140"/>
      <c r="E949" s="140"/>
      <c r="F949" s="140"/>
      <c r="G949" s="140"/>
      <c r="H949" s="140"/>
      <c r="I949" s="140"/>
      <c r="J949" s="140"/>
    </row>
    <row r="950">
      <c r="A950" s="140"/>
      <c r="B950" s="140"/>
      <c r="C950" s="140"/>
      <c r="D950" s="140"/>
      <c r="E950" s="140"/>
      <c r="F950" s="140"/>
      <c r="G950" s="140"/>
      <c r="H950" s="140"/>
      <c r="I950" s="140"/>
      <c r="J950" s="140"/>
    </row>
    <row r="951">
      <c r="A951" s="140"/>
      <c r="B951" s="140"/>
      <c r="C951" s="140"/>
      <c r="D951" s="140"/>
      <c r="E951" s="140"/>
      <c r="F951" s="140"/>
      <c r="G951" s="140"/>
      <c r="H951" s="140"/>
      <c r="I951" s="140"/>
      <c r="J951" s="140"/>
    </row>
    <row r="952">
      <c r="A952" s="140"/>
      <c r="B952" s="140"/>
      <c r="C952" s="140"/>
      <c r="D952" s="140"/>
      <c r="E952" s="140"/>
      <c r="F952" s="140"/>
      <c r="G952" s="140"/>
      <c r="H952" s="140"/>
      <c r="I952" s="140"/>
      <c r="J952" s="140"/>
    </row>
    <row r="953">
      <c r="A953" s="140"/>
      <c r="B953" s="140"/>
      <c r="C953" s="140"/>
      <c r="D953" s="140"/>
      <c r="E953" s="140"/>
      <c r="F953" s="140"/>
      <c r="G953" s="140"/>
      <c r="H953" s="140"/>
      <c r="I953" s="140"/>
      <c r="J953" s="140"/>
    </row>
    <row r="954">
      <c r="A954" s="140"/>
      <c r="B954" s="140"/>
      <c r="C954" s="140"/>
      <c r="D954" s="140"/>
      <c r="E954" s="140"/>
      <c r="F954" s="140"/>
      <c r="G954" s="140"/>
      <c r="H954" s="140"/>
      <c r="I954" s="140"/>
      <c r="J954" s="140"/>
    </row>
    <row r="955">
      <c r="A955" s="140"/>
      <c r="B955" s="140"/>
      <c r="C955" s="140"/>
      <c r="D955" s="140"/>
      <c r="E955" s="140"/>
      <c r="F955" s="140"/>
      <c r="G955" s="140"/>
      <c r="H955" s="140"/>
      <c r="I955" s="140"/>
      <c r="J955" s="140"/>
    </row>
    <row r="956">
      <c r="A956" s="140"/>
      <c r="B956" s="140"/>
      <c r="C956" s="140"/>
      <c r="D956" s="140"/>
      <c r="E956" s="140"/>
      <c r="F956" s="140"/>
      <c r="G956" s="140"/>
      <c r="H956" s="140"/>
      <c r="I956" s="140"/>
      <c r="J956" s="140"/>
    </row>
    <row r="957">
      <c r="A957" s="140"/>
      <c r="B957" s="140"/>
      <c r="C957" s="140"/>
      <c r="D957" s="140"/>
      <c r="E957" s="140"/>
      <c r="F957" s="140"/>
      <c r="G957" s="140"/>
      <c r="H957" s="140"/>
      <c r="I957" s="140"/>
      <c r="J957" s="140"/>
    </row>
    <row r="958">
      <c r="A958" s="140"/>
      <c r="B958" s="140"/>
      <c r="C958" s="140"/>
      <c r="D958" s="140"/>
      <c r="E958" s="140"/>
      <c r="F958" s="140"/>
      <c r="G958" s="140"/>
      <c r="H958" s="140"/>
      <c r="I958" s="140"/>
      <c r="J958" s="140"/>
    </row>
    <row r="959">
      <c r="A959" s="140"/>
      <c r="B959" s="140"/>
      <c r="C959" s="140"/>
      <c r="D959" s="140"/>
      <c r="E959" s="140"/>
      <c r="F959" s="140"/>
      <c r="G959" s="140"/>
      <c r="H959" s="140"/>
      <c r="I959" s="140"/>
      <c r="J959" s="140"/>
    </row>
    <row r="960">
      <c r="A960" s="140"/>
      <c r="B960" s="140"/>
      <c r="C960" s="140"/>
      <c r="D960" s="140"/>
      <c r="E960" s="140"/>
      <c r="F960" s="140"/>
      <c r="G960" s="140"/>
      <c r="H960" s="140"/>
      <c r="I960" s="140"/>
      <c r="J960" s="140"/>
    </row>
    <row r="961">
      <c r="A961" s="140"/>
      <c r="B961" s="140"/>
      <c r="C961" s="140"/>
      <c r="D961" s="140"/>
      <c r="E961" s="140"/>
      <c r="F961" s="140"/>
      <c r="G961" s="140"/>
      <c r="H961" s="140"/>
      <c r="I961" s="140"/>
      <c r="J961" s="140"/>
    </row>
    <row r="962">
      <c r="A962" s="140"/>
      <c r="B962" s="140"/>
      <c r="C962" s="140"/>
      <c r="D962" s="140"/>
      <c r="E962" s="140"/>
      <c r="F962" s="140"/>
      <c r="G962" s="140"/>
      <c r="H962" s="140"/>
      <c r="I962" s="140"/>
      <c r="J962" s="140"/>
    </row>
    <row r="963">
      <c r="A963" s="140"/>
      <c r="B963" s="140"/>
      <c r="C963" s="140"/>
      <c r="D963" s="140"/>
      <c r="E963" s="140"/>
      <c r="F963" s="140"/>
      <c r="G963" s="140"/>
      <c r="H963" s="140"/>
      <c r="I963" s="140"/>
      <c r="J963" s="140"/>
    </row>
    <row r="964">
      <c r="A964" s="140"/>
      <c r="B964" s="140"/>
      <c r="C964" s="140"/>
      <c r="D964" s="140"/>
      <c r="E964" s="140"/>
      <c r="F964" s="140"/>
      <c r="G964" s="140"/>
      <c r="H964" s="140"/>
      <c r="I964" s="140"/>
      <c r="J964" s="140"/>
    </row>
    <row r="965">
      <c r="A965" s="140"/>
      <c r="B965" s="140"/>
      <c r="C965" s="140"/>
      <c r="D965" s="140"/>
      <c r="E965" s="140"/>
      <c r="F965" s="140"/>
      <c r="G965" s="140"/>
      <c r="H965" s="140"/>
      <c r="I965" s="140"/>
      <c r="J965" s="140"/>
    </row>
    <row r="966">
      <c r="A966" s="140"/>
      <c r="B966" s="140"/>
      <c r="C966" s="140"/>
      <c r="D966" s="140"/>
      <c r="E966" s="140"/>
      <c r="F966" s="140"/>
      <c r="G966" s="140"/>
      <c r="H966" s="140"/>
      <c r="I966" s="140"/>
      <c r="J966" s="140"/>
    </row>
    <row r="967">
      <c r="A967" s="140"/>
      <c r="B967" s="140"/>
      <c r="C967" s="140"/>
      <c r="D967" s="140"/>
      <c r="E967" s="140"/>
      <c r="F967" s="140"/>
      <c r="G967" s="140"/>
      <c r="H967" s="140"/>
      <c r="I967" s="140"/>
      <c r="J967" s="140"/>
    </row>
    <row r="968">
      <c r="A968" s="140"/>
      <c r="B968" s="140"/>
      <c r="C968" s="140"/>
      <c r="D968" s="140"/>
      <c r="E968" s="140"/>
      <c r="F968" s="140"/>
      <c r="G968" s="140"/>
      <c r="H968" s="140"/>
      <c r="I968" s="140"/>
      <c r="J968" s="140"/>
    </row>
    <row r="969">
      <c r="A969" s="140"/>
      <c r="B969" s="140"/>
      <c r="C969" s="140"/>
      <c r="D969" s="140"/>
      <c r="E969" s="140"/>
      <c r="F969" s="140"/>
      <c r="G969" s="140"/>
      <c r="H969" s="140"/>
      <c r="I969" s="140"/>
      <c r="J969" s="140"/>
    </row>
    <row r="970">
      <c r="A970" s="140"/>
      <c r="B970" s="140"/>
      <c r="C970" s="140"/>
      <c r="D970" s="140"/>
      <c r="E970" s="140"/>
      <c r="F970" s="140"/>
      <c r="G970" s="140"/>
      <c r="H970" s="140"/>
      <c r="I970" s="140"/>
      <c r="J970" s="140"/>
    </row>
    <row r="971">
      <c r="A971" s="140"/>
      <c r="B971" s="140"/>
      <c r="C971" s="140"/>
      <c r="D971" s="140"/>
      <c r="E971" s="140"/>
      <c r="F971" s="140"/>
      <c r="G971" s="140"/>
      <c r="H971" s="140"/>
      <c r="I971" s="140"/>
      <c r="J971" s="140"/>
    </row>
    <row r="972">
      <c r="A972" s="140"/>
      <c r="B972" s="140"/>
      <c r="C972" s="140"/>
      <c r="D972" s="140"/>
      <c r="E972" s="140"/>
      <c r="F972" s="140"/>
      <c r="G972" s="140"/>
      <c r="H972" s="140"/>
      <c r="I972" s="140"/>
      <c r="J972" s="140"/>
    </row>
    <row r="973">
      <c r="A973" s="140"/>
      <c r="B973" s="140"/>
      <c r="C973" s="140"/>
      <c r="D973" s="140"/>
      <c r="E973" s="140"/>
      <c r="F973" s="140"/>
      <c r="G973" s="140"/>
      <c r="H973" s="140"/>
      <c r="I973" s="140"/>
      <c r="J973" s="140"/>
    </row>
    <row r="974">
      <c r="A974" s="140"/>
      <c r="B974" s="140"/>
      <c r="C974" s="140"/>
      <c r="D974" s="140"/>
      <c r="E974" s="140"/>
      <c r="F974" s="140"/>
      <c r="G974" s="140"/>
      <c r="H974" s="140"/>
      <c r="I974" s="140"/>
      <c r="J974" s="140"/>
    </row>
    <row r="975">
      <c r="A975" s="140"/>
      <c r="B975" s="140"/>
      <c r="C975" s="140"/>
      <c r="D975" s="140"/>
      <c r="E975" s="140"/>
      <c r="F975" s="140"/>
      <c r="G975" s="140"/>
      <c r="H975" s="140"/>
      <c r="I975" s="140"/>
      <c r="J975" s="140"/>
    </row>
    <row r="976">
      <c r="A976" s="140"/>
      <c r="B976" s="140"/>
      <c r="C976" s="140"/>
      <c r="D976" s="140"/>
      <c r="E976" s="140"/>
      <c r="F976" s="140"/>
      <c r="G976" s="140"/>
      <c r="H976" s="140"/>
      <c r="I976" s="140"/>
      <c r="J976" s="140"/>
    </row>
    <row r="977">
      <c r="A977" s="140"/>
      <c r="B977" s="140"/>
      <c r="C977" s="140"/>
      <c r="D977" s="140"/>
      <c r="E977" s="140"/>
      <c r="F977" s="140"/>
      <c r="G977" s="140"/>
      <c r="H977" s="140"/>
      <c r="I977" s="140"/>
      <c r="J977" s="140"/>
    </row>
    <row r="978">
      <c r="A978" s="140"/>
      <c r="B978" s="140"/>
      <c r="C978" s="140"/>
      <c r="D978" s="140"/>
      <c r="E978" s="140"/>
      <c r="F978" s="140"/>
      <c r="G978" s="140"/>
      <c r="H978" s="140"/>
      <c r="I978" s="140"/>
      <c r="J978" s="140"/>
    </row>
    <row r="979">
      <c r="A979" s="140"/>
      <c r="B979" s="140"/>
      <c r="C979" s="140"/>
      <c r="D979" s="140"/>
      <c r="E979" s="140"/>
      <c r="F979" s="140"/>
      <c r="G979" s="140"/>
      <c r="H979" s="140"/>
      <c r="I979" s="140"/>
      <c r="J979" s="140"/>
    </row>
    <row r="980">
      <c r="A980" s="140"/>
      <c r="B980" s="140"/>
      <c r="C980" s="140"/>
      <c r="D980" s="140"/>
      <c r="E980" s="140"/>
      <c r="F980" s="140"/>
      <c r="G980" s="140"/>
      <c r="H980" s="140"/>
      <c r="I980" s="140"/>
      <c r="J980" s="140"/>
    </row>
    <row r="981">
      <c r="A981" s="140"/>
      <c r="B981" s="140"/>
      <c r="C981" s="140"/>
      <c r="D981" s="140"/>
      <c r="E981" s="140"/>
      <c r="F981" s="140"/>
      <c r="G981" s="140"/>
      <c r="H981" s="140"/>
      <c r="I981" s="140"/>
      <c r="J981" s="140"/>
    </row>
    <row r="982">
      <c r="A982" s="140"/>
      <c r="B982" s="140"/>
      <c r="C982" s="140"/>
      <c r="D982" s="140"/>
      <c r="E982" s="140"/>
      <c r="F982" s="140"/>
      <c r="G982" s="140"/>
      <c r="H982" s="140"/>
      <c r="I982" s="140"/>
      <c r="J982" s="140"/>
    </row>
    <row r="983">
      <c r="A983" s="140"/>
      <c r="B983" s="140"/>
      <c r="C983" s="140"/>
      <c r="D983" s="140"/>
      <c r="E983" s="140"/>
      <c r="F983" s="140"/>
      <c r="G983" s="140"/>
      <c r="H983" s="140"/>
      <c r="I983" s="140"/>
      <c r="J983" s="140"/>
    </row>
    <row r="984">
      <c r="A984" s="140"/>
      <c r="B984" s="140"/>
      <c r="C984" s="140"/>
      <c r="D984" s="140"/>
      <c r="E984" s="140"/>
      <c r="F984" s="140"/>
      <c r="G984" s="140"/>
      <c r="H984" s="140"/>
      <c r="I984" s="140"/>
      <c r="J984" s="140"/>
    </row>
    <row r="985">
      <c r="A985" s="140"/>
      <c r="B985" s="140"/>
      <c r="C985" s="140"/>
      <c r="D985" s="140"/>
      <c r="E985" s="140"/>
      <c r="F985" s="140"/>
      <c r="G985" s="140"/>
      <c r="H985" s="140"/>
      <c r="I985" s="140"/>
      <c r="J985" s="140"/>
    </row>
    <row r="986">
      <c r="A986" s="140"/>
      <c r="B986" s="140"/>
      <c r="C986" s="140"/>
      <c r="D986" s="140"/>
      <c r="E986" s="140"/>
      <c r="F986" s="140"/>
      <c r="G986" s="140"/>
      <c r="H986" s="140"/>
      <c r="I986" s="140"/>
      <c r="J986" s="140"/>
    </row>
    <row r="987">
      <c r="A987" s="140"/>
      <c r="B987" s="140"/>
      <c r="C987" s="140"/>
      <c r="D987" s="140"/>
      <c r="E987" s="140"/>
      <c r="F987" s="140"/>
      <c r="G987" s="140"/>
      <c r="H987" s="140"/>
      <c r="I987" s="140"/>
      <c r="J987" s="140"/>
    </row>
    <row r="988">
      <c r="A988" s="140"/>
      <c r="B988" s="140"/>
      <c r="C988" s="140"/>
      <c r="D988" s="140"/>
      <c r="E988" s="140"/>
      <c r="F988" s="140"/>
      <c r="G988" s="140"/>
      <c r="H988" s="140"/>
      <c r="I988" s="140"/>
      <c r="J988" s="140"/>
    </row>
    <row r="989">
      <c r="A989" s="140"/>
      <c r="B989" s="140"/>
      <c r="C989" s="140"/>
      <c r="D989" s="140"/>
      <c r="E989" s="140"/>
      <c r="F989" s="140"/>
      <c r="G989" s="140"/>
      <c r="H989" s="140"/>
      <c r="I989" s="140"/>
      <c r="J989" s="140"/>
    </row>
    <row r="990">
      <c r="A990" s="140"/>
      <c r="B990" s="140"/>
      <c r="C990" s="140"/>
      <c r="D990" s="140"/>
      <c r="E990" s="140"/>
      <c r="F990" s="140"/>
      <c r="G990" s="140"/>
      <c r="H990" s="140"/>
      <c r="I990" s="140"/>
      <c r="J990" s="140"/>
    </row>
    <row r="991">
      <c r="A991" s="140"/>
      <c r="B991" s="140"/>
      <c r="C991" s="140"/>
      <c r="D991" s="140"/>
      <c r="E991" s="140"/>
      <c r="F991" s="140"/>
      <c r="G991" s="140"/>
      <c r="H991" s="140"/>
      <c r="I991" s="140"/>
      <c r="J991" s="140"/>
    </row>
    <row r="992">
      <c r="A992" s="140"/>
      <c r="B992" s="140"/>
      <c r="C992" s="140"/>
      <c r="D992" s="140"/>
      <c r="E992" s="140"/>
      <c r="F992" s="140"/>
      <c r="G992" s="140"/>
      <c r="H992" s="140"/>
      <c r="I992" s="140"/>
      <c r="J992" s="140"/>
    </row>
    <row r="993">
      <c r="A993" s="140"/>
      <c r="B993" s="140"/>
      <c r="C993" s="140"/>
      <c r="D993" s="140"/>
      <c r="E993" s="140"/>
      <c r="F993" s="140"/>
      <c r="G993" s="140"/>
      <c r="H993" s="140"/>
      <c r="I993" s="140"/>
      <c r="J993" s="140"/>
    </row>
    <row r="994">
      <c r="A994" s="140"/>
      <c r="B994" s="140"/>
      <c r="C994" s="140"/>
      <c r="D994" s="140"/>
      <c r="E994" s="140"/>
      <c r="F994" s="140"/>
      <c r="G994" s="140"/>
      <c r="H994" s="140"/>
      <c r="I994" s="140"/>
      <c r="J994" s="140"/>
    </row>
    <row r="995">
      <c r="A995" s="140"/>
      <c r="B995" s="140"/>
      <c r="C995" s="140"/>
      <c r="D995" s="140"/>
      <c r="E995" s="140"/>
      <c r="F995" s="140"/>
      <c r="G995" s="140"/>
      <c r="H995" s="140"/>
      <c r="I995" s="140"/>
      <c r="J995" s="140"/>
    </row>
    <row r="996">
      <c r="A996" s="140"/>
      <c r="B996" s="140"/>
      <c r="C996" s="140"/>
      <c r="D996" s="140"/>
      <c r="E996" s="140"/>
      <c r="F996" s="140"/>
      <c r="G996" s="140"/>
      <c r="H996" s="140"/>
      <c r="I996" s="140"/>
      <c r="J996" s="140"/>
    </row>
    <row r="997">
      <c r="A997" s="140"/>
      <c r="B997" s="140"/>
      <c r="C997" s="140"/>
      <c r="D997" s="140"/>
      <c r="E997" s="140"/>
      <c r="F997" s="140"/>
      <c r="G997" s="140"/>
      <c r="H997" s="140"/>
      <c r="I997" s="140"/>
      <c r="J997" s="140"/>
    </row>
    <row r="998">
      <c r="A998" s="140"/>
      <c r="B998" s="140"/>
      <c r="C998" s="140"/>
      <c r="D998" s="140"/>
      <c r="E998" s="140"/>
      <c r="F998" s="140"/>
      <c r="G998" s="140"/>
      <c r="H998" s="140"/>
      <c r="I998" s="140"/>
      <c r="J998" s="140"/>
    </row>
    <row r="999">
      <c r="A999" s="140"/>
      <c r="B999" s="140"/>
      <c r="C999" s="140"/>
      <c r="D999" s="140"/>
      <c r="E999" s="140"/>
      <c r="F999" s="140"/>
      <c r="G999" s="140"/>
      <c r="H999" s="140"/>
      <c r="I999" s="140"/>
      <c r="J999" s="140"/>
    </row>
    <row r="1000">
      <c r="A1000" s="140"/>
      <c r="B1000" s="140"/>
      <c r="C1000" s="140"/>
      <c r="D1000" s="140"/>
      <c r="E1000" s="140"/>
      <c r="F1000" s="140"/>
      <c r="G1000" s="140"/>
      <c r="H1000" s="140"/>
      <c r="I1000" s="140"/>
      <c r="J1000" s="140"/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2" t="s">
        <v>158</v>
      </c>
      <c r="B1" s="43" t="s">
        <v>182</v>
      </c>
      <c r="C1" s="42" t="s">
        <v>183</v>
      </c>
      <c r="D1" s="42" t="s">
        <v>184</v>
      </c>
      <c r="E1" s="42" t="s">
        <v>291</v>
      </c>
      <c r="F1" s="42" t="s">
        <v>185</v>
      </c>
      <c r="G1" s="42" t="s">
        <v>186</v>
      </c>
      <c r="H1" s="42" t="s">
        <v>292</v>
      </c>
      <c r="I1" s="42" t="s">
        <v>187</v>
      </c>
      <c r="J1" s="42" t="s">
        <v>188</v>
      </c>
      <c r="K1" s="42" t="s">
        <v>189</v>
      </c>
      <c r="L1" s="42" t="s">
        <v>190</v>
      </c>
    </row>
    <row r="2">
      <c r="A2" s="50" t="s">
        <v>11</v>
      </c>
      <c r="B2" s="40">
        <f>VLOOKUP(A2,'P MEAMEDMAD MC Rocket UCR'!$A$2:$K$27,2,FALSE)-VLOOKUP(A2,'P MEAMEDMAD NMC Rocket UCR'!$B$2:$I$27,2,False)</f>
        <v>0</v>
      </c>
      <c r="C2" s="40">
        <f>VLOOKUP($A2,'P MEAMEDMAD MC Rocket UCR'!$A$2:$K$27,3,FALSE)-VLOOKUP($A2,'P MEAMEDMAD NMC Rocket UCR'!$B$2:$I$27,3,False)</f>
        <v>2</v>
      </c>
      <c r="D2" s="40">
        <f>VLOOKUP($A2,'P MEAMEDMAD MC Rocket UCR'!$A$2:$K$27,4,FALSE)-VLOOKUP($A2,'P MEAMEDMAD NMC Rocket UCR'!$B$2:$I$27,4,False)</f>
        <v>0</v>
      </c>
      <c r="E2" s="40">
        <f>VLOOKUP($A2,'P MEAMEDMAD MC Rocket UCR'!$A$2:$K$27,5,FALSE)-VLOOKUP($A2,'P MEAMEDMAD NMC Rocket UCR'!$B$2:$I$27,5,False)</f>
        <v>-6</v>
      </c>
      <c r="F2" s="40">
        <f>VLOOKUP($A2,'P MEAMEDMAD MC Rocket UCR'!$A$2:$K$27,6,FALSE)-VLOOKUP($A2,'P MEAMEDMAD NMC Rocket UCR'!$B$2:$I$27,6,False)</f>
        <v>8</v>
      </c>
      <c r="G2" s="40">
        <f>VLOOKUP($A2,'P MEAMEDMAD MC Rocket UCR'!$A$2:$K$27,7,FALSE)-VLOOKUP($A2,'P MEAMEDMAD NMC Rocket UCR'!$B$2:$I$27,7,False)</f>
        <v>4</v>
      </c>
      <c r="H2" s="40">
        <f>VLOOKUP($A2,'P MEAMEDMAD MC Rocket UCR'!$A$2:$K$27,8,FALSE)-VLOOKUP($A2,'P MEAMEDMAD NMC Rocket UCR'!$B$2:$I$27,8,False)</f>
        <v>-2</v>
      </c>
      <c r="I2" s="38" t="str">
        <f>VLOOKUP($A2,'P MEAMEDMAD MC Rocket UCR'!$A$2:$K$27,9,FALSE)-VLOOKUP($A2,'P MEAMEDMAD NMC Rocket UCR'!$B$2:$I$27,9,False)</f>
        <v>#REF!</v>
      </c>
      <c r="J2" s="38" t="str">
        <f>VLOOKUP($A2,'P MEAMEDMAD MC Rocket UCR'!$A$2:$K$27,10,FALSE)-VLOOKUP($A2,'P MEAMEDMAD NMC Rocket UCR'!$B$2:$I$27,10,False)</f>
        <v>#REF!</v>
      </c>
      <c r="K2" s="38" t="str">
        <f>VLOOKUP($A2,'P MEAMEDMAD MC Rocket UCR'!$A$2:$K$27,11,FALSE)-VLOOKUP($A2,'P MEAMEDMAD NMC Rocket UCR'!$B$2:$I$27,11,False)</f>
        <v>#REF!</v>
      </c>
      <c r="L2" s="40">
        <f>VLOOKUP($A2,'P MEAMEDMAD MC Rocket UCR'!$A$2:$L$27,12,FALSE)</f>
        <v>1345</v>
      </c>
    </row>
    <row r="3">
      <c r="A3" s="50" t="s">
        <v>14</v>
      </c>
      <c r="B3" s="40">
        <f>VLOOKUP(A3,'P MEAMEDMAD MC Rocket UCR'!$A$2:$K$27,2,FALSE)-VLOOKUP(A3,'P MEAMEDMAD NMC Rocket UCR'!$B$2:$I$27,2,False)</f>
        <v>0</v>
      </c>
      <c r="C3" s="40">
        <f>VLOOKUP($A3,'P MEAMEDMAD MC Rocket UCR'!$A$2:$K$27,3,FALSE)-VLOOKUP($A3,'P MEAMEDMAD NMC Rocket UCR'!$B$2:$I$27,3,False)</f>
        <v>0.5780346821</v>
      </c>
      <c r="D3" s="40">
        <f>VLOOKUP($A3,'P MEAMEDMAD MC Rocket UCR'!$A$2:$K$27,4,FALSE)-VLOOKUP($A3,'P MEAMEDMAD NMC Rocket UCR'!$B$2:$I$27,4,False)</f>
        <v>-2.312138728</v>
      </c>
      <c r="E3" s="40">
        <f>VLOOKUP($A3,'P MEAMEDMAD MC Rocket UCR'!$A$2:$K$27,5,FALSE)-VLOOKUP($A3,'P MEAMEDMAD NMC Rocket UCR'!$B$2:$I$27,5,False)</f>
        <v>-1.156069364</v>
      </c>
      <c r="F3" s="40">
        <f>VLOOKUP($A3,'P MEAMEDMAD MC Rocket UCR'!$A$2:$K$27,6,FALSE)-VLOOKUP($A3,'P MEAMEDMAD NMC Rocket UCR'!$B$2:$I$27,6,False)</f>
        <v>5.202312139</v>
      </c>
      <c r="G3" s="40">
        <f>VLOOKUP($A3,'P MEAMEDMAD MC Rocket UCR'!$A$2:$K$27,7,FALSE)-VLOOKUP($A3,'P MEAMEDMAD NMC Rocket UCR'!$B$2:$I$27,7,False)</f>
        <v>-1.156069364</v>
      </c>
      <c r="H3" s="40">
        <f>VLOOKUP($A3,'P MEAMEDMAD MC Rocket UCR'!$A$2:$K$27,8,FALSE)-VLOOKUP($A3,'P MEAMEDMAD NMC Rocket UCR'!$B$2:$I$27,8,False)</f>
        <v>1.734104046</v>
      </c>
      <c r="I3" s="38" t="str">
        <f>VLOOKUP($A3,'P MEAMEDMAD MC Rocket UCR'!$A$2:$K$27,9,FALSE)-VLOOKUP($A3,'P MEAMEDMAD NMC Rocket UCR'!$B$2:$I$27,9,False)</f>
        <v>#REF!</v>
      </c>
      <c r="J3" s="38" t="str">
        <f>VLOOKUP($A3,'P MEAMEDMAD MC Rocket UCR'!$A$2:$K$27,10,FALSE)-VLOOKUP($A3,'P MEAMEDMAD NMC Rocket UCR'!$B$2:$I$27,10,False)</f>
        <v>#REF!</v>
      </c>
      <c r="K3" s="38" t="str">
        <f>VLOOKUP($A3,'P MEAMEDMAD MC Rocket UCR'!$A$2:$K$27,11,FALSE)-VLOOKUP($A3,'P MEAMEDMAD NMC Rocket UCR'!$B$2:$I$27,11,False)</f>
        <v>#REF!</v>
      </c>
      <c r="L3" s="40">
        <f>VLOOKUP($A3,'P MEAMEDMAD MC Rocket UCR'!$A$2:$L$27,12,FALSE)</f>
        <v>963</v>
      </c>
    </row>
    <row r="4">
      <c r="A4" s="50" t="s">
        <v>19</v>
      </c>
      <c r="B4" s="40">
        <f>VLOOKUP(A4,'P MEAMEDMAD MC Rocket UCR'!$A$2:$K$27,2,FALSE)-VLOOKUP(A4,'P MEAMEDMAD NMC Rocket UCR'!$B$2:$I$27,2,False)</f>
        <v>0</v>
      </c>
      <c r="C4" s="40">
        <f>VLOOKUP($A4,'P MEAMEDMAD MC Rocket UCR'!$A$2:$K$27,3,FALSE)-VLOOKUP($A4,'P MEAMEDMAD NMC Rocket UCR'!$B$2:$I$27,3,False)</f>
        <v>0</v>
      </c>
      <c r="D4" s="40">
        <f>VLOOKUP($A4,'P MEAMEDMAD MC Rocket UCR'!$A$2:$K$27,4,FALSE)-VLOOKUP($A4,'P MEAMEDMAD NMC Rocket UCR'!$B$2:$I$27,4,False)</f>
        <v>-0.5675368899</v>
      </c>
      <c r="E4" s="40">
        <f>VLOOKUP($A4,'P MEAMEDMAD MC Rocket UCR'!$A$2:$K$27,5,FALSE)-VLOOKUP($A4,'P MEAMEDMAD NMC Rocket UCR'!$B$2:$I$27,5,False)</f>
        <v>1.787741203</v>
      </c>
      <c r="F4" s="40">
        <f>VLOOKUP($A4,'P MEAMEDMAD MC Rocket UCR'!$A$2:$K$27,6,FALSE)-VLOOKUP($A4,'P MEAMEDMAD NMC Rocket UCR'!$B$2:$I$27,6,False)</f>
        <v>0.227014756</v>
      </c>
      <c r="G4" s="40">
        <f>VLOOKUP($A4,'P MEAMEDMAD MC Rocket UCR'!$A$2:$K$27,7,FALSE)-VLOOKUP($A4,'P MEAMEDMAD NMC Rocket UCR'!$B$2:$I$27,7,False)</f>
        <v>-0.9080590238</v>
      </c>
      <c r="H4" s="40">
        <f>VLOOKUP($A4,'P MEAMEDMAD MC Rocket UCR'!$A$2:$K$27,8,FALSE)-VLOOKUP($A4,'P MEAMEDMAD NMC Rocket UCR'!$B$2:$I$27,8,False)</f>
        <v>0.3405221339</v>
      </c>
      <c r="I4" s="38" t="str">
        <f>VLOOKUP($A4,'P MEAMEDMAD MC Rocket UCR'!$A$2:$K$27,9,FALSE)-VLOOKUP($A4,'P MEAMEDMAD NMC Rocket UCR'!$B$2:$I$27,9,False)</f>
        <v>#REF!</v>
      </c>
      <c r="J4" s="38" t="str">
        <f>VLOOKUP($A4,'P MEAMEDMAD MC Rocket UCR'!$A$2:$K$27,10,FALSE)-VLOOKUP($A4,'P MEAMEDMAD NMC Rocket UCR'!$B$2:$I$27,10,False)</f>
        <v>#REF!</v>
      </c>
      <c r="K4" s="38" t="str">
        <f>VLOOKUP($A4,'P MEAMEDMAD MC Rocket UCR'!$A$2:$K$27,11,FALSE)-VLOOKUP($A4,'P MEAMEDMAD NMC Rocket UCR'!$B$2:$I$27,11,False)</f>
        <v>#REF!</v>
      </c>
      <c r="L4" s="40">
        <f>VLOOKUP($A4,'P MEAMEDMAD MC Rocket UCR'!$A$2:$L$27,12,FALSE)</f>
        <v>144</v>
      </c>
    </row>
    <row r="5">
      <c r="A5" s="50" t="s">
        <v>21</v>
      </c>
      <c r="B5" s="40">
        <f>VLOOKUP(A5,'P MEAMEDMAD MC Rocket UCR'!$A$2:$K$27,2,FALSE)-VLOOKUP(A5,'P MEAMEDMAD NMC Rocket UCR'!$B$2:$I$27,2,False)</f>
        <v>0</v>
      </c>
      <c r="C5" s="40">
        <f>VLOOKUP($A5,'P MEAMEDMAD MC Rocket UCR'!$A$2:$K$27,3,FALSE)-VLOOKUP($A5,'P MEAMEDMAD NMC Rocket UCR'!$B$2:$I$27,3,False)</f>
        <v>1</v>
      </c>
      <c r="D5" s="40">
        <f>VLOOKUP($A5,'P MEAMEDMAD MC Rocket UCR'!$A$2:$K$27,4,FALSE)-VLOOKUP($A5,'P MEAMEDMAD NMC Rocket UCR'!$B$2:$I$27,4,False)</f>
        <v>2</v>
      </c>
      <c r="E5" s="40">
        <f>VLOOKUP($A5,'P MEAMEDMAD MC Rocket UCR'!$A$2:$K$27,5,FALSE)-VLOOKUP($A5,'P MEAMEDMAD NMC Rocket UCR'!$B$2:$I$27,5,False)</f>
        <v>2</v>
      </c>
      <c r="F5" s="40">
        <f>VLOOKUP($A5,'P MEAMEDMAD MC Rocket UCR'!$A$2:$K$27,6,FALSE)-VLOOKUP($A5,'P MEAMEDMAD NMC Rocket UCR'!$B$2:$I$27,6,False)</f>
        <v>1</v>
      </c>
      <c r="G5" s="40">
        <f>VLOOKUP($A5,'P MEAMEDMAD MC Rocket UCR'!$A$2:$K$27,7,FALSE)-VLOOKUP($A5,'P MEAMEDMAD NMC Rocket UCR'!$B$2:$I$27,7,False)</f>
        <v>0</v>
      </c>
      <c r="H5" s="40">
        <f>VLOOKUP($A5,'P MEAMEDMAD MC Rocket UCR'!$A$2:$K$27,8,FALSE)-VLOOKUP($A5,'P MEAMEDMAD NMC Rocket UCR'!$B$2:$I$27,8,False)</f>
        <v>8</v>
      </c>
      <c r="I5" s="38" t="str">
        <f>VLOOKUP($A5,'P MEAMEDMAD MC Rocket UCR'!$A$2:$K$27,9,FALSE)-VLOOKUP($A5,'P MEAMEDMAD NMC Rocket UCR'!$B$2:$I$27,9,False)</f>
        <v>#REF!</v>
      </c>
      <c r="J5" s="38" t="str">
        <f>VLOOKUP($A5,'P MEAMEDMAD MC Rocket UCR'!$A$2:$K$27,10,FALSE)-VLOOKUP($A5,'P MEAMEDMAD NMC Rocket UCR'!$B$2:$I$27,10,False)</f>
        <v>#REF!</v>
      </c>
      <c r="K5" s="38" t="str">
        <f>VLOOKUP($A5,'P MEAMEDMAD MC Rocket UCR'!$A$2:$K$27,11,FALSE)-VLOOKUP($A5,'P MEAMEDMAD NMC Rocket UCR'!$B$2:$I$27,11,False)</f>
        <v>#REF!</v>
      </c>
      <c r="L5" s="40">
        <f>VLOOKUP($A5,'P MEAMEDMAD MC Rocket UCR'!$A$2:$L$27,12,FALSE)</f>
        <v>64</v>
      </c>
    </row>
    <row r="6">
      <c r="A6" s="50" t="s">
        <v>23</v>
      </c>
      <c r="B6" s="40">
        <f>VLOOKUP(A6,'P MEAMEDMAD MC Rocket UCR'!$A$2:$K$27,2,FALSE)-VLOOKUP(A6,'P MEAMEDMAD NMC Rocket UCR'!$B$2:$I$27,2,False)</f>
        <v>0</v>
      </c>
      <c r="C6" s="40">
        <f>VLOOKUP($A6,'P MEAMEDMAD MC Rocket UCR'!$A$2:$K$27,3,FALSE)-VLOOKUP($A6,'P MEAMEDMAD NMC Rocket UCR'!$B$2:$I$27,3,False)</f>
        <v>-1.463414634</v>
      </c>
      <c r="D6" s="40">
        <f>VLOOKUP($A6,'P MEAMEDMAD MC Rocket UCR'!$A$2:$K$27,4,FALSE)-VLOOKUP($A6,'P MEAMEDMAD NMC Rocket UCR'!$B$2:$I$27,4,False)</f>
        <v>3.414634146</v>
      </c>
      <c r="E6" s="40">
        <f>VLOOKUP($A6,'P MEAMEDMAD MC Rocket UCR'!$A$2:$K$27,5,FALSE)-VLOOKUP($A6,'P MEAMEDMAD NMC Rocket UCR'!$B$2:$I$27,5,False)</f>
        <v>-7.317073171</v>
      </c>
      <c r="F6" s="40">
        <f>VLOOKUP($A6,'P MEAMEDMAD MC Rocket UCR'!$A$2:$K$27,6,FALSE)-VLOOKUP($A6,'P MEAMEDMAD NMC Rocket UCR'!$B$2:$I$27,6,False)</f>
        <v>0.9756097561</v>
      </c>
      <c r="G6" s="40">
        <f>VLOOKUP($A6,'P MEAMEDMAD MC Rocket UCR'!$A$2:$K$27,7,FALSE)-VLOOKUP($A6,'P MEAMEDMAD NMC Rocket UCR'!$B$2:$I$27,7,False)</f>
        <v>2.43902439</v>
      </c>
      <c r="H6" s="40">
        <f>VLOOKUP($A6,'P MEAMEDMAD MC Rocket UCR'!$A$2:$K$27,8,FALSE)-VLOOKUP($A6,'P MEAMEDMAD NMC Rocket UCR'!$B$2:$I$27,8,False)</f>
        <v>-6.341463415</v>
      </c>
      <c r="I6" s="38" t="str">
        <f>VLOOKUP($A6,'P MEAMEDMAD MC Rocket UCR'!$A$2:$K$27,9,FALSE)-VLOOKUP($A6,'P MEAMEDMAD NMC Rocket UCR'!$B$2:$I$27,9,False)</f>
        <v>#REF!</v>
      </c>
      <c r="J6" s="38" t="str">
        <f>VLOOKUP($A6,'P MEAMEDMAD MC Rocket UCR'!$A$2:$K$27,10,FALSE)-VLOOKUP($A6,'P MEAMEDMAD NMC Rocket UCR'!$B$2:$I$27,10,False)</f>
        <v>#REF!</v>
      </c>
      <c r="K6" s="38" t="str">
        <f>VLOOKUP($A6,'P MEAMEDMAD MC Rocket UCR'!$A$2:$K$27,11,FALSE)-VLOOKUP($A6,'P MEAMEDMAD NMC Rocket UCR'!$B$2:$I$27,11,False)</f>
        <v>#REF!</v>
      </c>
      <c r="L6" s="40">
        <f>VLOOKUP($A6,'P MEAMEDMAD MC Rocket UCR'!$A$2:$L$27,12,FALSE)</f>
        <v>61</v>
      </c>
    </row>
    <row r="7">
      <c r="A7" s="50" t="s">
        <v>25</v>
      </c>
      <c r="B7" s="40">
        <f>VLOOKUP(A7,'P MEAMEDMAD MC Rocket UCR'!$A$2:$K$27,2,FALSE)-VLOOKUP(A7,'P MEAMEDMAD NMC Rocket UCR'!$B$2:$I$27,2,False)</f>
        <v>0</v>
      </c>
      <c r="C7" s="40">
        <f>VLOOKUP($A7,'P MEAMEDMAD MC Rocket UCR'!$A$2:$K$27,3,FALSE)-VLOOKUP($A7,'P MEAMEDMAD NMC Rocket UCR'!$B$2:$I$27,3,False)</f>
        <v>-5</v>
      </c>
      <c r="D7" s="40">
        <f>VLOOKUP($A7,'P MEAMEDMAD MC Rocket UCR'!$A$2:$K$27,4,FALSE)-VLOOKUP($A7,'P MEAMEDMAD NMC Rocket UCR'!$B$2:$I$27,4,False)</f>
        <v>-3</v>
      </c>
      <c r="E7" s="40">
        <f>VLOOKUP($A7,'P MEAMEDMAD MC Rocket UCR'!$A$2:$K$27,5,FALSE)-VLOOKUP($A7,'P MEAMEDMAD NMC Rocket UCR'!$B$2:$I$27,5,False)</f>
        <v>0</v>
      </c>
      <c r="F7" s="40">
        <f>VLOOKUP($A7,'P MEAMEDMAD MC Rocket UCR'!$A$2:$K$27,6,FALSE)-VLOOKUP($A7,'P MEAMEDMAD NMC Rocket UCR'!$B$2:$I$27,6,False)</f>
        <v>-2</v>
      </c>
      <c r="G7" s="40">
        <f>VLOOKUP($A7,'P MEAMEDMAD MC Rocket UCR'!$A$2:$K$27,7,FALSE)-VLOOKUP($A7,'P MEAMEDMAD NMC Rocket UCR'!$B$2:$I$27,7,False)</f>
        <v>-1</v>
      </c>
      <c r="H7" s="40">
        <f>VLOOKUP($A7,'P MEAMEDMAD MC Rocket UCR'!$A$2:$K$27,8,FALSE)-VLOOKUP($A7,'P MEAMEDMAD NMC Rocket UCR'!$B$2:$I$27,8,False)</f>
        <v>-6</v>
      </c>
      <c r="I7" s="38" t="str">
        <f>VLOOKUP($A7,'P MEAMEDMAD MC Rocket UCR'!$A$2:$K$27,9,FALSE)-VLOOKUP($A7,'P MEAMEDMAD NMC Rocket UCR'!$B$2:$I$27,9,False)</f>
        <v>#REF!</v>
      </c>
      <c r="J7" s="38" t="str">
        <f>VLOOKUP($A7,'P MEAMEDMAD MC Rocket UCR'!$A$2:$K$27,10,FALSE)-VLOOKUP($A7,'P MEAMEDMAD NMC Rocket UCR'!$B$2:$I$27,10,False)</f>
        <v>#REF!</v>
      </c>
      <c r="K7" s="38" t="str">
        <f>VLOOKUP($A7,'P MEAMEDMAD MC Rocket UCR'!$A$2:$K$27,11,FALSE)-VLOOKUP($A7,'P MEAMEDMAD NMC Rocket UCR'!$B$2:$I$27,11,False)</f>
        <v>#REF!</v>
      </c>
      <c r="L7" s="40">
        <f>VLOOKUP($A7,'P MEAMEDMAD MC Rocket UCR'!$A$2:$L$27,12,FALSE)</f>
        <v>28</v>
      </c>
    </row>
    <row r="8">
      <c r="A8" s="50" t="s">
        <v>28</v>
      </c>
      <c r="B8" s="40">
        <f>VLOOKUP(A8,'P MEAMEDMAD MC Rocket UCR'!$A$2:$K$27,2,FALSE)-VLOOKUP(A8,'P MEAMEDMAD NMC Rocket UCR'!$B$2:$I$27,2,False)</f>
        <v>0</v>
      </c>
      <c r="C8" s="40">
        <f>VLOOKUP($A8,'P MEAMEDMAD MC Rocket UCR'!$A$2:$K$27,3,FALSE)-VLOOKUP($A8,'P MEAMEDMAD NMC Rocket UCR'!$B$2:$I$27,3,False)</f>
        <v>0.5555555556</v>
      </c>
      <c r="D8" s="40">
        <f>VLOOKUP($A8,'P MEAMEDMAD MC Rocket UCR'!$A$2:$K$27,4,FALSE)-VLOOKUP($A8,'P MEAMEDMAD NMC Rocket UCR'!$B$2:$I$27,4,False)</f>
        <v>-3.333333333</v>
      </c>
      <c r="E8" s="40">
        <f>VLOOKUP($A8,'P MEAMEDMAD MC Rocket UCR'!$A$2:$K$27,5,FALSE)-VLOOKUP($A8,'P MEAMEDMAD NMC Rocket UCR'!$B$2:$I$27,5,False)</f>
        <v>-2.777777778</v>
      </c>
      <c r="F8" s="40">
        <f>VLOOKUP($A8,'P MEAMEDMAD MC Rocket UCR'!$A$2:$K$27,6,FALSE)-VLOOKUP($A8,'P MEAMEDMAD NMC Rocket UCR'!$B$2:$I$27,6,False)</f>
        <v>0.5555555556</v>
      </c>
      <c r="G8" s="40">
        <f>VLOOKUP($A8,'P MEAMEDMAD MC Rocket UCR'!$A$2:$K$27,7,FALSE)-VLOOKUP($A8,'P MEAMEDMAD NMC Rocket UCR'!$B$2:$I$27,7,False)</f>
        <v>-5.555555556</v>
      </c>
      <c r="H8" s="40">
        <f>VLOOKUP($A8,'P MEAMEDMAD MC Rocket UCR'!$A$2:$K$27,8,FALSE)-VLOOKUP($A8,'P MEAMEDMAD NMC Rocket UCR'!$B$2:$I$27,8,False)</f>
        <v>-2.222222222</v>
      </c>
      <c r="I8" s="38" t="str">
        <f>VLOOKUP($A8,'P MEAMEDMAD MC Rocket UCR'!$A$2:$K$27,9,FALSE)-VLOOKUP($A8,'P MEAMEDMAD NMC Rocket UCR'!$B$2:$I$27,9,False)</f>
        <v>#REF!</v>
      </c>
      <c r="J8" s="38" t="str">
        <f>VLOOKUP($A8,'P MEAMEDMAD MC Rocket UCR'!$A$2:$K$27,10,FALSE)-VLOOKUP($A8,'P MEAMEDMAD NMC Rocket UCR'!$B$2:$I$27,10,False)</f>
        <v>#REF!</v>
      </c>
      <c r="K8" s="38" t="str">
        <f>VLOOKUP($A8,'P MEAMEDMAD MC Rocket UCR'!$A$2:$K$27,11,FALSE)-VLOOKUP($A8,'P MEAMEDMAD NMC Rocket UCR'!$B$2:$I$27,11,False)</f>
        <v>#REF!</v>
      </c>
      <c r="L8" s="40">
        <f>VLOOKUP($A8,'P MEAMEDMAD MC Rocket UCR'!$A$2:$L$27,12,FALSE)</f>
        <v>24</v>
      </c>
    </row>
    <row r="9">
      <c r="A9" s="50" t="s">
        <v>34</v>
      </c>
      <c r="B9" s="40">
        <f>VLOOKUP(A9,'P MEAMEDMAD MC Rocket UCR'!$A$2:$K$27,2,FALSE)-VLOOKUP(A9,'P MEAMEDMAD NMC Rocket UCR'!$B$2:$I$27,2,False)</f>
        <v>0</v>
      </c>
      <c r="C9" s="40">
        <f>VLOOKUP($A9,'P MEAMEDMAD MC Rocket UCR'!$A$2:$K$27,3,FALSE)-VLOOKUP($A9,'P MEAMEDMAD NMC Rocket UCR'!$B$2:$I$27,3,False)</f>
        <v>0</v>
      </c>
      <c r="D9" s="40">
        <f>VLOOKUP($A9,'P MEAMEDMAD MC Rocket UCR'!$A$2:$K$27,4,FALSE)-VLOOKUP($A9,'P MEAMEDMAD NMC Rocket UCR'!$B$2:$I$27,4,False)</f>
        <v>0</v>
      </c>
      <c r="E9" s="40">
        <f>VLOOKUP($A9,'P MEAMEDMAD MC Rocket UCR'!$A$2:$K$27,5,FALSE)-VLOOKUP($A9,'P MEAMEDMAD NMC Rocket UCR'!$B$2:$I$27,5,False)</f>
        <v>0</v>
      </c>
      <c r="F9" s="40">
        <f>VLOOKUP($A9,'P MEAMEDMAD MC Rocket UCR'!$A$2:$K$27,6,FALSE)-VLOOKUP($A9,'P MEAMEDMAD NMC Rocket UCR'!$B$2:$I$27,6,False)</f>
        <v>0.02982403817</v>
      </c>
      <c r="G9" s="40">
        <f>VLOOKUP($A9,'P MEAMEDMAD MC Rocket UCR'!$A$2:$K$27,7,FALSE)-VLOOKUP($A9,'P MEAMEDMAD NMC Rocket UCR'!$B$2:$I$27,7,False)</f>
        <v>-0.02982403817</v>
      </c>
      <c r="H9" s="40">
        <f>VLOOKUP($A9,'P MEAMEDMAD MC Rocket UCR'!$A$2:$K$27,8,FALSE)-VLOOKUP($A9,'P MEAMEDMAD NMC Rocket UCR'!$B$2:$I$27,8,False)</f>
        <v>0.02982403817</v>
      </c>
      <c r="I9" s="38" t="str">
        <f>VLOOKUP($A9,'P MEAMEDMAD MC Rocket UCR'!$A$2:$K$27,9,FALSE)-VLOOKUP($A9,'P MEAMEDMAD NMC Rocket UCR'!$B$2:$I$27,9,False)</f>
        <v>#REF!</v>
      </c>
      <c r="J9" s="38" t="str">
        <f>VLOOKUP($A9,'P MEAMEDMAD MC Rocket UCR'!$A$2:$K$27,10,FALSE)-VLOOKUP($A9,'P MEAMEDMAD NMC Rocket UCR'!$B$2:$I$27,10,False)</f>
        <v>#REF!</v>
      </c>
      <c r="K9" s="38" t="str">
        <f>VLOOKUP($A9,'P MEAMEDMAD MC Rocket UCR'!$A$2:$K$27,11,FALSE)-VLOOKUP($A9,'P MEAMEDMAD NMC Rocket UCR'!$B$2:$I$27,11,False)</f>
        <v>#REF!</v>
      </c>
      <c r="L9" s="40">
        <f>VLOOKUP($A9,'P MEAMEDMAD MC Rocket UCR'!$A$2:$L$27,12,FALSE)</f>
        <v>11</v>
      </c>
    </row>
    <row r="10">
      <c r="A10" s="50" t="s">
        <v>36</v>
      </c>
      <c r="B10" s="40">
        <f>VLOOKUP(A10,'P MEAMEDMAD MC Rocket UCR'!$A$2:$K$27,2,FALSE)-VLOOKUP(A10,'P MEAMEDMAD NMC Rocket UCR'!$B$2:$I$27,2,False)</f>
        <v>0</v>
      </c>
      <c r="C10" s="40">
        <f>VLOOKUP($A10,'P MEAMEDMAD MC Rocket UCR'!$A$2:$K$27,3,FALSE)-VLOOKUP($A10,'P MEAMEDMAD NMC Rocket UCR'!$B$2:$I$27,3,False)</f>
        <v>0</v>
      </c>
      <c r="D10" s="40">
        <f>VLOOKUP($A10,'P MEAMEDMAD MC Rocket UCR'!$A$2:$K$27,4,FALSE)-VLOOKUP($A10,'P MEAMEDMAD NMC Rocket UCR'!$B$2:$I$27,4,False)</f>
        <v>0</v>
      </c>
      <c r="E10" s="40">
        <f>VLOOKUP($A10,'P MEAMEDMAD MC Rocket UCR'!$A$2:$K$27,5,FALSE)-VLOOKUP($A10,'P MEAMEDMAD NMC Rocket UCR'!$B$2:$I$27,5,False)</f>
        <v>2.702702703</v>
      </c>
      <c r="F10" s="40">
        <f>VLOOKUP($A10,'P MEAMEDMAD MC Rocket UCR'!$A$2:$K$27,6,FALSE)-VLOOKUP($A10,'P MEAMEDMAD NMC Rocket UCR'!$B$2:$I$27,6,False)</f>
        <v>1.351351351</v>
      </c>
      <c r="G10" s="40">
        <f>VLOOKUP($A10,'P MEAMEDMAD MC Rocket UCR'!$A$2:$K$27,7,FALSE)-VLOOKUP($A10,'P MEAMEDMAD NMC Rocket UCR'!$B$2:$I$27,7,False)</f>
        <v>-1.351351351</v>
      </c>
      <c r="H10" s="40">
        <f>VLOOKUP($A10,'P MEAMEDMAD MC Rocket UCR'!$A$2:$K$27,8,FALSE)-VLOOKUP($A10,'P MEAMEDMAD NMC Rocket UCR'!$B$2:$I$27,8,False)</f>
        <v>-1.351351351</v>
      </c>
      <c r="I10" s="38" t="str">
        <f>VLOOKUP($A10,'P MEAMEDMAD MC Rocket UCR'!$A$2:$K$27,9,FALSE)-VLOOKUP($A10,'P MEAMEDMAD NMC Rocket UCR'!$B$2:$I$27,9,False)</f>
        <v>#REF!</v>
      </c>
      <c r="J10" s="38" t="str">
        <f>VLOOKUP($A10,'P MEAMEDMAD MC Rocket UCR'!$A$2:$K$27,10,FALSE)-VLOOKUP($A10,'P MEAMEDMAD NMC Rocket UCR'!$B$2:$I$27,10,False)</f>
        <v>#REF!</v>
      </c>
      <c r="K10" s="38" t="str">
        <f>VLOOKUP($A10,'P MEAMEDMAD MC Rocket UCR'!$A$2:$K$27,11,FALSE)-VLOOKUP($A10,'P MEAMEDMAD NMC Rocket UCR'!$B$2:$I$27,11,False)</f>
        <v>#REF!</v>
      </c>
      <c r="L10" s="40">
        <f>VLOOKUP($A10,'P MEAMEDMAD MC Rocket UCR'!$A$2:$L$27,12,FALSE)</f>
        <v>10</v>
      </c>
    </row>
    <row r="11">
      <c r="A11" s="50" t="s">
        <v>39</v>
      </c>
      <c r="B11" s="40">
        <f>VLOOKUP(A11,'P MEAMEDMAD MC Rocket UCR'!$A$2:$K$27,2,FALSE)-VLOOKUP(A11,'P MEAMEDMAD NMC Rocket UCR'!$B$2:$I$27,2,False)</f>
        <v>0</v>
      </c>
      <c r="C11" s="40">
        <f>VLOOKUP($A11,'P MEAMEDMAD MC Rocket UCR'!$A$2:$K$27,3,FALSE)-VLOOKUP($A11,'P MEAMEDMAD NMC Rocket UCR'!$B$2:$I$27,3,False)</f>
        <v>0</v>
      </c>
      <c r="D11" s="40">
        <f>VLOOKUP($A11,'P MEAMEDMAD MC Rocket UCR'!$A$2:$K$27,4,FALSE)-VLOOKUP($A11,'P MEAMEDMAD NMC Rocket UCR'!$B$2:$I$27,4,False)</f>
        <v>0</v>
      </c>
      <c r="E11" s="40">
        <f>VLOOKUP($A11,'P MEAMEDMAD MC Rocket UCR'!$A$2:$K$27,5,FALSE)-VLOOKUP($A11,'P MEAMEDMAD NMC Rocket UCR'!$B$2:$I$27,5,False)</f>
        <v>-7.666666667</v>
      </c>
      <c r="F11" s="40">
        <f>VLOOKUP($A11,'P MEAMEDMAD MC Rocket UCR'!$A$2:$K$27,6,FALSE)-VLOOKUP($A11,'P MEAMEDMAD NMC Rocket UCR'!$B$2:$I$27,6,False)</f>
        <v>1.333333333</v>
      </c>
      <c r="G11" s="40">
        <f>VLOOKUP($A11,'P MEAMEDMAD MC Rocket UCR'!$A$2:$K$27,7,FALSE)-VLOOKUP($A11,'P MEAMEDMAD NMC Rocket UCR'!$B$2:$I$27,7,False)</f>
        <v>-1.333333333</v>
      </c>
      <c r="H11" s="40">
        <f>VLOOKUP($A11,'P MEAMEDMAD MC Rocket UCR'!$A$2:$K$27,8,FALSE)-VLOOKUP($A11,'P MEAMEDMAD NMC Rocket UCR'!$B$2:$I$27,8,False)</f>
        <v>-7.333333333</v>
      </c>
      <c r="I11" s="38" t="str">
        <f>VLOOKUP($A11,'P MEAMEDMAD MC Rocket UCR'!$A$2:$K$27,9,FALSE)-VLOOKUP($A11,'P MEAMEDMAD NMC Rocket UCR'!$B$2:$I$27,9,False)</f>
        <v>#REF!</v>
      </c>
      <c r="J11" s="38" t="str">
        <f>VLOOKUP($A11,'P MEAMEDMAD MC Rocket UCR'!$A$2:$K$27,10,FALSE)-VLOOKUP($A11,'P MEAMEDMAD NMC Rocket UCR'!$B$2:$I$27,10,False)</f>
        <v>#REF!</v>
      </c>
      <c r="K11" s="38" t="str">
        <f>VLOOKUP($A11,'P MEAMEDMAD MC Rocket UCR'!$A$2:$K$27,11,FALSE)-VLOOKUP($A11,'P MEAMEDMAD NMC Rocket UCR'!$B$2:$I$27,11,False)</f>
        <v>#REF!</v>
      </c>
      <c r="L11" s="40">
        <f>VLOOKUP($A11,'P MEAMEDMAD MC Rocket UCR'!$A$2:$L$27,12,FALSE)</f>
        <v>9</v>
      </c>
    </row>
    <row r="12">
      <c r="A12" s="50" t="s">
        <v>41</v>
      </c>
      <c r="B12" s="40">
        <f>VLOOKUP(A12,'P MEAMEDMAD MC Rocket UCR'!$A$2:$K$27,2,FALSE)-VLOOKUP(A12,'P MEAMEDMAD NMC Rocket UCR'!$B$2:$I$27,2,False)</f>
        <v>0</v>
      </c>
      <c r="C12" s="40">
        <f>VLOOKUP($A12,'P MEAMEDMAD MC Rocket UCR'!$A$2:$K$27,3,FALSE)-VLOOKUP($A12,'P MEAMEDMAD NMC Rocket UCR'!$B$2:$I$27,3,False)</f>
        <v>0</v>
      </c>
      <c r="D12" s="40">
        <f>VLOOKUP($A12,'P MEAMEDMAD MC Rocket UCR'!$A$2:$K$27,4,FALSE)-VLOOKUP($A12,'P MEAMEDMAD NMC Rocket UCR'!$B$2:$I$27,4,False)</f>
        <v>0</v>
      </c>
      <c r="E12" s="40">
        <f>VLOOKUP($A12,'P MEAMEDMAD MC Rocket UCR'!$A$2:$K$27,5,FALSE)-VLOOKUP($A12,'P MEAMEDMAD NMC Rocket UCR'!$B$2:$I$27,5,False)</f>
        <v>-0.5555555556</v>
      </c>
      <c r="F12" s="40">
        <f>VLOOKUP($A12,'P MEAMEDMAD MC Rocket UCR'!$A$2:$K$27,6,FALSE)-VLOOKUP($A12,'P MEAMEDMAD NMC Rocket UCR'!$B$2:$I$27,6,False)</f>
        <v>0</v>
      </c>
      <c r="G12" s="40">
        <f>VLOOKUP($A12,'P MEAMEDMAD MC Rocket UCR'!$A$2:$K$27,7,FALSE)-VLOOKUP($A12,'P MEAMEDMAD NMC Rocket UCR'!$B$2:$I$27,7,False)</f>
        <v>-2.222222222</v>
      </c>
      <c r="H12" s="40">
        <f>VLOOKUP($A12,'P MEAMEDMAD MC Rocket UCR'!$A$2:$K$27,8,FALSE)-VLOOKUP($A12,'P MEAMEDMAD NMC Rocket UCR'!$B$2:$I$27,8,False)</f>
        <v>-3.333333333</v>
      </c>
      <c r="I12" s="38" t="str">
        <f>VLOOKUP($A12,'P MEAMEDMAD MC Rocket UCR'!$A$2:$K$27,9,FALSE)-VLOOKUP($A12,'P MEAMEDMAD NMC Rocket UCR'!$B$2:$I$27,9,False)</f>
        <v>#REF!</v>
      </c>
      <c r="J12" s="38" t="str">
        <f>VLOOKUP($A12,'P MEAMEDMAD MC Rocket UCR'!$A$2:$K$27,10,FALSE)-VLOOKUP($A12,'P MEAMEDMAD NMC Rocket UCR'!$B$2:$I$27,10,False)</f>
        <v>#REF!</v>
      </c>
      <c r="K12" s="38" t="str">
        <f>VLOOKUP($A12,'P MEAMEDMAD MC Rocket UCR'!$A$2:$K$27,11,FALSE)-VLOOKUP($A12,'P MEAMEDMAD NMC Rocket UCR'!$B$2:$I$27,11,False)</f>
        <v>#REF!</v>
      </c>
      <c r="L12" s="40">
        <f>VLOOKUP($A12,'P MEAMEDMAD MC Rocket UCR'!$A$2:$L$27,12,FALSE)</f>
        <v>7</v>
      </c>
    </row>
    <row r="13">
      <c r="A13" s="50" t="s">
        <v>45</v>
      </c>
      <c r="B13" s="40">
        <f>VLOOKUP(A13,'P MEAMEDMAD MC Rocket UCR'!$A$2:$K$27,2,FALSE)-VLOOKUP(A13,'P MEAMEDMAD NMC Rocket UCR'!$B$2:$I$27,2,False)</f>
        <v>0</v>
      </c>
      <c r="C13" s="40">
        <f>VLOOKUP($A13,'P MEAMEDMAD MC Rocket UCR'!$A$2:$K$27,3,FALSE)-VLOOKUP($A13,'P MEAMEDMAD NMC Rocket UCR'!$B$2:$I$27,3,False)</f>
        <v>0</v>
      </c>
      <c r="D13" s="40">
        <f>VLOOKUP($A13,'P MEAMEDMAD MC Rocket UCR'!$A$2:$K$27,4,FALSE)-VLOOKUP($A13,'P MEAMEDMAD NMC Rocket UCR'!$B$2:$I$27,4,False)</f>
        <v>0</v>
      </c>
      <c r="E13" s="40">
        <f>VLOOKUP($A13,'P MEAMEDMAD MC Rocket UCR'!$A$2:$K$27,5,FALSE)-VLOOKUP($A13,'P MEAMEDMAD NMC Rocket UCR'!$B$2:$I$27,5,False)</f>
        <v>0</v>
      </c>
      <c r="F13" s="40">
        <f>VLOOKUP($A13,'P MEAMEDMAD MC Rocket UCR'!$A$2:$K$27,6,FALSE)-VLOOKUP($A13,'P MEAMEDMAD NMC Rocket UCR'!$B$2:$I$27,6,False)</f>
        <v>0</v>
      </c>
      <c r="G13" s="40">
        <f>VLOOKUP($A13,'P MEAMEDMAD MC Rocket UCR'!$A$2:$K$27,7,FALSE)-VLOOKUP($A13,'P MEAMEDMAD NMC Rocket UCR'!$B$2:$I$27,7,False)</f>
        <v>0</v>
      </c>
      <c r="H13" s="40">
        <f>VLOOKUP($A13,'P MEAMEDMAD MC Rocket UCR'!$A$2:$K$27,8,FALSE)-VLOOKUP($A13,'P MEAMEDMAD NMC Rocket UCR'!$B$2:$I$27,8,False)</f>
        <v>0</v>
      </c>
      <c r="I13" s="38" t="str">
        <f>VLOOKUP($A13,'P MEAMEDMAD MC Rocket UCR'!$A$2:$K$27,9,FALSE)-VLOOKUP($A13,'P MEAMEDMAD NMC Rocket UCR'!$B$2:$I$27,9,False)</f>
        <v>#REF!</v>
      </c>
      <c r="J13" s="38" t="str">
        <f>VLOOKUP($A13,'P MEAMEDMAD MC Rocket UCR'!$A$2:$K$27,10,FALSE)-VLOOKUP($A13,'P MEAMEDMAD NMC Rocket UCR'!$B$2:$I$27,10,False)</f>
        <v>#REF!</v>
      </c>
      <c r="K13" s="38" t="str">
        <f>VLOOKUP($A13,'P MEAMEDMAD MC Rocket UCR'!$A$2:$K$27,11,FALSE)-VLOOKUP($A13,'P MEAMEDMAD NMC Rocket UCR'!$B$2:$I$27,11,False)</f>
        <v>#REF!</v>
      </c>
      <c r="L13" s="40">
        <f>VLOOKUP($A13,'P MEAMEDMAD MC Rocket UCR'!$A$2:$L$27,12,FALSE)</f>
        <v>6</v>
      </c>
    </row>
    <row r="14">
      <c r="A14" s="50" t="s">
        <v>47</v>
      </c>
      <c r="B14" s="40">
        <f>VLOOKUP(A14,'P MEAMEDMAD MC Rocket UCR'!$A$2:$K$27,2,FALSE)-VLOOKUP(A14,'P MEAMEDMAD NMC Rocket UCR'!$B$2:$I$27,2,False)</f>
        <v>0</v>
      </c>
      <c r="C14" s="40">
        <f>VLOOKUP($A14,'P MEAMEDMAD MC Rocket UCR'!$A$2:$K$27,3,FALSE)-VLOOKUP($A14,'P MEAMEDMAD NMC Rocket UCR'!$B$2:$I$27,3,False)</f>
        <v>0</v>
      </c>
      <c r="D14" s="40">
        <f>VLOOKUP($A14,'P MEAMEDMAD MC Rocket UCR'!$A$2:$K$27,4,FALSE)-VLOOKUP($A14,'P MEAMEDMAD NMC Rocket UCR'!$B$2:$I$27,4,False)</f>
        <v>0</v>
      </c>
      <c r="E14" s="40">
        <f>VLOOKUP($A14,'P MEAMEDMAD MC Rocket UCR'!$A$2:$K$27,5,FALSE)-VLOOKUP($A14,'P MEAMEDMAD NMC Rocket UCR'!$B$2:$I$27,5,False)</f>
        <v>-1.388888889</v>
      </c>
      <c r="F14" s="40">
        <f>VLOOKUP($A14,'P MEAMEDMAD MC Rocket UCR'!$A$2:$K$27,6,FALSE)-VLOOKUP($A14,'P MEAMEDMAD NMC Rocket UCR'!$B$2:$I$27,6,False)</f>
        <v>1.388888889</v>
      </c>
      <c r="G14" s="40">
        <f>VLOOKUP($A14,'P MEAMEDMAD MC Rocket UCR'!$A$2:$K$27,7,FALSE)-VLOOKUP($A14,'P MEAMEDMAD NMC Rocket UCR'!$B$2:$I$27,7,False)</f>
        <v>-1.388888889</v>
      </c>
      <c r="H14" s="40">
        <f>VLOOKUP($A14,'P MEAMEDMAD MC Rocket UCR'!$A$2:$K$27,8,FALSE)-VLOOKUP($A14,'P MEAMEDMAD NMC Rocket UCR'!$B$2:$I$27,8,False)</f>
        <v>0</v>
      </c>
      <c r="I14" s="38" t="str">
        <f>VLOOKUP($A14,'P MEAMEDMAD MC Rocket UCR'!$A$2:$K$27,9,FALSE)-VLOOKUP($A14,'P MEAMEDMAD NMC Rocket UCR'!$B$2:$I$27,9,False)</f>
        <v>#REF!</v>
      </c>
      <c r="J14" s="38" t="str">
        <f>VLOOKUP($A14,'P MEAMEDMAD MC Rocket UCR'!$A$2:$K$27,10,FALSE)-VLOOKUP($A14,'P MEAMEDMAD NMC Rocket UCR'!$B$2:$I$27,10,False)</f>
        <v>#REF!</v>
      </c>
      <c r="K14" s="38" t="str">
        <f>VLOOKUP($A14,'P MEAMEDMAD MC Rocket UCR'!$A$2:$K$27,11,FALSE)-VLOOKUP($A14,'P MEAMEDMAD NMC Rocket UCR'!$B$2:$I$27,11,False)</f>
        <v>#REF!</v>
      </c>
      <c r="L14" s="40">
        <f>VLOOKUP($A14,'P MEAMEDMAD MC Rocket UCR'!$A$2:$L$27,12,FALSE)</f>
        <v>6</v>
      </c>
    </row>
    <row r="15">
      <c r="A15" s="50" t="s">
        <v>49</v>
      </c>
      <c r="B15" s="40">
        <f>VLOOKUP(A15,'P MEAMEDMAD MC Rocket UCR'!$A$2:$K$27,2,FALSE)-VLOOKUP(A15,'P MEAMEDMAD NMC Rocket UCR'!$B$2:$I$27,2,False)</f>
        <v>0</v>
      </c>
      <c r="C15" s="40">
        <f>VLOOKUP($A15,'P MEAMEDMAD MC Rocket UCR'!$A$2:$K$27,3,FALSE)-VLOOKUP($A15,'P MEAMEDMAD NMC Rocket UCR'!$B$2:$I$27,3,False)</f>
        <v>0</v>
      </c>
      <c r="D15" s="40">
        <f>VLOOKUP($A15,'P MEAMEDMAD MC Rocket UCR'!$A$2:$K$27,4,FALSE)-VLOOKUP($A15,'P MEAMEDMAD NMC Rocket UCR'!$B$2:$I$27,4,False)</f>
        <v>-0.7633587786</v>
      </c>
      <c r="E15" s="40">
        <f>VLOOKUP($A15,'P MEAMEDMAD MC Rocket UCR'!$A$2:$K$27,5,FALSE)-VLOOKUP($A15,'P MEAMEDMAD NMC Rocket UCR'!$B$2:$I$27,5,False)</f>
        <v>0</v>
      </c>
      <c r="F15" s="40">
        <f>VLOOKUP($A15,'P MEAMEDMAD MC Rocket UCR'!$A$2:$K$27,6,FALSE)-VLOOKUP($A15,'P MEAMEDMAD NMC Rocket UCR'!$B$2:$I$27,6,False)</f>
        <v>2.290076336</v>
      </c>
      <c r="G15" s="40">
        <f>VLOOKUP($A15,'P MEAMEDMAD MC Rocket UCR'!$A$2:$K$27,7,FALSE)-VLOOKUP($A15,'P MEAMEDMAD NMC Rocket UCR'!$B$2:$I$27,7,False)</f>
        <v>-6.106870229</v>
      </c>
      <c r="H15" s="40">
        <f>VLOOKUP($A15,'P MEAMEDMAD MC Rocket UCR'!$A$2:$K$27,8,FALSE)-VLOOKUP($A15,'P MEAMEDMAD NMC Rocket UCR'!$B$2:$I$27,8,False)</f>
        <v>3.816793893</v>
      </c>
      <c r="I15" s="38" t="str">
        <f>VLOOKUP($A15,'P MEAMEDMAD MC Rocket UCR'!$A$2:$K$27,9,FALSE)-VLOOKUP($A15,'P MEAMEDMAD NMC Rocket UCR'!$B$2:$I$27,9,False)</f>
        <v>#REF!</v>
      </c>
      <c r="J15" s="38" t="str">
        <f>VLOOKUP($A15,'P MEAMEDMAD MC Rocket UCR'!$A$2:$K$27,10,FALSE)-VLOOKUP($A15,'P MEAMEDMAD NMC Rocket UCR'!$B$2:$I$27,10,False)</f>
        <v>#REF!</v>
      </c>
      <c r="K15" s="38" t="str">
        <f>VLOOKUP($A15,'P MEAMEDMAD MC Rocket UCR'!$A$2:$K$27,11,FALSE)-VLOOKUP($A15,'P MEAMEDMAD NMC Rocket UCR'!$B$2:$I$27,11,False)</f>
        <v>#REF!</v>
      </c>
      <c r="L15" s="40">
        <f>VLOOKUP($A15,'P MEAMEDMAD MC Rocket UCR'!$A$2:$L$27,12,FALSE)</f>
        <v>6</v>
      </c>
    </row>
    <row r="16">
      <c r="A16" s="50" t="s">
        <v>51</v>
      </c>
      <c r="B16" s="40">
        <f>VLOOKUP(A16,'P MEAMEDMAD MC Rocket UCR'!$A$2:$K$27,2,FALSE)-VLOOKUP(A16,'P MEAMEDMAD NMC Rocket UCR'!$B$2:$I$27,2,False)</f>
        <v>0</v>
      </c>
      <c r="C16" s="40">
        <f>VLOOKUP($A16,'P MEAMEDMAD MC Rocket UCR'!$A$2:$K$27,3,FALSE)-VLOOKUP($A16,'P MEAMEDMAD NMC Rocket UCR'!$B$2:$I$27,3,False)</f>
        <v>0</v>
      </c>
      <c r="D16" s="40">
        <f>VLOOKUP($A16,'P MEAMEDMAD MC Rocket UCR'!$A$2:$K$27,4,FALSE)-VLOOKUP($A16,'P MEAMEDMAD NMC Rocket UCR'!$B$2:$I$27,4,False)</f>
        <v>0</v>
      </c>
      <c r="E16" s="40">
        <f>VLOOKUP($A16,'P MEAMEDMAD MC Rocket UCR'!$A$2:$K$27,5,FALSE)-VLOOKUP($A16,'P MEAMEDMAD NMC Rocket UCR'!$B$2:$I$27,5,False)</f>
        <v>-15.08515815</v>
      </c>
      <c r="F16" s="40">
        <f>VLOOKUP($A16,'P MEAMEDMAD MC Rocket UCR'!$A$2:$K$27,6,FALSE)-VLOOKUP($A16,'P MEAMEDMAD NMC Rocket UCR'!$B$2:$I$27,6,False)</f>
        <v>16.09894566</v>
      </c>
      <c r="G16" s="40">
        <f>VLOOKUP($A16,'P MEAMEDMAD MC Rocket UCR'!$A$2:$K$27,7,FALSE)-VLOOKUP($A16,'P MEAMEDMAD NMC Rocket UCR'!$B$2:$I$27,7,False)</f>
        <v>-16.09894566</v>
      </c>
      <c r="H16" s="40">
        <f>VLOOKUP($A16,'P MEAMEDMAD MC Rocket UCR'!$A$2:$K$27,8,FALSE)-VLOOKUP($A16,'P MEAMEDMAD NMC Rocket UCR'!$B$2:$I$27,8,False)</f>
        <v>-4.663422547</v>
      </c>
      <c r="I16" s="38" t="str">
        <f>VLOOKUP($A16,'P MEAMEDMAD MC Rocket UCR'!$A$2:$K$27,9,FALSE)-VLOOKUP($A16,'P MEAMEDMAD NMC Rocket UCR'!$B$2:$I$27,9,False)</f>
        <v>#REF!</v>
      </c>
      <c r="J16" s="38" t="str">
        <f>VLOOKUP($A16,'P MEAMEDMAD MC Rocket UCR'!$A$2:$K$27,10,FALSE)-VLOOKUP($A16,'P MEAMEDMAD NMC Rocket UCR'!$B$2:$I$27,10,False)</f>
        <v>#REF!</v>
      </c>
      <c r="K16" s="38" t="str">
        <f>VLOOKUP($A16,'P MEAMEDMAD MC Rocket UCR'!$A$2:$K$27,11,FALSE)-VLOOKUP($A16,'P MEAMEDMAD NMC Rocket UCR'!$B$2:$I$27,11,False)</f>
        <v>#REF!</v>
      </c>
      <c r="L16" s="40">
        <f>VLOOKUP($A16,'P MEAMEDMAD MC Rocket UCR'!$A$2:$L$27,12,FALSE)</f>
        <v>6</v>
      </c>
    </row>
    <row r="17">
      <c r="A17" s="50" t="s">
        <v>52</v>
      </c>
      <c r="B17" s="40">
        <f>VLOOKUP(A17,'P MEAMEDMAD MC Rocket UCR'!$A$2:$K$27,2,FALSE)-VLOOKUP(A17,'P MEAMEDMAD NMC Rocket UCR'!$B$2:$I$27,2,False)</f>
        <v>0</v>
      </c>
      <c r="C17" s="40">
        <f>VLOOKUP($A17,'P MEAMEDMAD MC Rocket UCR'!$A$2:$K$27,3,FALSE)-VLOOKUP($A17,'P MEAMEDMAD NMC Rocket UCR'!$B$2:$I$27,3,False)</f>
        <v>0</v>
      </c>
      <c r="D17" s="40">
        <f>VLOOKUP($A17,'P MEAMEDMAD MC Rocket UCR'!$A$2:$K$27,4,FALSE)-VLOOKUP($A17,'P MEAMEDMAD NMC Rocket UCR'!$B$2:$I$27,4,False)</f>
        <v>0</v>
      </c>
      <c r="E17" s="40">
        <f>VLOOKUP($A17,'P MEAMEDMAD MC Rocket UCR'!$A$2:$K$27,5,FALSE)-VLOOKUP($A17,'P MEAMEDMAD NMC Rocket UCR'!$B$2:$I$27,5,False)</f>
        <v>-3.289473684</v>
      </c>
      <c r="F17" s="40">
        <f>VLOOKUP($A17,'P MEAMEDMAD MC Rocket UCR'!$A$2:$K$27,6,FALSE)-VLOOKUP($A17,'P MEAMEDMAD NMC Rocket UCR'!$B$2:$I$27,6,False)</f>
        <v>13.81578947</v>
      </c>
      <c r="G17" s="40">
        <f>VLOOKUP($A17,'P MEAMEDMAD MC Rocket UCR'!$A$2:$K$27,7,FALSE)-VLOOKUP($A17,'P MEAMEDMAD NMC Rocket UCR'!$B$2:$I$27,7,False)</f>
        <v>-11.84210526</v>
      </c>
      <c r="H17" s="40">
        <f>VLOOKUP($A17,'P MEAMEDMAD MC Rocket UCR'!$A$2:$K$27,8,FALSE)-VLOOKUP($A17,'P MEAMEDMAD NMC Rocket UCR'!$B$2:$I$27,8,False)</f>
        <v>0</v>
      </c>
      <c r="I17" s="38" t="str">
        <f>VLOOKUP($A17,'P MEAMEDMAD MC Rocket UCR'!$A$2:$K$27,9,FALSE)-VLOOKUP($A17,'P MEAMEDMAD NMC Rocket UCR'!$B$2:$I$27,9,False)</f>
        <v>#REF!</v>
      </c>
      <c r="J17" s="38" t="str">
        <f>VLOOKUP($A17,'P MEAMEDMAD MC Rocket UCR'!$A$2:$K$27,10,FALSE)-VLOOKUP($A17,'P MEAMEDMAD NMC Rocket UCR'!$B$2:$I$27,10,False)</f>
        <v>#REF!</v>
      </c>
      <c r="K17" s="38" t="str">
        <f>VLOOKUP($A17,'P MEAMEDMAD MC Rocket UCR'!$A$2:$K$27,11,FALSE)-VLOOKUP($A17,'P MEAMEDMAD NMC Rocket UCR'!$B$2:$I$27,11,False)</f>
        <v>#REF!</v>
      </c>
      <c r="L17" s="40">
        <f>VLOOKUP($A17,'P MEAMEDMAD MC Rocket UCR'!$A$2:$L$27,12,FALSE)</f>
        <v>6</v>
      </c>
    </row>
    <row r="18">
      <c r="A18" s="50" t="s">
        <v>43</v>
      </c>
      <c r="B18" s="40">
        <f>VLOOKUP(A18,'P MEAMEDMAD MC Rocket UCR'!$A$2:$K$27,2,FALSE)-VLOOKUP(A18,'P MEAMEDMAD NMC Rocket UCR'!$B$2:$I$27,2,False)</f>
        <v>0</v>
      </c>
      <c r="C18" s="40">
        <f>VLOOKUP($A18,'P MEAMEDMAD MC Rocket UCR'!$A$2:$K$27,3,FALSE)-VLOOKUP($A18,'P MEAMEDMAD NMC Rocket UCR'!$B$2:$I$27,3,False)</f>
        <v>2.730375427</v>
      </c>
      <c r="D18" s="40">
        <f>VLOOKUP($A18,'P MEAMEDMAD MC Rocket UCR'!$A$2:$K$27,4,FALSE)-VLOOKUP($A18,'P MEAMEDMAD NMC Rocket UCR'!$B$2:$I$27,4,False)</f>
        <v>4.09556314</v>
      </c>
      <c r="E18" s="40">
        <f>VLOOKUP($A18,'P MEAMEDMAD MC Rocket UCR'!$A$2:$K$27,5,FALSE)-VLOOKUP($A18,'P MEAMEDMAD NMC Rocket UCR'!$B$2:$I$27,5,False)</f>
        <v>2.04778157</v>
      </c>
      <c r="F18" s="40">
        <f>VLOOKUP($A18,'P MEAMEDMAD MC Rocket UCR'!$A$2:$K$27,6,FALSE)-VLOOKUP($A18,'P MEAMEDMAD NMC Rocket UCR'!$B$2:$I$27,6,False)</f>
        <v>4.09556314</v>
      </c>
      <c r="G18" s="40">
        <f>VLOOKUP($A18,'P MEAMEDMAD MC Rocket UCR'!$A$2:$K$27,7,FALSE)-VLOOKUP($A18,'P MEAMEDMAD NMC Rocket UCR'!$B$2:$I$27,7,False)</f>
        <v>2.730375427</v>
      </c>
      <c r="H18" s="40">
        <f>VLOOKUP($A18,'P MEAMEDMAD MC Rocket UCR'!$A$2:$K$27,8,FALSE)-VLOOKUP($A18,'P MEAMEDMAD NMC Rocket UCR'!$B$2:$I$27,8,False)</f>
        <v>3.412969283</v>
      </c>
      <c r="I18" s="38" t="str">
        <f>VLOOKUP($A18,'P MEAMEDMAD MC Rocket UCR'!$A$2:$K$27,9,FALSE)-VLOOKUP($A18,'P MEAMEDMAD NMC Rocket UCR'!$B$2:$I$27,9,False)</f>
        <v>#REF!</v>
      </c>
      <c r="J18" s="38" t="str">
        <f>VLOOKUP($A18,'P MEAMEDMAD MC Rocket UCR'!$A$2:$K$27,10,FALSE)-VLOOKUP($A18,'P MEAMEDMAD NMC Rocket UCR'!$B$2:$I$27,10,False)</f>
        <v>#REF!</v>
      </c>
      <c r="K18" s="38" t="str">
        <f>VLOOKUP($A18,'P MEAMEDMAD MC Rocket UCR'!$A$2:$K$27,11,FALSE)-VLOOKUP($A18,'P MEAMEDMAD NMC Rocket UCR'!$B$2:$I$27,11,False)</f>
        <v>#REF!</v>
      </c>
      <c r="L18" s="40">
        <f>VLOOKUP($A18,'P MEAMEDMAD MC Rocket UCR'!$A$2:$L$27,12,FALSE)</f>
        <v>6</v>
      </c>
    </row>
    <row r="19">
      <c r="A19" s="50" t="s">
        <v>57</v>
      </c>
      <c r="B19" s="40">
        <f>VLOOKUP(A19,'P MEAMEDMAD MC Rocket UCR'!$A$2:$K$27,2,FALSE)-VLOOKUP(A19,'P MEAMEDMAD NMC Rocket UCR'!$B$2:$I$27,2,False)</f>
        <v>0</v>
      </c>
      <c r="C19" s="40">
        <f>VLOOKUP($A19,'P MEAMEDMAD MC Rocket UCR'!$A$2:$K$27,3,FALSE)-VLOOKUP($A19,'P MEAMEDMAD NMC Rocket UCR'!$B$2:$I$27,3,False)</f>
        <v>0</v>
      </c>
      <c r="D19" s="40">
        <f>VLOOKUP($A19,'P MEAMEDMAD MC Rocket UCR'!$A$2:$K$27,4,FALSE)-VLOOKUP($A19,'P MEAMEDMAD NMC Rocket UCR'!$B$2:$I$27,4,False)</f>
        <v>12.59259259</v>
      </c>
      <c r="E19" s="40">
        <f>VLOOKUP($A19,'P MEAMEDMAD MC Rocket UCR'!$A$2:$K$27,5,FALSE)-VLOOKUP($A19,'P MEAMEDMAD NMC Rocket UCR'!$B$2:$I$27,5,False)</f>
        <v>-4.814814815</v>
      </c>
      <c r="F19" s="40">
        <f>VLOOKUP($A19,'P MEAMEDMAD MC Rocket UCR'!$A$2:$K$27,6,FALSE)-VLOOKUP($A19,'P MEAMEDMAD NMC Rocket UCR'!$B$2:$I$27,6,False)</f>
        <v>4.814814815</v>
      </c>
      <c r="G19" s="40">
        <f>VLOOKUP($A19,'P MEAMEDMAD MC Rocket UCR'!$A$2:$K$27,7,FALSE)-VLOOKUP($A19,'P MEAMEDMAD NMC Rocket UCR'!$B$2:$I$27,7,False)</f>
        <v>-4.814814815</v>
      </c>
      <c r="H19" s="40">
        <f>VLOOKUP($A19,'P MEAMEDMAD MC Rocket UCR'!$A$2:$K$27,8,FALSE)-VLOOKUP($A19,'P MEAMEDMAD NMC Rocket UCR'!$B$2:$I$27,8,False)</f>
        <v>12.59259259</v>
      </c>
      <c r="I19" s="38" t="str">
        <f>VLOOKUP($A19,'P MEAMEDMAD MC Rocket UCR'!$A$2:$K$27,9,FALSE)-VLOOKUP($A19,'P MEAMEDMAD NMC Rocket UCR'!$B$2:$I$27,9,False)</f>
        <v>#REF!</v>
      </c>
      <c r="J19" s="38" t="str">
        <f>VLOOKUP($A19,'P MEAMEDMAD MC Rocket UCR'!$A$2:$K$27,10,FALSE)-VLOOKUP($A19,'P MEAMEDMAD NMC Rocket UCR'!$B$2:$I$27,10,False)</f>
        <v>#REF!</v>
      </c>
      <c r="K19" s="38" t="str">
        <f>VLOOKUP($A19,'P MEAMEDMAD MC Rocket UCR'!$A$2:$K$27,11,FALSE)-VLOOKUP($A19,'P MEAMEDMAD NMC Rocket UCR'!$B$2:$I$27,11,False)</f>
        <v>#REF!</v>
      </c>
      <c r="L19" s="40">
        <f>VLOOKUP($A19,'P MEAMEDMAD MC Rocket UCR'!$A$2:$L$27,12,FALSE)</f>
        <v>4</v>
      </c>
    </row>
    <row r="20">
      <c r="A20" s="50" t="s">
        <v>55</v>
      </c>
      <c r="B20" s="40">
        <f>VLOOKUP(A20,'P MEAMEDMAD MC Rocket UCR'!$A$2:$K$27,2,FALSE)-VLOOKUP(A20,'P MEAMEDMAD NMC Rocket UCR'!$B$2:$I$27,2,False)</f>
        <v>0</v>
      </c>
      <c r="C20" s="40">
        <f>VLOOKUP($A20,'P MEAMEDMAD MC Rocket UCR'!$A$2:$K$27,3,FALSE)-VLOOKUP($A20,'P MEAMEDMAD NMC Rocket UCR'!$B$2:$I$27,3,False)</f>
        <v>0</v>
      </c>
      <c r="D20" s="40">
        <f>VLOOKUP($A20,'P MEAMEDMAD MC Rocket UCR'!$A$2:$K$27,4,FALSE)-VLOOKUP($A20,'P MEAMEDMAD NMC Rocket UCR'!$B$2:$I$27,4,False)</f>
        <v>0</v>
      </c>
      <c r="E20" s="40">
        <f>VLOOKUP($A20,'P MEAMEDMAD MC Rocket UCR'!$A$2:$K$27,5,FALSE)-VLOOKUP($A20,'P MEAMEDMAD NMC Rocket UCR'!$B$2:$I$27,5,False)</f>
        <v>6.666666667</v>
      </c>
      <c r="F20" s="40">
        <f>VLOOKUP($A20,'P MEAMEDMAD MC Rocket UCR'!$A$2:$K$27,6,FALSE)-VLOOKUP($A20,'P MEAMEDMAD NMC Rocket UCR'!$B$2:$I$27,6,False)</f>
        <v>-6.666666667</v>
      </c>
      <c r="G20" s="40">
        <f>VLOOKUP($A20,'P MEAMEDMAD MC Rocket UCR'!$A$2:$K$27,7,FALSE)-VLOOKUP($A20,'P MEAMEDMAD NMC Rocket UCR'!$B$2:$I$27,7,False)</f>
        <v>13.33333333</v>
      </c>
      <c r="H20" s="40">
        <f>VLOOKUP($A20,'P MEAMEDMAD MC Rocket UCR'!$A$2:$K$27,8,FALSE)-VLOOKUP($A20,'P MEAMEDMAD NMC Rocket UCR'!$B$2:$I$27,8,False)</f>
        <v>13.33333333</v>
      </c>
      <c r="I20" s="38" t="str">
        <f>VLOOKUP($A20,'P MEAMEDMAD MC Rocket UCR'!$A$2:$K$27,9,FALSE)-VLOOKUP($A20,'P MEAMEDMAD NMC Rocket UCR'!$B$2:$I$27,9,False)</f>
        <v>#REF!</v>
      </c>
      <c r="J20" s="38" t="str">
        <f>VLOOKUP($A20,'P MEAMEDMAD MC Rocket UCR'!$A$2:$K$27,10,FALSE)-VLOOKUP($A20,'P MEAMEDMAD NMC Rocket UCR'!$B$2:$I$27,10,False)</f>
        <v>#REF!</v>
      </c>
      <c r="K20" s="38" t="str">
        <f>VLOOKUP($A20,'P MEAMEDMAD MC Rocket UCR'!$A$2:$K$27,11,FALSE)-VLOOKUP($A20,'P MEAMEDMAD NMC Rocket UCR'!$B$2:$I$27,11,False)</f>
        <v>#REF!</v>
      </c>
      <c r="L20" s="40">
        <f>VLOOKUP($A20,'P MEAMEDMAD MC Rocket UCR'!$A$2:$L$27,12,FALSE)</f>
        <v>4</v>
      </c>
    </row>
    <row r="21">
      <c r="A21" s="50" t="s">
        <v>65</v>
      </c>
      <c r="B21" s="40">
        <f>VLOOKUP(A21,'P MEAMEDMAD MC Rocket UCR'!$A$2:$K$27,2,FALSE)-VLOOKUP(A21,'P MEAMEDMAD NMC Rocket UCR'!$B$2:$I$27,2,False)</f>
        <v>0</v>
      </c>
      <c r="C21" s="40">
        <f>VLOOKUP($A21,'P MEAMEDMAD MC Rocket UCR'!$A$2:$K$27,3,FALSE)-VLOOKUP($A21,'P MEAMEDMAD NMC Rocket UCR'!$B$2:$I$27,3,False)</f>
        <v>-4.347826087</v>
      </c>
      <c r="D21" s="40">
        <f>VLOOKUP($A21,'P MEAMEDMAD MC Rocket UCR'!$A$2:$K$27,4,FALSE)-VLOOKUP($A21,'P MEAMEDMAD NMC Rocket UCR'!$B$2:$I$27,4,False)</f>
        <v>0</v>
      </c>
      <c r="E21" s="40">
        <f>VLOOKUP($A21,'P MEAMEDMAD MC Rocket UCR'!$A$2:$K$27,5,FALSE)-VLOOKUP($A21,'P MEAMEDMAD NMC Rocket UCR'!$B$2:$I$27,5,False)</f>
        <v>-4.347826087</v>
      </c>
      <c r="F21" s="40">
        <f>VLOOKUP($A21,'P MEAMEDMAD MC Rocket UCR'!$A$2:$K$27,6,FALSE)-VLOOKUP($A21,'P MEAMEDMAD NMC Rocket UCR'!$B$2:$I$27,6,False)</f>
        <v>0</v>
      </c>
      <c r="G21" s="40">
        <f>VLOOKUP($A21,'P MEAMEDMAD MC Rocket UCR'!$A$2:$K$27,7,FALSE)-VLOOKUP($A21,'P MEAMEDMAD NMC Rocket UCR'!$B$2:$I$27,7,False)</f>
        <v>0</v>
      </c>
      <c r="H21" s="40">
        <f>VLOOKUP($A21,'P MEAMEDMAD MC Rocket UCR'!$A$2:$K$27,8,FALSE)-VLOOKUP($A21,'P MEAMEDMAD NMC Rocket UCR'!$B$2:$I$27,8,False)</f>
        <v>2.898550725</v>
      </c>
      <c r="I21" s="38" t="str">
        <f>VLOOKUP($A21,'P MEAMEDMAD MC Rocket UCR'!$A$2:$K$27,9,FALSE)-VLOOKUP($A21,'P MEAMEDMAD NMC Rocket UCR'!$B$2:$I$27,9,False)</f>
        <v>#REF!</v>
      </c>
      <c r="J21" s="38" t="str">
        <f>VLOOKUP($A21,'P MEAMEDMAD MC Rocket UCR'!$A$2:$K$27,10,FALSE)-VLOOKUP($A21,'P MEAMEDMAD NMC Rocket UCR'!$B$2:$I$27,10,False)</f>
        <v>#REF!</v>
      </c>
      <c r="K21" s="38" t="str">
        <f>VLOOKUP($A21,'P MEAMEDMAD MC Rocket UCR'!$A$2:$K$27,11,FALSE)-VLOOKUP($A21,'P MEAMEDMAD NMC Rocket UCR'!$B$2:$I$27,11,False)</f>
        <v>#REF!</v>
      </c>
      <c r="L21" s="40">
        <f>VLOOKUP($A21,'P MEAMEDMAD MC Rocket UCR'!$A$2:$L$27,12,FALSE)</f>
        <v>3</v>
      </c>
    </row>
    <row r="22">
      <c r="A22" s="50" t="s">
        <v>67</v>
      </c>
      <c r="B22" s="40">
        <f>VLOOKUP(A22,'P MEAMEDMAD MC Rocket UCR'!$A$2:$K$27,2,FALSE)-VLOOKUP(A22,'P MEAMEDMAD NMC Rocket UCR'!$B$2:$I$27,2,False)</f>
        <v>0</v>
      </c>
      <c r="C22" s="40">
        <f>VLOOKUP($A22,'P MEAMEDMAD MC Rocket UCR'!$A$2:$K$27,3,FALSE)-VLOOKUP($A22,'P MEAMEDMAD NMC Rocket UCR'!$B$2:$I$27,3,False)</f>
        <v>0</v>
      </c>
      <c r="D22" s="40">
        <f>VLOOKUP($A22,'P MEAMEDMAD MC Rocket UCR'!$A$2:$K$27,4,FALSE)-VLOOKUP($A22,'P MEAMEDMAD NMC Rocket UCR'!$B$2:$I$27,4,False)</f>
        <v>0</v>
      </c>
      <c r="E22" s="40">
        <f>VLOOKUP($A22,'P MEAMEDMAD MC Rocket UCR'!$A$2:$K$27,5,FALSE)-VLOOKUP($A22,'P MEAMEDMAD NMC Rocket UCR'!$B$2:$I$27,5,False)</f>
        <v>-0.3802281369</v>
      </c>
      <c r="F22" s="40">
        <f>VLOOKUP($A22,'P MEAMEDMAD MC Rocket UCR'!$A$2:$K$27,6,FALSE)-VLOOKUP($A22,'P MEAMEDMAD NMC Rocket UCR'!$B$2:$I$27,6,False)</f>
        <v>-2.661596958</v>
      </c>
      <c r="G22" s="40">
        <f>VLOOKUP($A22,'P MEAMEDMAD MC Rocket UCR'!$A$2:$K$27,7,FALSE)-VLOOKUP($A22,'P MEAMEDMAD NMC Rocket UCR'!$B$2:$I$27,7,False)</f>
        <v>2.661596958</v>
      </c>
      <c r="H22" s="40">
        <f>VLOOKUP($A22,'P MEAMEDMAD MC Rocket UCR'!$A$2:$K$27,8,FALSE)-VLOOKUP($A22,'P MEAMEDMAD NMC Rocket UCR'!$B$2:$I$27,8,False)</f>
        <v>-6.844106464</v>
      </c>
      <c r="I22" s="38" t="str">
        <f>VLOOKUP($A22,'P MEAMEDMAD MC Rocket UCR'!$A$2:$K$27,9,FALSE)-VLOOKUP($A22,'P MEAMEDMAD NMC Rocket UCR'!$B$2:$I$27,9,False)</f>
        <v>#REF!</v>
      </c>
      <c r="J22" s="38" t="str">
        <f>VLOOKUP($A22,'P MEAMEDMAD MC Rocket UCR'!$A$2:$K$27,10,FALSE)-VLOOKUP($A22,'P MEAMEDMAD NMC Rocket UCR'!$B$2:$I$27,10,False)</f>
        <v>#REF!</v>
      </c>
      <c r="K22" s="38" t="str">
        <f>VLOOKUP($A22,'P MEAMEDMAD MC Rocket UCR'!$A$2:$K$27,11,FALSE)-VLOOKUP($A22,'P MEAMEDMAD NMC Rocket UCR'!$B$2:$I$27,11,False)</f>
        <v>#REF!</v>
      </c>
      <c r="L22" s="40">
        <f>VLOOKUP($A22,'P MEAMEDMAD MC Rocket UCR'!$A$2:$L$27,12,FALSE)</f>
        <v>3</v>
      </c>
    </row>
    <row r="23">
      <c r="A23" s="50" t="s">
        <v>59</v>
      </c>
      <c r="B23" s="40">
        <f>VLOOKUP(A23,'P MEAMEDMAD MC Rocket UCR'!$A$2:$K$27,2,FALSE)-VLOOKUP(A23,'P MEAMEDMAD NMC Rocket UCR'!$B$2:$I$27,2,False)</f>
        <v>0</v>
      </c>
      <c r="C23" s="40">
        <f>VLOOKUP($A23,'P MEAMEDMAD MC Rocket UCR'!$A$2:$K$27,3,FALSE)-VLOOKUP($A23,'P MEAMEDMAD NMC Rocket UCR'!$B$2:$I$27,3,False)</f>
        <v>0</v>
      </c>
      <c r="D23" s="40">
        <f>VLOOKUP($A23,'P MEAMEDMAD MC Rocket UCR'!$A$2:$K$27,4,FALSE)-VLOOKUP($A23,'P MEAMEDMAD NMC Rocket UCR'!$B$2:$I$27,4,False)</f>
        <v>0</v>
      </c>
      <c r="E23" s="40">
        <f>VLOOKUP($A23,'P MEAMEDMAD MC Rocket UCR'!$A$2:$K$27,5,FALSE)-VLOOKUP($A23,'P MEAMEDMAD NMC Rocket UCR'!$B$2:$I$27,5,False)</f>
        <v>-29.41176471</v>
      </c>
      <c r="F23" s="40">
        <f>VLOOKUP($A23,'P MEAMEDMAD MC Rocket UCR'!$A$2:$K$27,6,FALSE)-VLOOKUP($A23,'P MEAMEDMAD NMC Rocket UCR'!$B$2:$I$27,6,False)</f>
        <v>19.05882353</v>
      </c>
      <c r="G23" s="40">
        <f>VLOOKUP($A23,'P MEAMEDMAD MC Rocket UCR'!$A$2:$K$27,7,FALSE)-VLOOKUP($A23,'P MEAMEDMAD NMC Rocket UCR'!$B$2:$I$27,7,False)</f>
        <v>-19.05882353</v>
      </c>
      <c r="H23" s="40">
        <f>VLOOKUP($A23,'P MEAMEDMAD MC Rocket UCR'!$A$2:$K$27,8,FALSE)-VLOOKUP($A23,'P MEAMEDMAD NMC Rocket UCR'!$B$2:$I$27,8,False)</f>
        <v>-12.11764706</v>
      </c>
      <c r="I23" s="38" t="str">
        <f>VLOOKUP($A23,'P MEAMEDMAD MC Rocket UCR'!$A$2:$K$27,9,FALSE)-VLOOKUP($A23,'P MEAMEDMAD NMC Rocket UCR'!$B$2:$I$27,9,False)</f>
        <v>#REF!</v>
      </c>
      <c r="J23" s="38" t="str">
        <f>VLOOKUP($A23,'P MEAMEDMAD MC Rocket UCR'!$A$2:$K$27,10,FALSE)-VLOOKUP($A23,'P MEAMEDMAD NMC Rocket UCR'!$B$2:$I$27,10,False)</f>
        <v>#REF!</v>
      </c>
      <c r="K23" s="38" t="str">
        <f>VLOOKUP($A23,'P MEAMEDMAD MC Rocket UCR'!$A$2:$K$27,11,FALSE)-VLOOKUP($A23,'P MEAMEDMAD NMC Rocket UCR'!$B$2:$I$27,11,False)</f>
        <v>#REF!</v>
      </c>
      <c r="L23" s="40">
        <f>VLOOKUP($A23,'P MEAMEDMAD MC Rocket UCR'!$A$2:$L$27,12,FALSE)</f>
        <v>3</v>
      </c>
    </row>
    <row r="24">
      <c r="A24" s="50" t="s">
        <v>61</v>
      </c>
      <c r="B24" s="40">
        <f>VLOOKUP(A24,'P MEAMEDMAD MC Rocket UCR'!$A$2:$K$27,2,FALSE)-VLOOKUP(A24,'P MEAMEDMAD NMC Rocket UCR'!$B$2:$I$27,2,False)</f>
        <v>0</v>
      </c>
      <c r="C24" s="40">
        <f>VLOOKUP($A24,'P MEAMEDMAD MC Rocket UCR'!$A$2:$K$27,3,FALSE)-VLOOKUP($A24,'P MEAMEDMAD NMC Rocket UCR'!$B$2:$I$27,3,False)</f>
        <v>0</v>
      </c>
      <c r="D24" s="40">
        <f>VLOOKUP($A24,'P MEAMEDMAD MC Rocket UCR'!$A$2:$K$27,4,FALSE)-VLOOKUP($A24,'P MEAMEDMAD NMC Rocket UCR'!$B$2:$I$27,4,False)</f>
        <v>0</v>
      </c>
      <c r="E24" s="40">
        <f>VLOOKUP($A24,'P MEAMEDMAD MC Rocket UCR'!$A$2:$K$27,5,FALSE)-VLOOKUP($A24,'P MEAMEDMAD NMC Rocket UCR'!$B$2:$I$27,5,False)</f>
        <v>-8.125</v>
      </c>
      <c r="F24" s="40">
        <f>VLOOKUP($A24,'P MEAMEDMAD MC Rocket UCR'!$A$2:$K$27,6,FALSE)-VLOOKUP($A24,'P MEAMEDMAD NMC Rocket UCR'!$B$2:$I$27,6,False)</f>
        <v>22.1875</v>
      </c>
      <c r="G24" s="40">
        <f>VLOOKUP($A24,'P MEAMEDMAD MC Rocket UCR'!$A$2:$K$27,7,FALSE)-VLOOKUP($A24,'P MEAMEDMAD NMC Rocket UCR'!$B$2:$I$27,7,False)</f>
        <v>-22.1875</v>
      </c>
      <c r="H24" s="40">
        <f>VLOOKUP($A24,'P MEAMEDMAD MC Rocket UCR'!$A$2:$K$27,8,FALSE)-VLOOKUP($A24,'P MEAMEDMAD NMC Rocket UCR'!$B$2:$I$27,8,False)</f>
        <v>14.0625</v>
      </c>
      <c r="I24" s="38" t="str">
        <f>VLOOKUP($A24,'P MEAMEDMAD MC Rocket UCR'!$A$2:$K$27,9,FALSE)-VLOOKUP($A24,'P MEAMEDMAD NMC Rocket UCR'!$B$2:$I$27,9,False)</f>
        <v>#REF!</v>
      </c>
      <c r="J24" s="38" t="str">
        <f>VLOOKUP($A24,'P MEAMEDMAD MC Rocket UCR'!$A$2:$K$27,10,FALSE)-VLOOKUP($A24,'P MEAMEDMAD NMC Rocket UCR'!$B$2:$I$27,10,False)</f>
        <v>#REF!</v>
      </c>
      <c r="K24" s="38" t="str">
        <f>VLOOKUP($A24,'P MEAMEDMAD MC Rocket UCR'!$A$2:$K$27,11,FALSE)-VLOOKUP($A24,'P MEAMEDMAD NMC Rocket UCR'!$B$2:$I$27,11,False)</f>
        <v>#REF!</v>
      </c>
      <c r="L24" s="40">
        <f>VLOOKUP($A24,'P MEAMEDMAD MC Rocket UCR'!$A$2:$L$27,12,FALSE)</f>
        <v>3</v>
      </c>
    </row>
    <row r="25">
      <c r="A25" s="50" t="s">
        <v>69</v>
      </c>
      <c r="B25" s="40">
        <f>VLOOKUP(A25,'P MEAMEDMAD MC Rocket UCR'!$A$2:$K$27,2,FALSE)-VLOOKUP(A25,'P MEAMEDMAD NMC Rocket UCR'!$B$2:$I$27,2,False)</f>
        <v>0</v>
      </c>
      <c r="C25" s="40">
        <f>VLOOKUP($A25,'P MEAMEDMAD MC Rocket UCR'!$A$2:$K$27,3,FALSE)-VLOOKUP($A25,'P MEAMEDMAD NMC Rocket UCR'!$B$2:$I$27,3,False)</f>
        <v>0</v>
      </c>
      <c r="D25" s="40">
        <f>VLOOKUP($A25,'P MEAMEDMAD MC Rocket UCR'!$A$2:$K$27,4,FALSE)-VLOOKUP($A25,'P MEAMEDMAD NMC Rocket UCR'!$B$2:$I$27,4,False)</f>
        <v>0</v>
      </c>
      <c r="E25" s="40">
        <f>VLOOKUP($A25,'P MEAMEDMAD MC Rocket UCR'!$A$2:$K$27,5,FALSE)-VLOOKUP($A25,'P MEAMEDMAD NMC Rocket UCR'!$B$2:$I$27,5,False)</f>
        <v>0</v>
      </c>
      <c r="F25" s="40">
        <f>VLOOKUP($A25,'P MEAMEDMAD MC Rocket UCR'!$A$2:$K$27,6,FALSE)-VLOOKUP($A25,'P MEAMEDMAD NMC Rocket UCR'!$B$2:$I$27,6,False)</f>
        <v>0</v>
      </c>
      <c r="G25" s="40">
        <f>VLOOKUP($A25,'P MEAMEDMAD MC Rocket UCR'!$A$2:$K$27,7,FALSE)-VLOOKUP($A25,'P MEAMEDMAD NMC Rocket UCR'!$B$2:$I$27,7,False)</f>
        <v>0</v>
      </c>
      <c r="H25" s="40">
        <f>VLOOKUP($A25,'P MEAMEDMAD MC Rocket UCR'!$A$2:$K$27,8,FALSE)-VLOOKUP($A25,'P MEAMEDMAD NMC Rocket UCR'!$B$2:$I$27,8,False)</f>
        <v>0</v>
      </c>
      <c r="I25" s="38" t="str">
        <f>VLOOKUP($A25,'P MEAMEDMAD MC Rocket UCR'!$A$2:$K$27,9,FALSE)-VLOOKUP($A25,'P MEAMEDMAD NMC Rocket UCR'!$B$2:$I$27,9,False)</f>
        <v>#REF!</v>
      </c>
      <c r="J25" s="38" t="str">
        <f>VLOOKUP($A25,'P MEAMEDMAD MC Rocket UCR'!$A$2:$K$27,10,FALSE)-VLOOKUP($A25,'P MEAMEDMAD NMC Rocket UCR'!$B$2:$I$27,10,False)</f>
        <v>#REF!</v>
      </c>
      <c r="K25" s="38" t="str">
        <f>VLOOKUP($A25,'P MEAMEDMAD MC Rocket UCR'!$A$2:$K$27,11,FALSE)-VLOOKUP($A25,'P MEAMEDMAD NMC Rocket UCR'!$B$2:$I$27,11,False)</f>
        <v>#REF!</v>
      </c>
      <c r="L25" s="40">
        <f>VLOOKUP($A25,'P MEAMEDMAD MC Rocket UCR'!$A$2:$L$27,12,FALSE)</f>
        <v>2</v>
      </c>
    </row>
    <row r="26">
      <c r="A26" s="50" t="s">
        <v>73</v>
      </c>
      <c r="B26" s="40">
        <f>VLOOKUP(A26,'P MEAMEDMAD MC Rocket UCR'!$A$2:$K$27,2,FALSE)-VLOOKUP(A26,'P MEAMEDMAD NMC Rocket UCR'!$B$2:$I$27,2,False)</f>
        <v>0</v>
      </c>
      <c r="C26" s="40">
        <f>VLOOKUP($A26,'P MEAMEDMAD MC Rocket UCR'!$A$2:$K$27,3,FALSE)-VLOOKUP($A26,'P MEAMEDMAD NMC Rocket UCR'!$B$2:$I$27,3,False)</f>
        <v>0</v>
      </c>
      <c r="D26" s="40">
        <f>VLOOKUP($A26,'P MEAMEDMAD MC Rocket UCR'!$A$2:$K$27,4,FALSE)-VLOOKUP($A26,'P MEAMEDMAD NMC Rocket UCR'!$B$2:$I$27,4,False)</f>
        <v>7.222222222</v>
      </c>
      <c r="E26" s="40">
        <f>VLOOKUP($A26,'P MEAMEDMAD MC Rocket UCR'!$A$2:$K$27,5,FALSE)-VLOOKUP($A26,'P MEAMEDMAD NMC Rocket UCR'!$B$2:$I$27,5,False)</f>
        <v>-17.22222222</v>
      </c>
      <c r="F26" s="40">
        <f>VLOOKUP($A26,'P MEAMEDMAD MC Rocket UCR'!$A$2:$K$27,6,FALSE)-VLOOKUP($A26,'P MEAMEDMAD NMC Rocket UCR'!$B$2:$I$27,6,False)</f>
        <v>17.22222222</v>
      </c>
      <c r="G26" s="40">
        <f>VLOOKUP($A26,'P MEAMEDMAD MC Rocket UCR'!$A$2:$K$27,7,FALSE)-VLOOKUP($A26,'P MEAMEDMAD NMC Rocket UCR'!$B$2:$I$27,7,False)</f>
        <v>-17.22222222</v>
      </c>
      <c r="H26" s="40">
        <f>VLOOKUP($A26,'P MEAMEDMAD MC Rocket UCR'!$A$2:$K$27,8,FALSE)-VLOOKUP($A26,'P MEAMEDMAD NMC Rocket UCR'!$B$2:$I$27,8,False)</f>
        <v>7.222222222</v>
      </c>
      <c r="I26" s="38" t="str">
        <f>VLOOKUP($A26,'P MEAMEDMAD MC Rocket UCR'!$A$2:$K$27,9,FALSE)-VLOOKUP($A26,'P MEAMEDMAD NMC Rocket UCR'!$B$2:$I$27,9,False)</f>
        <v>#REF!</v>
      </c>
      <c r="J26" s="38" t="str">
        <f>VLOOKUP($A26,'P MEAMEDMAD MC Rocket UCR'!$A$2:$K$27,10,FALSE)-VLOOKUP($A26,'P MEAMEDMAD NMC Rocket UCR'!$B$2:$I$27,10,False)</f>
        <v>#REF!</v>
      </c>
      <c r="K26" s="38" t="str">
        <f>VLOOKUP($A26,'P MEAMEDMAD MC Rocket UCR'!$A$2:$K$27,11,FALSE)-VLOOKUP($A26,'P MEAMEDMAD NMC Rocket UCR'!$B$2:$I$27,11,False)</f>
        <v>#REF!</v>
      </c>
      <c r="L26" s="40">
        <f>VLOOKUP($A26,'P MEAMEDMAD MC Rocket UCR'!$A$2:$L$27,12,FALSE)</f>
        <v>2</v>
      </c>
    </row>
    <row r="27">
      <c r="A27" s="50" t="s">
        <v>71</v>
      </c>
      <c r="B27" s="40">
        <f>VLOOKUP(A27,'P MEAMEDMAD MC Rocket UCR'!$A$2:$K$27,2,FALSE)-VLOOKUP(A27,'P MEAMEDMAD NMC Rocket UCR'!$B$2:$I$27,2,False)</f>
        <v>0</v>
      </c>
      <c r="C27" s="40">
        <f>VLOOKUP($A27,'P MEAMEDMAD MC Rocket UCR'!$A$2:$K$27,3,FALSE)-VLOOKUP($A27,'P MEAMEDMAD NMC Rocket UCR'!$B$2:$I$27,3,False)</f>
        <v>0</v>
      </c>
      <c r="D27" s="40">
        <f>VLOOKUP($A27,'P MEAMEDMAD MC Rocket UCR'!$A$2:$K$27,4,FALSE)-VLOOKUP($A27,'P MEAMEDMAD NMC Rocket UCR'!$B$2:$I$27,4,False)</f>
        <v>0</v>
      </c>
      <c r="E27" s="40">
        <f>VLOOKUP($A27,'P MEAMEDMAD MC Rocket UCR'!$A$2:$K$27,5,FALSE)-VLOOKUP($A27,'P MEAMEDMAD NMC Rocket UCR'!$B$2:$I$27,5,False)</f>
        <v>-9.376786735</v>
      </c>
      <c r="F27" s="40">
        <f>VLOOKUP($A27,'P MEAMEDMAD MC Rocket UCR'!$A$2:$K$27,6,FALSE)-VLOOKUP($A27,'P MEAMEDMAD NMC Rocket UCR'!$B$2:$I$27,6,False)</f>
        <v>9.376786735</v>
      </c>
      <c r="G27" s="40">
        <f>VLOOKUP($A27,'P MEAMEDMAD MC Rocket UCR'!$A$2:$K$27,7,FALSE)-VLOOKUP($A27,'P MEAMEDMAD NMC Rocket UCR'!$B$2:$I$27,7,False)</f>
        <v>-9.376786735</v>
      </c>
      <c r="H27" s="40">
        <f>VLOOKUP($A27,'P MEAMEDMAD MC Rocket UCR'!$A$2:$K$27,8,FALSE)-VLOOKUP($A27,'P MEAMEDMAD NMC Rocket UCR'!$B$2:$I$27,8,False)</f>
        <v>0</v>
      </c>
      <c r="I27" s="38" t="str">
        <f>VLOOKUP($A27,'P MEAMEDMAD MC Rocket UCR'!$A$2:$K$27,9,FALSE)-VLOOKUP($A27,'P MEAMEDMAD NMC Rocket UCR'!$B$2:$I$27,9,False)</f>
        <v>#REF!</v>
      </c>
      <c r="J27" s="38" t="str">
        <f>VLOOKUP($A27,'P MEAMEDMAD MC Rocket UCR'!$A$2:$K$27,10,FALSE)-VLOOKUP($A27,'P MEAMEDMAD NMC Rocket UCR'!$B$2:$I$27,10,False)</f>
        <v>#REF!</v>
      </c>
      <c r="K27" s="38" t="str">
        <f>VLOOKUP($A27,'P MEAMEDMAD MC Rocket UCR'!$A$2:$K$27,11,FALSE)-VLOOKUP($A27,'P MEAMEDMAD NMC Rocket UCR'!$B$2:$I$27,11,False)</f>
        <v>#REF!</v>
      </c>
      <c r="L27" s="40">
        <f>VLOOKUP($A27,'P MEAMEDMAD MC Rocket UCR'!$A$2:$L$27,12,FALSE)</f>
        <v>2</v>
      </c>
    </row>
    <row r="32">
      <c r="B32" s="43"/>
      <c r="C32" s="42"/>
      <c r="D32" s="42"/>
      <c r="E32" s="42"/>
      <c r="F32" s="42"/>
      <c r="G32" s="42"/>
      <c r="H32" s="42"/>
      <c r="I32" s="42"/>
      <c r="J32" s="42"/>
      <c r="K32" s="42"/>
    </row>
    <row r="33">
      <c r="B33" s="43"/>
      <c r="C33" s="42"/>
      <c r="D33" s="42"/>
      <c r="E33" s="42"/>
      <c r="F33" s="42"/>
      <c r="G33" s="42"/>
      <c r="H33" s="42"/>
      <c r="I33" s="42"/>
      <c r="J33" s="42"/>
      <c r="K33" s="42"/>
    </row>
    <row r="34">
      <c r="B34" s="43"/>
      <c r="C34" s="42"/>
      <c r="D34" s="42"/>
      <c r="E34" s="42"/>
      <c r="F34" s="42"/>
      <c r="G34" s="42"/>
      <c r="H34" s="42"/>
      <c r="I34" s="42"/>
      <c r="J34" s="42"/>
      <c r="K34" s="42"/>
      <c r="L34" s="4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71"/>
    <col customWidth="1" min="2" max="2" width="15.86"/>
    <col customWidth="1" hidden="1" min="3" max="3" width="9.43"/>
    <col customWidth="1" min="4" max="4" width="12.14"/>
    <col customWidth="1" min="5" max="5" width="7.43"/>
    <col customWidth="1" min="6" max="7" width="8.57"/>
    <col customWidth="1" min="8" max="8" width="12.0"/>
    <col customWidth="1" hidden="1" min="9" max="9" width="7.71"/>
    <col customWidth="1" min="10" max="11" width="7.71"/>
    <col customWidth="1" min="12" max="13" width="9.29"/>
  </cols>
  <sheetData>
    <row r="1">
      <c r="A1" s="25" t="s">
        <v>158</v>
      </c>
      <c r="B1" s="25" t="s">
        <v>134</v>
      </c>
      <c r="C1" s="13" t="s">
        <v>159</v>
      </c>
      <c r="D1" s="25" t="s">
        <v>160</v>
      </c>
      <c r="E1" s="25" t="s">
        <v>161</v>
      </c>
      <c r="F1" s="25" t="s">
        <v>162</v>
      </c>
      <c r="G1" s="25" t="s">
        <v>163</v>
      </c>
      <c r="H1" s="25"/>
      <c r="I1" s="14" t="s">
        <v>164</v>
      </c>
      <c r="J1" s="14" t="s">
        <v>165</v>
      </c>
      <c r="K1" s="14" t="s">
        <v>166</v>
      </c>
      <c r="L1" s="24" t="s">
        <v>167</v>
      </c>
      <c r="M1" s="24" t="s">
        <v>168</v>
      </c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hidden="1">
      <c r="A2" s="37" t="s">
        <v>169</v>
      </c>
      <c r="B2" s="37" t="s">
        <v>155</v>
      </c>
      <c r="C2" s="27">
        <f>VLOOKUP(A2&amp;B2, syn_rocket_c40!C$2:D$25,2,False)</f>
        <v>100</v>
      </c>
      <c r="D2" s="18">
        <v>100.0</v>
      </c>
      <c r="E2" s="18">
        <f>VLOOKUP(A2&amp;B2,syn_rocket_C80!C$2:E$61,2,False)</f>
        <v>100</v>
      </c>
      <c r="F2" s="18">
        <f>VLOOKUP(A2&amp;B2,synt_rocket_C160!C$2:E$61,2,False)</f>
        <v>100</v>
      </c>
      <c r="G2" s="18">
        <f>VLOOKUP(A2&amp;B2,synth_rocket_320!C$2:E$61,2,False)</f>
        <v>100</v>
      </c>
      <c r="H2" s="18"/>
      <c r="I2" s="18">
        <f>VLOOKUP(A2&amp;B2, syn_rocket_c40!J$2:L$25,2,False)</f>
        <v>100</v>
      </c>
      <c r="J2" s="18">
        <v>100.0</v>
      </c>
      <c r="K2" s="18">
        <f>VLOOKUP(A2&amp;B2,syn_rocket_C80!L$2:N$61,2,False)</f>
        <v>100</v>
      </c>
      <c r="L2" s="38">
        <f>VLOOKUP(A2&amp;B2,synt_rocket_C160!K$2:M$61,2,False)</f>
        <v>100</v>
      </c>
      <c r="M2" s="38">
        <f>VLOOKUP(A2&amp;B2,synth_rocket_320!K$2:M$61,2,False)</f>
        <v>100</v>
      </c>
    </row>
    <row r="3" hidden="1">
      <c r="A3" s="37" t="s">
        <v>170</v>
      </c>
      <c r="B3" s="37" t="s">
        <v>155</v>
      </c>
      <c r="C3" s="27">
        <f>VLOOKUP(A3&amp;B3, syn_rocket_c40!C$2:D$25,2,False)</f>
        <v>99</v>
      </c>
      <c r="D3" s="18">
        <v>99.0</v>
      </c>
      <c r="E3" s="18">
        <f>VLOOKUP(A3&amp;B3,syn_rocket_C80!C$2:E$61,2,False)</f>
        <v>91</v>
      </c>
      <c r="F3" s="18">
        <f>VLOOKUP(A3&amp;B3,synt_rocket_C160!C$2:E$61,2,False)</f>
        <v>82</v>
      </c>
      <c r="G3" s="18">
        <f>VLOOKUP(A3&amp;B3,synth_rocket_320!C$2:E$61,2,False)</f>
        <v>72</v>
      </c>
      <c r="H3" s="18"/>
      <c r="I3" s="18">
        <f>VLOOKUP(A3&amp;B3, syn_rocket_c40!J$2:L$25,2,False)</f>
        <v>97</v>
      </c>
      <c r="J3" s="39">
        <v>99.0</v>
      </c>
      <c r="K3" s="18">
        <f>VLOOKUP(A3&amp;B3,syn_rocket_C80!L$2:N$61,2,False)</f>
        <v>94</v>
      </c>
      <c r="L3" s="38">
        <f>VLOOKUP(A3&amp;B3,synt_rocket_C160!K$2:M$61,2,False)</f>
        <v>86</v>
      </c>
      <c r="M3" s="38">
        <f>VLOOKUP(A3&amp;B3,synth_rocket_320!K$2:M$61,2,False)</f>
        <v>71</v>
      </c>
    </row>
    <row r="4">
      <c r="A4" s="37" t="s">
        <v>171</v>
      </c>
      <c r="B4" s="37" t="s">
        <v>155</v>
      </c>
      <c r="C4" s="27" t="str">
        <f>VLOOKUP(A4&amp;B4, syn_rocket_c40!C$2:D$25,2,False)</f>
        <v>#N/A</v>
      </c>
      <c r="D4" s="39">
        <v>67.0</v>
      </c>
      <c r="E4" s="18">
        <f>VLOOKUP(A4&amp;B4,syn_rocket_C80!C$2:E$61,2,False)</f>
        <v>58</v>
      </c>
      <c r="F4" s="18">
        <f>VLOOKUP(A4&amp;B4,synt_rocket_C160!C$2:E$61,2,False)</f>
        <v>56</v>
      </c>
      <c r="G4" s="18">
        <f>VLOOKUP(A4&amp;B4,synth_rocket_320!C$2:E$61,2,False)</f>
        <v>61</v>
      </c>
      <c r="H4" s="18"/>
      <c r="I4" s="18" t="str">
        <f>VLOOKUP(A4&amp;B4, syn_rocket_c40!J$2:L$25,2,False)</f>
        <v>#N/A</v>
      </c>
      <c r="J4" s="18">
        <v>64.0</v>
      </c>
      <c r="K4" s="18">
        <f>VLOOKUP(A4&amp;B4,syn_rocket_C80!L$2:N$61,2,False)</f>
        <v>73</v>
      </c>
      <c r="L4" s="38">
        <f>VLOOKUP(A4&amp;B4,synt_rocket_C160!K$2:M$61,2,False)</f>
        <v>60</v>
      </c>
      <c r="M4" s="38">
        <f>VLOOKUP(A4&amp;B4,synth_rocket_320!K$2:M$61,2,False)</f>
        <v>59</v>
      </c>
    </row>
    <row r="5">
      <c r="A5" s="37" t="s">
        <v>171</v>
      </c>
      <c r="B5" s="37" t="s">
        <v>172</v>
      </c>
      <c r="C5" s="27" t="str">
        <f>VLOOKUP(A5&amp;B5, syn_rocket_c40!C$2:D$25,2,False)</f>
        <v>#N/A</v>
      </c>
      <c r="D5" s="18">
        <v>100.0</v>
      </c>
      <c r="E5" s="18">
        <f>VLOOKUP(A5&amp;B5,syn_rocket_C80!C$2:E$61,2,False)</f>
        <v>100</v>
      </c>
      <c r="F5" s="18">
        <f>VLOOKUP(A5&amp;B5,synt_rocket_C160!C$2:E$61,2,False)</f>
        <v>100</v>
      </c>
      <c r="G5" s="18">
        <f>VLOOKUP(A5&amp;B5,synth_rocket_320!C$2:E$61,2,False)</f>
        <v>100</v>
      </c>
      <c r="H5" s="18"/>
      <c r="I5" s="18" t="str">
        <f>VLOOKUP(A5&amp;B5, syn_rocket_c40!J$2:L$25,2,False)</f>
        <v>#N/A</v>
      </c>
      <c r="J5" s="18">
        <v>100.0</v>
      </c>
      <c r="K5" s="18">
        <f>VLOOKUP(A5&amp;B5,syn_rocket_C80!L$2:N$61,2,False)</f>
        <v>100</v>
      </c>
      <c r="L5" s="38">
        <f>VLOOKUP(A5&amp;B5,synt_rocket_C160!K$2:M$61,2,False)</f>
        <v>100</v>
      </c>
      <c r="M5" s="38">
        <f>VLOOKUP(A5&amp;B5,synth_rocket_320!K$2:M$61,2,False)</f>
        <v>100</v>
      </c>
    </row>
    <row r="6" hidden="1">
      <c r="A6" s="37" t="s">
        <v>173</v>
      </c>
      <c r="B6" s="37" t="s">
        <v>155</v>
      </c>
      <c r="C6" s="27">
        <f>VLOOKUP(A6&amp;B6, syn_rocket_c40!C$2:D$25,2,False)</f>
        <v>67</v>
      </c>
      <c r="D6" s="18">
        <v>68.0</v>
      </c>
      <c r="E6" s="18">
        <f>VLOOKUP(A6&amp;B6,syn_rocket_C80!C$2:E$61,2,False)</f>
        <v>55</v>
      </c>
      <c r="F6" s="18">
        <f>VLOOKUP(A6&amp;B6,synt_rocket_C160!C$2:E$61,2,False)</f>
        <v>53</v>
      </c>
      <c r="G6" s="18">
        <f>VLOOKUP(A6&amp;B6,synth_rocket_320!C$2:E$61,2,False)</f>
        <v>60</v>
      </c>
      <c r="H6" s="18"/>
      <c r="I6" s="18">
        <f>VLOOKUP(A6&amp;B6, syn_rocket_c40!J$2:L$25,2,False)</f>
        <v>73</v>
      </c>
      <c r="J6" s="39">
        <v>69.0</v>
      </c>
      <c r="K6" s="18">
        <f>VLOOKUP(A6&amp;B6,syn_rocket_C80!L$2:N$61,2,False)</f>
        <v>62</v>
      </c>
      <c r="L6" s="38">
        <f>VLOOKUP(A6&amp;B6,synt_rocket_C160!K$2:M$61,2,False)</f>
        <v>59</v>
      </c>
      <c r="M6" s="38">
        <f>VLOOKUP(A6&amp;B6,synth_rocket_320!K$2:M$61,2,False)</f>
        <v>48</v>
      </c>
    </row>
    <row r="7" hidden="1">
      <c r="A7" s="37" t="s">
        <v>174</v>
      </c>
      <c r="B7" s="37" t="s">
        <v>155</v>
      </c>
      <c r="C7" s="27" t="str">
        <f>VLOOKUP(A7&amp;B7, syn_rocket_c40!C$2:D$25,2,False)</f>
        <v>#N/A</v>
      </c>
      <c r="D7" s="18">
        <v>99.0</v>
      </c>
      <c r="E7" s="18">
        <f>VLOOKUP(A7&amp;B7,syn_rocket_C80!C$2:E$61,2,False)</f>
        <v>99</v>
      </c>
      <c r="F7" s="18">
        <f>VLOOKUP(A7&amp;B7,synt_rocket_C160!C$2:E$61,2,False)</f>
        <v>96</v>
      </c>
      <c r="G7" s="18">
        <f>VLOOKUP(A7&amp;B7,synth_rocket_320!C$2:E$61,2,False)</f>
        <v>92</v>
      </c>
      <c r="H7" s="18"/>
      <c r="I7" s="18" t="str">
        <f>VLOOKUP(A7&amp;B7, syn_rocket_c40!J$2:L$25,2,False)</f>
        <v>#N/A</v>
      </c>
      <c r="J7" s="18">
        <v>98.0</v>
      </c>
      <c r="K7" s="18">
        <f>VLOOKUP(A7&amp;B7,syn_rocket_C80!L$2:N$61,2,False)</f>
        <v>99</v>
      </c>
      <c r="L7" s="38">
        <f>VLOOKUP(A7&amp;B7,synt_rocket_C160!K$2:M$61,2,False)</f>
        <v>95</v>
      </c>
      <c r="M7" s="38">
        <f>VLOOKUP(A7&amp;B7,synth_rocket_320!K$2:M$61,2,False)</f>
        <v>87</v>
      </c>
    </row>
    <row r="8" hidden="1">
      <c r="A8" s="37" t="s">
        <v>175</v>
      </c>
      <c r="B8" s="37" t="s">
        <v>155</v>
      </c>
      <c r="C8" s="27" t="str">
        <f>VLOOKUP(A8&amp;B8, syn_rocket_c40!C$2:D$25,2,False)</f>
        <v>#N/A</v>
      </c>
      <c r="D8" s="18">
        <v>100.0</v>
      </c>
      <c r="E8" s="18">
        <f>VLOOKUP(A8&amp;B8,syn_rocket_C80!C$2:E$61,2,False)</f>
        <v>100</v>
      </c>
      <c r="F8" s="18">
        <f>VLOOKUP(A8&amp;B8,synt_rocket_C160!C$2:E$61,2,False)</f>
        <v>98</v>
      </c>
      <c r="G8" s="18">
        <f>VLOOKUP(A8&amp;B8,synth_rocket_320!C$2:E$61,2,False)</f>
        <v>96</v>
      </c>
      <c r="H8" s="18"/>
      <c r="I8" s="18" t="str">
        <f>VLOOKUP(A8&amp;B8, syn_rocket_c40!J$2:L$25,2,False)</f>
        <v>#N/A</v>
      </c>
      <c r="J8" s="18">
        <v>98.0</v>
      </c>
      <c r="K8" s="18">
        <f>VLOOKUP(A8&amp;B8,syn_rocket_C80!L$2:N$61,2,False)</f>
        <v>94</v>
      </c>
      <c r="L8" s="38">
        <f>VLOOKUP(A8&amp;B8,synt_rocket_C160!K$2:M$61,2,False)</f>
        <v>92</v>
      </c>
      <c r="M8" s="38">
        <f>VLOOKUP(A8&amp;B8,synth_rocket_320!K$2:M$61,2,False)</f>
        <v>95</v>
      </c>
    </row>
    <row r="9">
      <c r="A9" s="37" t="s">
        <v>171</v>
      </c>
      <c r="B9" s="37" t="s">
        <v>151</v>
      </c>
      <c r="C9" s="27" t="str">
        <f>VLOOKUP(A9&amp;B9, syn_rocket_c40!C$2:D$25,2,False)</f>
        <v>#N/A</v>
      </c>
      <c r="D9" s="18">
        <v>72.0</v>
      </c>
      <c r="E9" s="18">
        <f>VLOOKUP(A9&amp;B9,syn_rocket_C80!C$2:E$61,2,False)</f>
        <v>77</v>
      </c>
      <c r="F9" s="18">
        <f>VLOOKUP(A9&amp;B9,synt_rocket_C160!C$2:E$61,2,False)</f>
        <v>61</v>
      </c>
      <c r="G9" s="18">
        <f>VLOOKUP(A9&amp;B9,synth_rocket_320!C$2:E$61,2,False)</f>
        <v>62</v>
      </c>
      <c r="H9" s="18"/>
      <c r="I9" s="18" t="str">
        <f>VLOOKUP(A9&amp;B9, syn_rocket_c40!J$2:L$25,2,False)</f>
        <v>#N/A</v>
      </c>
      <c r="J9" s="39">
        <v>76.0</v>
      </c>
      <c r="K9" s="18">
        <f>VLOOKUP(A9&amp;B9,syn_rocket_C80!L$2:N$61,2,False)</f>
        <v>78</v>
      </c>
      <c r="L9" s="38">
        <f>VLOOKUP(A9&amp;B9,synt_rocket_C160!K$2:M$61,2,False)</f>
        <v>64</v>
      </c>
      <c r="M9" s="38">
        <f>VLOOKUP(A9&amp;B9,synth_rocket_320!K$2:M$61,2,False)</f>
        <v>61</v>
      </c>
    </row>
    <row r="10">
      <c r="A10" s="37" t="s">
        <v>171</v>
      </c>
      <c r="B10" s="37" t="s">
        <v>176</v>
      </c>
      <c r="C10" s="27" t="str">
        <f>VLOOKUP(A10&amp;B10, syn_rocket_c40!C$2:D$25,2,False)</f>
        <v>#N/A</v>
      </c>
      <c r="D10" s="18">
        <v>100.0</v>
      </c>
      <c r="E10" s="18">
        <f>VLOOKUP(A10&amp;B10,syn_rocket_C80!C$2:E$61,2,False)</f>
        <v>100</v>
      </c>
      <c r="F10" s="18">
        <f>VLOOKUP(A10&amp;B10,synt_rocket_C160!C$2:E$61,2,False)</f>
        <v>100</v>
      </c>
      <c r="G10" s="18">
        <f>VLOOKUP(A10&amp;B10,synth_rocket_320!C$2:E$61,2,False)</f>
        <v>100</v>
      </c>
      <c r="H10" s="18"/>
      <c r="I10" s="18" t="str">
        <f>VLOOKUP(A10&amp;B10, syn_rocket_c40!J$2:L$25,2,False)</f>
        <v>#N/A</v>
      </c>
      <c r="J10" s="18">
        <v>100.0</v>
      </c>
      <c r="K10" s="18">
        <f>VLOOKUP(A10&amp;B10,syn_rocket_C80!L$2:N$61,2,False)</f>
        <v>100</v>
      </c>
      <c r="L10" s="38">
        <f>VLOOKUP(A10&amp;B10,synt_rocket_C160!K$2:M$61,2,False)</f>
        <v>100</v>
      </c>
      <c r="M10" s="38">
        <f>VLOOKUP(A10&amp;B10,synth_rocket_320!K$2:M$61,2,False)</f>
        <v>100</v>
      </c>
    </row>
    <row r="11" hidden="1">
      <c r="A11" s="37" t="s">
        <v>177</v>
      </c>
      <c r="B11" s="37" t="s">
        <v>155</v>
      </c>
      <c r="C11" s="27">
        <f>VLOOKUP(A11&amp;B11, syn_rocket_c40!C$2:D$25,2,False)</f>
        <v>100</v>
      </c>
      <c r="D11" s="18">
        <v>100.0</v>
      </c>
      <c r="E11" s="18">
        <f>VLOOKUP(A11&amp;B11,syn_rocket_C80!C$2:E$61,2,False)</f>
        <v>100</v>
      </c>
      <c r="F11" s="18">
        <f>VLOOKUP(A11&amp;B11,synt_rocket_C160!C$2:E$61,2,False)</f>
        <v>100</v>
      </c>
      <c r="G11" s="18">
        <f>VLOOKUP(A11&amp;B11,synth_rocket_320!C$2:E$61,2,False)</f>
        <v>100</v>
      </c>
      <c r="H11" s="18"/>
      <c r="I11" s="18">
        <f>VLOOKUP(A11&amp;B11, syn_rocket_c40!J$2:L$25,2,False)</f>
        <v>100</v>
      </c>
      <c r="J11" s="18">
        <v>99.0</v>
      </c>
      <c r="K11" s="18">
        <f>VLOOKUP(A11&amp;B11,syn_rocket_C80!L$2:N$61,2,False)</f>
        <v>100</v>
      </c>
      <c r="L11" s="38">
        <f>VLOOKUP(A11&amp;B11,synt_rocket_C160!K$2:M$61,2,False)</f>
        <v>100</v>
      </c>
      <c r="M11" s="38">
        <f>VLOOKUP(A11&amp;B11,synth_rocket_320!K$2:M$61,2,False)</f>
        <v>100</v>
      </c>
    </row>
    <row r="12" hidden="1">
      <c r="A12" s="37" t="s">
        <v>169</v>
      </c>
      <c r="B12" s="37" t="s">
        <v>172</v>
      </c>
      <c r="C12" s="27">
        <f>VLOOKUP(A12&amp;B12, syn_rocket_c40!C$2:D$25,2,False)</f>
        <v>100</v>
      </c>
      <c r="D12" s="18">
        <v>100.0</v>
      </c>
      <c r="E12" s="18">
        <f>VLOOKUP(A12&amp;B12,syn_rocket_C80!C$2:E$61,2,False)</f>
        <v>100</v>
      </c>
      <c r="F12" s="18">
        <f>VLOOKUP(A12&amp;B12,synt_rocket_C160!C$2:E$61,2,False)</f>
        <v>100</v>
      </c>
      <c r="G12" s="18">
        <f>VLOOKUP(A12&amp;B12,synth_rocket_320!C$2:E$61,2,False)</f>
        <v>100</v>
      </c>
      <c r="H12" s="18"/>
      <c r="I12" s="18">
        <f>VLOOKUP(A12&amp;B12, syn_rocket_c40!J$2:L$25,2,False)</f>
        <v>100</v>
      </c>
      <c r="J12" s="18">
        <v>100.0</v>
      </c>
      <c r="K12" s="18">
        <f>VLOOKUP(A12&amp;B12,syn_rocket_C80!L$2:N$61,2,False)</f>
        <v>100</v>
      </c>
      <c r="L12" s="38">
        <f>VLOOKUP(A12&amp;B12,synt_rocket_C160!K$2:M$61,2,False)</f>
        <v>100</v>
      </c>
      <c r="M12" s="38">
        <f>VLOOKUP(A12&amp;B12,synth_rocket_320!K$2:M$61,2,False)</f>
        <v>100</v>
      </c>
    </row>
    <row r="13" hidden="1">
      <c r="A13" s="37" t="s">
        <v>170</v>
      </c>
      <c r="B13" s="37" t="s">
        <v>172</v>
      </c>
      <c r="C13" s="27">
        <f>VLOOKUP(A13&amp;B13, syn_rocket_c40!C$2:D$25,2,False)</f>
        <v>100</v>
      </c>
      <c r="D13" s="18">
        <v>100.0</v>
      </c>
      <c r="E13" s="18">
        <f>VLOOKUP(A13&amp;B13,syn_rocket_C80!C$2:E$61,2,False)</f>
        <v>100</v>
      </c>
      <c r="F13" s="18">
        <f>VLOOKUP(A13&amp;B13,synt_rocket_C160!C$2:E$61,2,False)</f>
        <v>100</v>
      </c>
      <c r="G13" s="18">
        <f>VLOOKUP(A13&amp;B13,synth_rocket_320!C$2:E$61,2,False)</f>
        <v>100</v>
      </c>
      <c r="H13" s="18"/>
      <c r="I13" s="18">
        <f>VLOOKUP(A13&amp;B13, syn_rocket_c40!J$2:L$25,2,False)</f>
        <v>100</v>
      </c>
      <c r="J13" s="18">
        <v>100.0</v>
      </c>
      <c r="K13" s="18">
        <f>VLOOKUP(A13&amp;B13,syn_rocket_C80!L$2:N$61,2,False)</f>
        <v>100</v>
      </c>
      <c r="L13" s="38">
        <f>VLOOKUP(A13&amp;B13,synt_rocket_C160!K$2:M$61,2,False)</f>
        <v>100</v>
      </c>
      <c r="M13" s="38">
        <f>VLOOKUP(A13&amp;B13,synth_rocket_320!K$2:M$61,2,False)</f>
        <v>100</v>
      </c>
    </row>
    <row r="14">
      <c r="A14" s="37" t="s">
        <v>171</v>
      </c>
      <c r="B14" s="37" t="s">
        <v>178</v>
      </c>
      <c r="C14" s="27" t="str">
        <f>VLOOKUP(A14&amp;B14, syn_rocket_c40!C$2:D$25,2,False)</f>
        <v>#N/A</v>
      </c>
      <c r="D14" s="18">
        <v>100.0</v>
      </c>
      <c r="E14" s="18">
        <f>VLOOKUP(A14&amp;B14,syn_rocket_C80!C$2:E$61,2,False)</f>
        <v>100</v>
      </c>
      <c r="F14" s="18">
        <f>VLOOKUP(A14&amp;B14,synt_rocket_C160!C$2:E$61,2,False)</f>
        <v>100</v>
      </c>
      <c r="G14" s="18">
        <f>VLOOKUP(A14&amp;B14,synth_rocket_320!C$2:E$61,2,False)</f>
        <v>100</v>
      </c>
      <c r="H14" s="18"/>
      <c r="I14" s="18" t="str">
        <f>VLOOKUP(A14&amp;B14, syn_rocket_c40!J$2:L$25,2,False)</f>
        <v>#N/A</v>
      </c>
      <c r="J14" s="18">
        <v>100.0</v>
      </c>
      <c r="K14" s="18">
        <f>VLOOKUP(A14&amp;B14,syn_rocket_C80!L$2:N$61,2,False)</f>
        <v>100</v>
      </c>
      <c r="L14" s="38">
        <f>VLOOKUP(A14&amp;B14,synt_rocket_C160!K$2:M$61,2,False)</f>
        <v>100</v>
      </c>
      <c r="M14" s="38">
        <f>VLOOKUP(A14&amp;B14,synth_rocket_320!K$2:M$61,2,False)</f>
        <v>100</v>
      </c>
    </row>
    <row r="15">
      <c r="A15" s="37" t="s">
        <v>171</v>
      </c>
      <c r="B15" s="37" t="s">
        <v>153</v>
      </c>
      <c r="C15" s="27" t="str">
        <f>VLOOKUP(A15&amp;B15, syn_rocket_c40!C$2:D$25,2,False)</f>
        <v>#N/A</v>
      </c>
      <c r="D15" s="18">
        <v>100.0</v>
      </c>
      <c r="E15" s="18">
        <f>VLOOKUP(A15&amp;B15,syn_rocket_C80!C$2:E$61,2,False)</f>
        <v>100</v>
      </c>
      <c r="F15" s="18">
        <f>VLOOKUP(A15&amp;B15,synt_rocket_C160!C$2:E$61,2,False)</f>
        <v>100</v>
      </c>
      <c r="G15" s="18">
        <f>VLOOKUP(A15&amp;B15,synth_rocket_320!C$2:E$61,2,False)</f>
        <v>100</v>
      </c>
      <c r="H15" s="18"/>
      <c r="I15" s="18" t="str">
        <f>VLOOKUP(A15&amp;B15, syn_rocket_c40!J$2:L$25,2,False)</f>
        <v>#N/A</v>
      </c>
      <c r="J15" s="18">
        <v>92.0</v>
      </c>
      <c r="K15" s="18">
        <f>VLOOKUP(A15&amp;B15,syn_rocket_C80!L$2:N$61,2,False)</f>
        <v>100</v>
      </c>
      <c r="L15" s="38">
        <f>VLOOKUP(A15&amp;B15,synt_rocket_C160!K$2:M$61,2,False)</f>
        <v>100</v>
      </c>
      <c r="M15" s="38">
        <f>VLOOKUP(A15&amp;B15,synth_rocket_320!K$2:M$61,2,False)</f>
        <v>100</v>
      </c>
    </row>
    <row r="16" hidden="1">
      <c r="A16" s="37" t="s">
        <v>173</v>
      </c>
      <c r="B16" s="37" t="s">
        <v>172</v>
      </c>
      <c r="C16" s="27">
        <f>VLOOKUP(A16&amp;B16, syn_rocket_c40!C$2:D$25,2,False)</f>
        <v>98</v>
      </c>
      <c r="D16" s="18">
        <v>99.0</v>
      </c>
      <c r="E16" s="18">
        <f>VLOOKUP(A16&amp;B16,syn_rocket_C80!C$2:E$61,2,False)</f>
        <v>100</v>
      </c>
      <c r="F16" s="18">
        <f>VLOOKUP(A16&amp;B16,synt_rocket_C160!C$2:E$61,2,False)</f>
        <v>100</v>
      </c>
      <c r="G16" s="18">
        <f>VLOOKUP(A16&amp;B16,synth_rocket_320!C$2:E$61,2,False)</f>
        <v>100</v>
      </c>
      <c r="H16" s="18"/>
      <c r="I16" s="18">
        <f>VLOOKUP(A16&amp;B16, syn_rocket_c40!J$2:L$25,2,False)</f>
        <v>94</v>
      </c>
      <c r="J16" s="18">
        <v>97.0</v>
      </c>
      <c r="K16" s="18">
        <f>VLOOKUP(A16&amp;B16,syn_rocket_C80!L$2:N$61,2,False)</f>
        <v>99</v>
      </c>
      <c r="L16" s="38">
        <f>VLOOKUP(A16&amp;B16,synt_rocket_C160!K$2:M$61,2,False)</f>
        <v>100</v>
      </c>
      <c r="M16" s="38">
        <f>VLOOKUP(A16&amp;B16,synth_rocket_320!K$2:M$61,2,False)</f>
        <v>100</v>
      </c>
    </row>
    <row r="17" hidden="1">
      <c r="A17" s="37" t="s">
        <v>174</v>
      </c>
      <c r="B17" s="37" t="s">
        <v>172</v>
      </c>
      <c r="C17" s="27" t="str">
        <f>VLOOKUP(A17&amp;B17, syn_rocket_c40!C$2:D$25,2,False)</f>
        <v>#N/A</v>
      </c>
      <c r="D17" s="18">
        <v>100.0</v>
      </c>
      <c r="E17" s="18">
        <f>VLOOKUP(A17&amp;B17,syn_rocket_C80!C$2:E$61,2,False)</f>
        <v>100</v>
      </c>
      <c r="F17" s="18">
        <f>VLOOKUP(A17&amp;B17,synt_rocket_C160!C$2:E$61,2,False)</f>
        <v>100</v>
      </c>
      <c r="G17" s="18">
        <f>VLOOKUP(A17&amp;B17,synth_rocket_320!C$2:E$61,2,False)</f>
        <v>100</v>
      </c>
      <c r="H17" s="18"/>
      <c r="I17" s="18" t="str">
        <f>VLOOKUP(A17&amp;B17, syn_rocket_c40!J$2:L$25,2,False)</f>
        <v>#N/A</v>
      </c>
      <c r="J17" s="18">
        <v>100.0</v>
      </c>
      <c r="K17" s="18">
        <f>VLOOKUP(A17&amp;B17,syn_rocket_C80!L$2:N$61,2,False)</f>
        <v>100</v>
      </c>
      <c r="L17" s="38">
        <f>VLOOKUP(A17&amp;B17,synt_rocket_C160!K$2:M$61,2,False)</f>
        <v>100</v>
      </c>
      <c r="M17" s="38">
        <f>VLOOKUP(A17&amp;B17,synth_rocket_320!K$2:M$61,2,False)</f>
        <v>100</v>
      </c>
    </row>
    <row r="18" hidden="1">
      <c r="A18" s="37" t="s">
        <v>175</v>
      </c>
      <c r="B18" s="37" t="s">
        <v>172</v>
      </c>
      <c r="C18" s="27" t="str">
        <f>VLOOKUP(A18&amp;B18, syn_rocket_c40!C$2:D$25,2,False)</f>
        <v>#N/A</v>
      </c>
      <c r="D18" s="18">
        <v>100.0</v>
      </c>
      <c r="E18" s="18">
        <f>VLOOKUP(A18&amp;B18,syn_rocket_C80!C$2:E$61,2,False)</f>
        <v>100</v>
      </c>
      <c r="F18" s="18">
        <f>VLOOKUP(A18&amp;B18,synt_rocket_C160!C$2:E$61,2,False)</f>
        <v>100</v>
      </c>
      <c r="G18" s="18">
        <f>VLOOKUP(A18&amp;B18,synth_rocket_320!C$2:E$61,2,False)</f>
        <v>100</v>
      </c>
      <c r="H18" s="18"/>
      <c r="I18" s="18" t="str">
        <f>VLOOKUP(A18&amp;B18, syn_rocket_c40!J$2:L$25,2,False)</f>
        <v>#N/A</v>
      </c>
      <c r="J18" s="18">
        <v>100.0</v>
      </c>
      <c r="K18" s="18">
        <f>VLOOKUP(A18&amp;B18,syn_rocket_C80!L$2:N$61,2,False)</f>
        <v>100</v>
      </c>
      <c r="L18" s="38">
        <f>VLOOKUP(A18&amp;B18,synt_rocket_C160!K$2:M$61,2,False)</f>
        <v>100</v>
      </c>
      <c r="M18" s="38">
        <f>VLOOKUP(A18&amp;B18,synth_rocket_320!K$2:M$61,2,False)</f>
        <v>100</v>
      </c>
    </row>
    <row r="19">
      <c r="A19" s="37" t="s">
        <v>179</v>
      </c>
      <c r="B19" s="37" t="s">
        <v>155</v>
      </c>
      <c r="C19" s="27" t="str">
        <f>VLOOKUP(A19&amp;B19, syn_rocket_c40!C$2:D$25,2,False)</f>
        <v>#N/A</v>
      </c>
      <c r="D19" s="39">
        <v>60.0</v>
      </c>
      <c r="E19" s="18">
        <f>VLOOKUP(A19&amp;B19,syn_rocket_C80!C$2:E$61,2,False)</f>
        <v>59</v>
      </c>
      <c r="F19" s="18">
        <f>VLOOKUP(A19&amp;B19,synt_rocket_C160!C$2:E$61,2,False)</f>
        <v>55</v>
      </c>
      <c r="G19" s="18">
        <f>VLOOKUP(A19&amp;B19,synth_rocket_320!C$2:E$61,2,False)</f>
        <v>55</v>
      </c>
      <c r="H19" s="18"/>
      <c r="I19" s="18" t="str">
        <f>VLOOKUP(A19&amp;B19, syn_rocket_c40!J$2:L$25,2,False)</f>
        <v>#N/A</v>
      </c>
      <c r="J19" s="18">
        <v>58.0</v>
      </c>
      <c r="K19" s="18">
        <f>VLOOKUP(A19&amp;B19,syn_rocket_C80!L$2:N$61,2,False)</f>
        <v>67</v>
      </c>
      <c r="L19" s="38">
        <f>VLOOKUP(A19&amp;B19,synt_rocket_C160!K$2:M$61,2,False)</f>
        <v>58</v>
      </c>
      <c r="M19" s="38">
        <f>VLOOKUP(A19&amp;B19,synth_rocket_320!K$2:M$61,2,False)</f>
        <v>52</v>
      </c>
    </row>
    <row r="20">
      <c r="A20" s="37" t="s">
        <v>179</v>
      </c>
      <c r="B20" s="37" t="s">
        <v>172</v>
      </c>
      <c r="C20" s="27" t="str">
        <f>VLOOKUP(A20&amp;B20, syn_rocket_c40!C$2:D$25,2,False)</f>
        <v>#N/A</v>
      </c>
      <c r="D20" s="18">
        <v>100.0</v>
      </c>
      <c r="E20" s="18">
        <f>VLOOKUP(A20&amp;B20,syn_rocket_C80!C$2:E$61,2,False)</f>
        <v>94</v>
      </c>
      <c r="F20" s="18">
        <f>VLOOKUP(A20&amp;B20,synt_rocket_C160!C$2:E$61,2,False)</f>
        <v>93</v>
      </c>
      <c r="G20" s="18">
        <f>VLOOKUP(A20&amp;B20,synth_rocket_320!C$2:E$61,2,False)</f>
        <v>97</v>
      </c>
      <c r="H20" s="18"/>
      <c r="I20" s="18" t="str">
        <f>VLOOKUP(A20&amp;B20, syn_rocket_c40!J$2:L$25,2,False)</f>
        <v>#N/A</v>
      </c>
      <c r="J20" s="18">
        <v>99.0</v>
      </c>
      <c r="K20" s="18">
        <f>VLOOKUP(A20&amp;B20,syn_rocket_C80!L$2:N$61,2,False)</f>
        <v>96</v>
      </c>
      <c r="L20" s="38">
        <f>VLOOKUP(A20&amp;B20,synt_rocket_C160!K$2:M$61,2,False)</f>
        <v>96</v>
      </c>
      <c r="M20" s="38">
        <f>VLOOKUP(A20&amp;B20,synth_rocket_320!K$2:M$61,2,False)</f>
        <v>98</v>
      </c>
    </row>
    <row r="21" hidden="1">
      <c r="A21" s="37" t="s">
        <v>177</v>
      </c>
      <c r="B21" s="37" t="s">
        <v>172</v>
      </c>
      <c r="C21" s="27">
        <f>VLOOKUP(A21&amp;B21, syn_rocket_c40!C$2:D$25,2,False)</f>
        <v>100</v>
      </c>
      <c r="D21" s="18">
        <v>100.0</v>
      </c>
      <c r="E21" s="18">
        <f>VLOOKUP(A21&amp;B21,syn_rocket_C80!C$2:E$61,2,False)</f>
        <v>100</v>
      </c>
      <c r="F21" s="18">
        <f>VLOOKUP(A21&amp;B21,synt_rocket_C160!C$2:E$61,2,False)</f>
        <v>100</v>
      </c>
      <c r="G21" s="18">
        <f>VLOOKUP(A21&amp;B21,synth_rocket_320!C$2:E$61,2,False)</f>
        <v>100</v>
      </c>
      <c r="H21" s="18"/>
      <c r="I21" s="18">
        <f>VLOOKUP(A21&amp;B21, syn_rocket_c40!J$2:L$25,2,False)</f>
        <v>100</v>
      </c>
      <c r="J21" s="18">
        <v>100.0</v>
      </c>
      <c r="K21" s="18">
        <f>VLOOKUP(A21&amp;B21,syn_rocket_C80!L$2:N$61,2,False)</f>
        <v>100</v>
      </c>
      <c r="L21" s="38">
        <f>VLOOKUP(A21&amp;B21,synt_rocket_C160!K$2:M$61,2,False)</f>
        <v>100</v>
      </c>
      <c r="M21" s="38">
        <f>VLOOKUP(A21&amp;B21,synth_rocket_320!K$2:M$61,2,False)</f>
        <v>100</v>
      </c>
    </row>
    <row r="22" hidden="1">
      <c r="A22" s="37" t="s">
        <v>169</v>
      </c>
      <c r="B22" s="37" t="s">
        <v>151</v>
      </c>
      <c r="C22" s="27">
        <f>VLOOKUP(A22&amp;B22, syn_rocket_c40!C$2:D$25,2,False)</f>
        <v>100</v>
      </c>
      <c r="D22" s="18">
        <v>100.0</v>
      </c>
      <c r="E22" s="18">
        <f>VLOOKUP(A22&amp;B22,syn_rocket_C80!C$2:E$61,2,False)</f>
        <v>100</v>
      </c>
      <c r="F22" s="18">
        <f>VLOOKUP(A22&amp;B22,synt_rocket_C160!C$2:E$61,2,False)</f>
        <v>100</v>
      </c>
      <c r="G22" s="18">
        <f>VLOOKUP(A22&amp;B22,synth_rocket_320!C$2:E$61,2,False)</f>
        <v>100</v>
      </c>
      <c r="H22" s="18"/>
      <c r="I22" s="18">
        <f>VLOOKUP(A22&amp;B22, syn_rocket_c40!J$2:L$25,2,False)</f>
        <v>100</v>
      </c>
      <c r="J22" s="18">
        <v>100.0</v>
      </c>
      <c r="K22" s="18">
        <f>VLOOKUP(A22&amp;B22,syn_rocket_C80!L$2:N$61,2,False)</f>
        <v>100</v>
      </c>
      <c r="L22" s="38">
        <f>VLOOKUP(A22&amp;B22,synt_rocket_C160!K$2:M$61,2,False)</f>
        <v>100</v>
      </c>
      <c r="M22" s="38">
        <f>VLOOKUP(A22&amp;B22,synth_rocket_320!K$2:M$61,2,False)</f>
        <v>100</v>
      </c>
    </row>
    <row r="23" hidden="1">
      <c r="A23" s="37" t="s">
        <v>170</v>
      </c>
      <c r="B23" s="37" t="s">
        <v>151</v>
      </c>
      <c r="C23" s="27">
        <f>VLOOKUP(A23&amp;B23, syn_rocket_c40!C$2:D$25,2,False)</f>
        <v>100</v>
      </c>
      <c r="D23" s="18">
        <v>100.0</v>
      </c>
      <c r="E23" s="18">
        <f>VLOOKUP(A23&amp;B23,syn_rocket_C80!C$2:E$61,2,False)</f>
        <v>94</v>
      </c>
      <c r="F23" s="18">
        <f>VLOOKUP(A23&amp;B23,synt_rocket_C160!C$2:E$61,2,False)</f>
        <v>90</v>
      </c>
      <c r="G23" s="18">
        <f>VLOOKUP(A23&amp;B23,synth_rocket_320!C$2:E$61,2,False)</f>
        <v>80</v>
      </c>
      <c r="H23" s="18"/>
      <c r="I23" s="18">
        <f>VLOOKUP(A23&amp;B23, syn_rocket_c40!J$2:L$25,2,False)</f>
        <v>100</v>
      </c>
      <c r="J23" s="18">
        <v>99.0</v>
      </c>
      <c r="K23" s="18">
        <f>VLOOKUP(A23&amp;B23,syn_rocket_C80!L$2:N$61,2,False)</f>
        <v>95</v>
      </c>
      <c r="L23" s="38">
        <f>VLOOKUP(A23&amp;B23,synt_rocket_C160!K$2:M$61,2,False)</f>
        <v>94</v>
      </c>
      <c r="M23" s="38">
        <f>VLOOKUP(A23&amp;B23,synth_rocket_320!K$2:M$61,2,False)</f>
        <v>87</v>
      </c>
    </row>
    <row r="24">
      <c r="A24" s="37" t="s">
        <v>179</v>
      </c>
      <c r="B24" s="37" t="s">
        <v>151</v>
      </c>
      <c r="C24" s="27" t="str">
        <f>VLOOKUP(A24&amp;B24, syn_rocket_c40!C$2:D$25,2,False)</f>
        <v>#N/A</v>
      </c>
      <c r="D24" s="18">
        <v>61.0</v>
      </c>
      <c r="E24" s="18">
        <f>VLOOKUP(A24&amp;B24,syn_rocket_C80!C$2:E$61,2,False)</f>
        <v>71</v>
      </c>
      <c r="F24" s="18">
        <f>VLOOKUP(A24&amp;B24,synt_rocket_C160!C$2:E$61,2,False)</f>
        <v>66</v>
      </c>
      <c r="G24" s="18">
        <f>VLOOKUP(A24&amp;B24,synth_rocket_320!C$2:E$61,2,False)</f>
        <v>50</v>
      </c>
      <c r="H24" s="18"/>
      <c r="I24" s="18" t="str">
        <f>VLOOKUP(A24&amp;B24, syn_rocket_c40!J$2:L$25,2,False)</f>
        <v>#N/A</v>
      </c>
      <c r="J24" s="39">
        <v>65.0</v>
      </c>
      <c r="K24" s="18">
        <f>VLOOKUP(A24&amp;B24,syn_rocket_C80!L$2:N$61,2,False)</f>
        <v>76</v>
      </c>
      <c r="L24" s="38">
        <f>VLOOKUP(A24&amp;B24,synt_rocket_C160!K$2:M$61,2,False)</f>
        <v>55</v>
      </c>
      <c r="M24" s="38">
        <f>VLOOKUP(A24&amp;B24,synth_rocket_320!K$2:M$61,2,False)</f>
        <v>47</v>
      </c>
    </row>
    <row r="25">
      <c r="A25" s="37" t="s">
        <v>179</v>
      </c>
      <c r="B25" s="37" t="s">
        <v>176</v>
      </c>
      <c r="C25" s="27" t="str">
        <f>VLOOKUP(A25&amp;B25, syn_rocket_c40!C$2:D$25,2,False)</f>
        <v>#N/A</v>
      </c>
      <c r="D25" s="18">
        <v>100.0</v>
      </c>
      <c r="E25" s="18">
        <f>VLOOKUP(A25&amp;B25,syn_rocket_C80!C$2:E$61,2,False)</f>
        <v>95</v>
      </c>
      <c r="F25" s="18">
        <f>VLOOKUP(A25&amp;B25,synt_rocket_C160!C$2:E$61,2,False)</f>
        <v>97</v>
      </c>
      <c r="G25" s="18">
        <f>VLOOKUP(A25&amp;B25,synth_rocket_320!C$2:E$61,2,False)</f>
        <v>97</v>
      </c>
      <c r="H25" s="18"/>
      <c r="I25" s="18" t="str">
        <f>VLOOKUP(A25&amp;B25, syn_rocket_c40!J$2:L$25,2,False)</f>
        <v>#N/A</v>
      </c>
      <c r="J25" s="18">
        <v>100.0</v>
      </c>
      <c r="K25" s="18">
        <f>VLOOKUP(A25&amp;B25,syn_rocket_C80!L$2:N$61,2,False)</f>
        <v>89</v>
      </c>
      <c r="L25" s="38">
        <f>VLOOKUP(A25&amp;B25,synt_rocket_C160!K$2:M$61,2,False)</f>
        <v>94</v>
      </c>
      <c r="M25" s="38">
        <f>VLOOKUP(A25&amp;B25,synth_rocket_320!K$2:M$61,2,False)</f>
        <v>71</v>
      </c>
    </row>
    <row r="26" hidden="1">
      <c r="A26" s="37" t="s">
        <v>173</v>
      </c>
      <c r="B26" s="37" t="s">
        <v>151</v>
      </c>
      <c r="C26" s="27">
        <f>VLOOKUP(A26&amp;B26, syn_rocket_c40!C$2:D$25,2,False)</f>
        <v>72</v>
      </c>
      <c r="D26" s="18">
        <v>69.0</v>
      </c>
      <c r="E26" s="18">
        <f>VLOOKUP(A26&amp;B26,syn_rocket_C80!C$2:E$61,2,False)</f>
        <v>64</v>
      </c>
      <c r="F26" s="18">
        <f>VLOOKUP(A26&amp;B26,synt_rocket_C160!C$2:E$61,2,False)</f>
        <v>61</v>
      </c>
      <c r="G26" s="18">
        <f>VLOOKUP(A26&amp;B26,synth_rocket_320!C$2:E$61,2,False)</f>
        <v>65</v>
      </c>
      <c r="H26" s="18"/>
      <c r="I26" s="18">
        <f>VLOOKUP(A26&amp;B26, syn_rocket_c40!J$2:L$25,2,False)</f>
        <v>76</v>
      </c>
      <c r="J26" s="39">
        <v>69.0</v>
      </c>
      <c r="K26" s="18">
        <f>VLOOKUP(A26&amp;B26,syn_rocket_C80!L$2:N$61,2,False)</f>
        <v>68</v>
      </c>
      <c r="L26" s="38">
        <f>VLOOKUP(A26&amp;B26,synt_rocket_C160!K$2:M$61,2,False)</f>
        <v>56</v>
      </c>
      <c r="M26" s="38">
        <f>VLOOKUP(A26&amp;B26,synth_rocket_320!K$2:M$61,2,False)</f>
        <v>54</v>
      </c>
    </row>
    <row r="27" hidden="1">
      <c r="A27" s="37" t="s">
        <v>174</v>
      </c>
      <c r="B27" s="37" t="s">
        <v>151</v>
      </c>
      <c r="C27" s="27" t="str">
        <f>VLOOKUP(A27&amp;B27, syn_rocket_c40!C$2:D$25,2,False)</f>
        <v>#N/A</v>
      </c>
      <c r="D27" s="18">
        <v>100.0</v>
      </c>
      <c r="E27" s="18">
        <f>VLOOKUP(A27&amp;B27,syn_rocket_C80!C$2:E$61,2,False)</f>
        <v>100</v>
      </c>
      <c r="F27" s="18">
        <f>VLOOKUP(A27&amp;B27,synt_rocket_C160!C$2:E$61,2,False)</f>
        <v>100</v>
      </c>
      <c r="G27" s="18">
        <f>VLOOKUP(A27&amp;B27,synth_rocket_320!C$2:E$61,2,False)</f>
        <v>96</v>
      </c>
      <c r="H27" s="18"/>
      <c r="I27" s="18" t="str">
        <f>VLOOKUP(A27&amp;B27, syn_rocket_c40!J$2:L$25,2,False)</f>
        <v>#N/A</v>
      </c>
      <c r="J27" s="18">
        <v>100.0</v>
      </c>
      <c r="K27" s="18">
        <f>VLOOKUP(A27&amp;B27,syn_rocket_C80!L$2:N$61,2,False)</f>
        <v>99</v>
      </c>
      <c r="L27" s="38">
        <f>VLOOKUP(A27&amp;B27,synt_rocket_C160!K$2:M$61,2,False)</f>
        <v>100</v>
      </c>
      <c r="M27" s="38">
        <f>VLOOKUP(A27&amp;B27,synth_rocket_320!K$2:M$61,2,False)</f>
        <v>97</v>
      </c>
    </row>
    <row r="28" hidden="1">
      <c r="A28" s="37" t="s">
        <v>175</v>
      </c>
      <c r="B28" s="37" t="s">
        <v>151</v>
      </c>
      <c r="C28" s="27" t="str">
        <f>VLOOKUP(A28&amp;B28, syn_rocket_c40!C$2:D$25,2,False)</f>
        <v>#N/A</v>
      </c>
      <c r="D28" s="18">
        <v>100.0</v>
      </c>
      <c r="E28" s="18">
        <f>VLOOKUP(A28&amp;B28,syn_rocket_C80!C$2:E$61,2,False)</f>
        <v>100</v>
      </c>
      <c r="F28" s="18">
        <f>VLOOKUP(A28&amp;B28,synt_rocket_C160!C$2:E$61,2,False)</f>
        <v>100</v>
      </c>
      <c r="G28" s="18">
        <f>VLOOKUP(A28&amp;B28,synth_rocket_320!C$2:E$61,2,False)</f>
        <v>100</v>
      </c>
      <c r="H28" s="18"/>
      <c r="I28" s="18" t="str">
        <f>VLOOKUP(A28&amp;B28, syn_rocket_c40!J$2:L$25,2,False)</f>
        <v>#N/A</v>
      </c>
      <c r="J28" s="18">
        <v>98.0</v>
      </c>
      <c r="K28" s="18">
        <f>VLOOKUP(A28&amp;B28,syn_rocket_C80!L$2:N$61,2,False)</f>
        <v>94</v>
      </c>
      <c r="L28" s="38">
        <f>VLOOKUP(A28&amp;B28,synt_rocket_C160!K$2:M$61,2,False)</f>
        <v>94</v>
      </c>
      <c r="M28" s="38">
        <f>VLOOKUP(A28&amp;B28,synth_rocket_320!K$2:M$61,2,False)</f>
        <v>96</v>
      </c>
    </row>
    <row r="29">
      <c r="A29" s="37" t="s">
        <v>179</v>
      </c>
      <c r="B29" s="37" t="s">
        <v>178</v>
      </c>
      <c r="C29" s="27" t="str">
        <f>VLOOKUP(A29&amp;B29, syn_rocket_c40!C$2:D$25,2,False)</f>
        <v>#N/A</v>
      </c>
      <c r="D29" s="18">
        <v>100.0</v>
      </c>
      <c r="E29" s="18">
        <f>VLOOKUP(A29&amp;B29,syn_rocket_C80!C$2:E$61,2,False)</f>
        <v>98</v>
      </c>
      <c r="F29" s="18">
        <f>VLOOKUP(A29&amp;B29,synt_rocket_C160!C$2:E$61,2,False)</f>
        <v>87</v>
      </c>
      <c r="G29" s="18">
        <f>VLOOKUP(A29&amp;B29,synth_rocket_320!C$2:E$61,2,False)</f>
        <v>95</v>
      </c>
      <c r="H29" s="18"/>
      <c r="I29" s="18" t="str">
        <f>VLOOKUP(A29&amp;B29, syn_rocket_c40!J$2:L$25,2,False)</f>
        <v>#N/A</v>
      </c>
      <c r="J29" s="18">
        <v>99.0</v>
      </c>
      <c r="K29" s="18">
        <f>VLOOKUP(A29&amp;B29,syn_rocket_C80!L$2:N$61,2,False)</f>
        <v>99</v>
      </c>
      <c r="L29" s="38">
        <f>VLOOKUP(A29&amp;B29,synt_rocket_C160!K$2:M$61,2,False)</f>
        <v>91</v>
      </c>
      <c r="M29" s="38">
        <f>VLOOKUP(A29&amp;B29,synth_rocket_320!K$2:M$61,2,False)</f>
        <v>99</v>
      </c>
    </row>
    <row r="30">
      <c r="A30" s="37" t="s">
        <v>179</v>
      </c>
      <c r="B30" s="37" t="s">
        <v>153</v>
      </c>
      <c r="C30" s="27" t="str">
        <f>VLOOKUP(A30&amp;B30, syn_rocket_c40!C$2:D$25,2,False)</f>
        <v>#N/A</v>
      </c>
      <c r="D30" s="18">
        <v>98.0</v>
      </c>
      <c r="E30" s="18">
        <f>VLOOKUP(A30&amp;B30,syn_rocket_C80!C$2:E$61,2,False)</f>
        <v>95</v>
      </c>
      <c r="F30" s="18">
        <f>VLOOKUP(A30&amp;B30,synt_rocket_C160!C$2:E$61,2,False)</f>
        <v>93</v>
      </c>
      <c r="G30" s="18">
        <f>VLOOKUP(A30&amp;B30,synth_rocket_320!C$2:E$61,2,False)</f>
        <v>89</v>
      </c>
      <c r="H30" s="18"/>
      <c r="I30" s="18" t="str">
        <f>VLOOKUP(A30&amp;B30, syn_rocket_c40!J$2:L$25,2,False)</f>
        <v>#N/A</v>
      </c>
      <c r="J30" s="39">
        <v>98.0</v>
      </c>
      <c r="K30" s="18">
        <f>VLOOKUP(A30&amp;B30,syn_rocket_C80!L$2:N$61,2,False)</f>
        <v>96</v>
      </c>
      <c r="L30" s="38">
        <f>VLOOKUP(A30&amp;B30,synt_rocket_C160!K$2:M$61,2,False)</f>
        <v>75</v>
      </c>
      <c r="M30" s="38">
        <f>VLOOKUP(A30&amp;B30,synth_rocket_320!K$2:M$61,2,False)</f>
        <v>74</v>
      </c>
    </row>
    <row r="31" hidden="1">
      <c r="A31" s="37" t="s">
        <v>177</v>
      </c>
      <c r="B31" s="37" t="s">
        <v>151</v>
      </c>
      <c r="C31" s="27">
        <f>VLOOKUP(A31&amp;B31, syn_rocket_c40!C$2:D$25,2,False)</f>
        <v>100</v>
      </c>
      <c r="D31" s="18">
        <v>100.0</v>
      </c>
      <c r="E31" s="18">
        <f>VLOOKUP(A31&amp;B31,syn_rocket_C80!C$2:E$61,2,False)</f>
        <v>100</v>
      </c>
      <c r="F31" s="18">
        <f>VLOOKUP(A31&amp;B31,synt_rocket_C160!C$2:E$61,2,False)</f>
        <v>100</v>
      </c>
      <c r="G31" s="18">
        <f>VLOOKUP(A31&amp;B31,synth_rocket_320!C$2:E$61,2,False)</f>
        <v>100</v>
      </c>
      <c r="H31" s="18"/>
      <c r="I31" s="18">
        <f>VLOOKUP(A31&amp;B31, syn_rocket_c40!J$2:L$25,2,False)</f>
        <v>100</v>
      </c>
      <c r="J31" s="18">
        <v>100.0</v>
      </c>
      <c r="K31" s="18">
        <f>VLOOKUP(A31&amp;B31,syn_rocket_C80!L$2:N$61,2,False)</f>
        <v>100</v>
      </c>
      <c r="L31" s="38">
        <f>VLOOKUP(A31&amp;B31,synt_rocket_C160!K$2:M$61,2,False)</f>
        <v>100</v>
      </c>
      <c r="M31" s="38">
        <f>VLOOKUP(A31&amp;B31,synth_rocket_320!K$2:M$61,2,False)</f>
        <v>100</v>
      </c>
    </row>
    <row r="32" hidden="1">
      <c r="A32" s="37" t="s">
        <v>169</v>
      </c>
      <c r="B32" s="37" t="s">
        <v>176</v>
      </c>
      <c r="C32" s="27">
        <f>VLOOKUP(A32&amp;B32, syn_rocket_c40!C$2:D$25,2,False)</f>
        <v>100</v>
      </c>
      <c r="D32" s="18">
        <v>100.0</v>
      </c>
      <c r="E32" s="18">
        <f>VLOOKUP(A32&amp;B32,syn_rocket_C80!C$2:E$61,2,False)</f>
        <v>100</v>
      </c>
      <c r="F32" s="18">
        <f>VLOOKUP(A32&amp;B32,synt_rocket_C160!C$2:E$61,2,False)</f>
        <v>100</v>
      </c>
      <c r="G32" s="18">
        <f>VLOOKUP(A32&amp;B32,synth_rocket_320!C$2:E$61,2,False)</f>
        <v>100</v>
      </c>
      <c r="H32" s="18"/>
      <c r="I32" s="18">
        <f>VLOOKUP(A32&amp;B32, syn_rocket_c40!J$2:L$25,2,False)</f>
        <v>100</v>
      </c>
      <c r="J32" s="18">
        <v>100.0</v>
      </c>
      <c r="K32" s="18">
        <f>VLOOKUP(A32&amp;B32,syn_rocket_C80!L$2:N$61,2,False)</f>
        <v>100</v>
      </c>
      <c r="L32" s="38">
        <f>VLOOKUP(A32&amp;B32,synt_rocket_C160!K$2:M$61,2,False)</f>
        <v>100</v>
      </c>
      <c r="M32" s="38">
        <f>VLOOKUP(A32&amp;B32,synth_rocket_320!K$2:M$61,2,False)</f>
        <v>100</v>
      </c>
    </row>
    <row r="33" hidden="1">
      <c r="A33" s="37" t="s">
        <v>170</v>
      </c>
      <c r="B33" s="37" t="s">
        <v>176</v>
      </c>
      <c r="C33" s="27">
        <f>VLOOKUP(A33&amp;B33, syn_rocket_c40!C$2:D$25,2,False)</f>
        <v>100</v>
      </c>
      <c r="D33" s="18">
        <v>100.0</v>
      </c>
      <c r="E33" s="18">
        <f>VLOOKUP(A33&amp;B33,syn_rocket_C80!C$2:E$61,2,False)</f>
        <v>100</v>
      </c>
      <c r="F33" s="18">
        <f>VLOOKUP(A33&amp;B33,synt_rocket_C160!C$2:E$61,2,False)</f>
        <v>100</v>
      </c>
      <c r="G33" s="18">
        <f>VLOOKUP(A33&amp;B33,synth_rocket_320!C$2:E$61,2,False)</f>
        <v>100</v>
      </c>
      <c r="H33" s="18"/>
      <c r="I33" s="18">
        <f>VLOOKUP(A33&amp;B33, syn_rocket_c40!J$2:L$25,2,False)</f>
        <v>100</v>
      </c>
      <c r="J33" s="18">
        <v>100.0</v>
      </c>
      <c r="K33" s="18">
        <f>VLOOKUP(A33&amp;B33,syn_rocket_C80!L$2:N$61,2,False)</f>
        <v>100</v>
      </c>
      <c r="L33" s="38">
        <f>VLOOKUP(A33&amp;B33,synt_rocket_C160!K$2:M$61,2,False)</f>
        <v>100</v>
      </c>
      <c r="M33" s="38">
        <f>VLOOKUP(A33&amp;B33,synth_rocket_320!K$2:M$61,2,False)</f>
        <v>100</v>
      </c>
    </row>
    <row r="34">
      <c r="A34" s="37" t="s">
        <v>157</v>
      </c>
      <c r="B34" s="37" t="s">
        <v>155</v>
      </c>
      <c r="C34" s="27" t="str">
        <f>VLOOKUP(A34&amp;B34, syn_rocket_c40!C$2:D$25,2,False)</f>
        <v>#N/A</v>
      </c>
      <c r="D34" s="18">
        <v>100.0</v>
      </c>
      <c r="E34" s="18">
        <f>VLOOKUP(A34&amp;B34,syn_rocket_C80!C$2:E$61,2,False)</f>
        <v>100</v>
      </c>
      <c r="F34" s="18">
        <f>VLOOKUP(A34&amp;B34,synt_rocket_C160!C$2:E$61,2,False)</f>
        <v>100</v>
      </c>
      <c r="G34" s="18">
        <f>VLOOKUP(A34&amp;B34,synth_rocket_320!C$2:E$61,2,False)</f>
        <v>99</v>
      </c>
      <c r="H34" s="18"/>
      <c r="I34" s="18" t="str">
        <f>VLOOKUP(A34&amp;B34, syn_rocket_c40!J$2:L$25,2,False)</f>
        <v>#N/A</v>
      </c>
      <c r="J34" s="18">
        <v>100.0</v>
      </c>
      <c r="K34" s="18">
        <f>VLOOKUP(A34&amp;B34,syn_rocket_C80!L$2:N$61,2,False)</f>
        <v>99</v>
      </c>
      <c r="L34" s="38">
        <f>VLOOKUP(A34&amp;B34,synt_rocket_C160!K$2:M$61,2,False)</f>
        <v>99</v>
      </c>
      <c r="M34" s="38">
        <f>VLOOKUP(A34&amp;B34,synth_rocket_320!K$2:M$61,2,False)</f>
        <v>98</v>
      </c>
    </row>
    <row r="35">
      <c r="A35" s="37" t="s">
        <v>157</v>
      </c>
      <c r="B35" s="37" t="s">
        <v>172</v>
      </c>
      <c r="C35" s="27" t="str">
        <f>VLOOKUP(A35&amp;B35, syn_rocket_c40!C$2:D$25,2,False)</f>
        <v>#N/A</v>
      </c>
      <c r="D35" s="18">
        <v>100.0</v>
      </c>
      <c r="E35" s="18">
        <f>VLOOKUP(A35&amp;B35,syn_rocket_C80!C$2:E$61,2,False)</f>
        <v>100</v>
      </c>
      <c r="F35" s="18">
        <f>VLOOKUP(A35&amp;B35,synt_rocket_C160!C$2:E$61,2,False)</f>
        <v>100</v>
      </c>
      <c r="G35" s="18">
        <f>VLOOKUP(A35&amp;B35,synth_rocket_320!C$2:E$61,2,False)</f>
        <v>100</v>
      </c>
      <c r="H35" s="18"/>
      <c r="I35" s="18" t="str">
        <f>VLOOKUP(A35&amp;B35, syn_rocket_c40!J$2:L$25,2,False)</f>
        <v>#N/A</v>
      </c>
      <c r="J35" s="18">
        <v>100.0</v>
      </c>
      <c r="K35" s="18">
        <f>VLOOKUP(A35&amp;B35,syn_rocket_C80!L$2:N$61,2,False)</f>
        <v>100</v>
      </c>
      <c r="L35" s="38">
        <f>VLOOKUP(A35&amp;B35,synt_rocket_C160!K$2:M$61,2,False)</f>
        <v>100</v>
      </c>
      <c r="M35" s="38">
        <f>VLOOKUP(A35&amp;B35,synth_rocket_320!K$2:M$61,2,False)</f>
        <v>100</v>
      </c>
    </row>
    <row r="36" hidden="1">
      <c r="A36" s="37" t="s">
        <v>173</v>
      </c>
      <c r="B36" s="37" t="s">
        <v>176</v>
      </c>
      <c r="C36" s="27">
        <f>VLOOKUP(A36&amp;B36, syn_rocket_c40!C$2:D$25,2,False)</f>
        <v>99</v>
      </c>
      <c r="D36" s="18">
        <v>98.0</v>
      </c>
      <c r="E36" s="18">
        <f>VLOOKUP(A36&amp;B36,syn_rocket_C80!C$2:E$61,2,False)</f>
        <v>100</v>
      </c>
      <c r="F36" s="18">
        <f>VLOOKUP(A36&amp;B36,synt_rocket_C160!C$2:E$61,2,False)</f>
        <v>100</v>
      </c>
      <c r="G36" s="18">
        <f>VLOOKUP(A36&amp;B36,synth_rocket_320!C$2:E$61,2,False)</f>
        <v>100</v>
      </c>
      <c r="H36" s="18"/>
      <c r="I36" s="18">
        <f>VLOOKUP(A36&amp;B36, syn_rocket_c40!J$2:L$25,2,False)</f>
        <v>98</v>
      </c>
      <c r="J36" s="18">
        <v>95.0</v>
      </c>
      <c r="K36" s="18">
        <f>VLOOKUP(A36&amp;B36,syn_rocket_C80!L$2:N$61,2,False)</f>
        <v>100</v>
      </c>
      <c r="L36" s="38">
        <f>VLOOKUP(A36&amp;B36,synt_rocket_C160!K$2:M$61,2,False)</f>
        <v>100</v>
      </c>
      <c r="M36" s="38">
        <f>VLOOKUP(A36&amp;B36,synth_rocket_320!K$2:M$61,2,False)</f>
        <v>100</v>
      </c>
    </row>
    <row r="37" hidden="1">
      <c r="A37" s="37" t="s">
        <v>174</v>
      </c>
      <c r="B37" s="37" t="s">
        <v>176</v>
      </c>
      <c r="C37" s="27" t="str">
        <f>VLOOKUP(A37&amp;B37, syn_rocket_c40!C$2:D$25,2,False)</f>
        <v>#N/A</v>
      </c>
      <c r="D37" s="18">
        <v>100.0</v>
      </c>
      <c r="E37" s="18">
        <f>VLOOKUP(A37&amp;B37,syn_rocket_C80!C$2:E$61,2,False)</f>
        <v>100</v>
      </c>
      <c r="F37" s="18">
        <f>VLOOKUP(A37&amp;B37,synt_rocket_C160!C$2:E$61,2,False)</f>
        <v>100</v>
      </c>
      <c r="G37" s="18">
        <f>VLOOKUP(A37&amp;B37,synth_rocket_320!C$2:E$61,2,False)</f>
        <v>100</v>
      </c>
      <c r="H37" s="18"/>
      <c r="I37" s="18" t="str">
        <f>VLOOKUP(A37&amp;B37, syn_rocket_c40!J$2:L$25,2,False)</f>
        <v>#N/A</v>
      </c>
      <c r="J37" s="18">
        <v>100.0</v>
      </c>
      <c r="K37" s="18">
        <f>VLOOKUP(A37&amp;B37,syn_rocket_C80!L$2:N$61,2,False)</f>
        <v>100</v>
      </c>
      <c r="L37" s="38">
        <f>VLOOKUP(A37&amp;B37,synt_rocket_C160!K$2:M$61,2,False)</f>
        <v>100</v>
      </c>
      <c r="M37" s="38">
        <f>VLOOKUP(A37&amp;B37,synth_rocket_320!K$2:M$61,2,False)</f>
        <v>100</v>
      </c>
    </row>
    <row r="38" hidden="1">
      <c r="A38" s="37" t="s">
        <v>175</v>
      </c>
      <c r="B38" s="37" t="s">
        <v>176</v>
      </c>
      <c r="C38" s="27" t="str">
        <f>VLOOKUP(A38&amp;B38, syn_rocket_c40!C$2:D$25,2,False)</f>
        <v>#N/A</v>
      </c>
      <c r="D38" s="18">
        <v>100.0</v>
      </c>
      <c r="E38" s="18">
        <f>VLOOKUP(A38&amp;B38,syn_rocket_C80!C$2:E$61,2,False)</f>
        <v>100</v>
      </c>
      <c r="F38" s="18">
        <f>VLOOKUP(A38&amp;B38,synt_rocket_C160!C$2:E$61,2,False)</f>
        <v>100</v>
      </c>
      <c r="G38" s="18">
        <f>VLOOKUP(A38&amp;B38,synth_rocket_320!C$2:E$61,2,False)</f>
        <v>100</v>
      </c>
      <c r="H38" s="18"/>
      <c r="I38" s="18" t="str">
        <f>VLOOKUP(A38&amp;B38, syn_rocket_c40!J$2:L$25,2,False)</f>
        <v>#N/A</v>
      </c>
      <c r="J38" s="18">
        <v>100.0</v>
      </c>
      <c r="K38" s="18">
        <f>VLOOKUP(A38&amp;B38,syn_rocket_C80!L$2:N$61,2,False)</f>
        <v>100</v>
      </c>
      <c r="L38" s="38">
        <f>VLOOKUP(A38&amp;B38,synt_rocket_C160!K$2:M$61,2,False)</f>
        <v>100</v>
      </c>
      <c r="M38" s="38">
        <f>VLOOKUP(A38&amp;B38,synth_rocket_320!K$2:M$61,2,False)</f>
        <v>100</v>
      </c>
    </row>
    <row r="39">
      <c r="A39" s="37" t="s">
        <v>157</v>
      </c>
      <c r="B39" s="37" t="s">
        <v>151</v>
      </c>
      <c r="C39" s="27" t="str">
        <f>VLOOKUP(A39&amp;B39, syn_rocket_c40!C$2:D$25,2,False)</f>
        <v>#N/A</v>
      </c>
      <c r="D39" s="18">
        <v>100.0</v>
      </c>
      <c r="E39" s="18">
        <f>VLOOKUP(A39&amp;B39,syn_rocket_C80!C$2:E$61,2,False)</f>
        <v>100</v>
      </c>
      <c r="F39" s="18">
        <f>VLOOKUP(A39&amp;B39,synt_rocket_C160!C$2:E$61,2,False)</f>
        <v>100</v>
      </c>
      <c r="G39" s="18">
        <f>VLOOKUP(A39&amp;B39,synth_rocket_320!C$2:E$61,2,False)</f>
        <v>99</v>
      </c>
      <c r="H39" s="18"/>
      <c r="I39" s="18" t="str">
        <f>VLOOKUP(A39&amp;B39, syn_rocket_c40!J$2:L$25,2,False)</f>
        <v>#N/A</v>
      </c>
      <c r="J39" s="18">
        <v>100.0</v>
      </c>
      <c r="K39" s="18">
        <f>VLOOKUP(A39&amp;B39,syn_rocket_C80!L$2:N$61,2,False)</f>
        <v>100</v>
      </c>
      <c r="L39" s="38">
        <f>VLOOKUP(A39&amp;B39,synt_rocket_C160!K$2:M$61,2,False)</f>
        <v>100</v>
      </c>
      <c r="M39" s="38">
        <f>VLOOKUP(A39&amp;B39,synth_rocket_320!K$2:M$61,2,False)</f>
        <v>99</v>
      </c>
    </row>
    <row r="40">
      <c r="A40" s="37" t="s">
        <v>157</v>
      </c>
      <c r="B40" s="37" t="s">
        <v>176</v>
      </c>
      <c r="C40" s="27" t="str">
        <f>VLOOKUP(A40&amp;B40, syn_rocket_c40!C$2:D$25,2,False)</f>
        <v>#N/A</v>
      </c>
      <c r="D40" s="18">
        <v>100.0</v>
      </c>
      <c r="E40" s="18">
        <f>VLOOKUP(A40&amp;B40,syn_rocket_C80!C$2:E$61,2,False)</f>
        <v>100</v>
      </c>
      <c r="F40" s="18">
        <f>VLOOKUP(A40&amp;B40,synt_rocket_C160!C$2:E$61,2,False)</f>
        <v>100</v>
      </c>
      <c r="G40" s="18">
        <f>VLOOKUP(A40&amp;B40,synth_rocket_320!C$2:E$61,2,False)</f>
        <v>100</v>
      </c>
      <c r="H40" s="18"/>
      <c r="I40" s="18" t="str">
        <f>VLOOKUP(A40&amp;B40, syn_rocket_c40!J$2:L$25,2,False)</f>
        <v>#N/A</v>
      </c>
      <c r="J40" s="18">
        <v>100.0</v>
      </c>
      <c r="K40" s="18">
        <f>VLOOKUP(A40&amp;B40,syn_rocket_C80!L$2:N$61,2,False)</f>
        <v>100</v>
      </c>
      <c r="L40" s="38">
        <f>VLOOKUP(A40&amp;B40,synt_rocket_C160!K$2:M$61,2,False)</f>
        <v>100</v>
      </c>
      <c r="M40" s="38">
        <f>VLOOKUP(A40&amp;B40,synth_rocket_320!K$2:M$61,2,False)</f>
        <v>100</v>
      </c>
    </row>
    <row r="41" hidden="1">
      <c r="A41" s="37" t="s">
        <v>177</v>
      </c>
      <c r="B41" s="37" t="s">
        <v>176</v>
      </c>
      <c r="C41" s="27">
        <f>VLOOKUP(A41&amp;B41, syn_rocket_c40!C$2:D$25,2,False)</f>
        <v>100</v>
      </c>
      <c r="D41" s="18">
        <v>100.0</v>
      </c>
      <c r="E41" s="18">
        <f>VLOOKUP(A41&amp;B41,syn_rocket_C80!C$2:E$61,2,False)</f>
        <v>100</v>
      </c>
      <c r="F41" s="18">
        <f>VLOOKUP(A41&amp;B41,synt_rocket_C160!C$2:E$61,2,False)</f>
        <v>100</v>
      </c>
      <c r="G41" s="18">
        <f>VLOOKUP(A41&amp;B41,synth_rocket_320!C$2:E$61,2,False)</f>
        <v>100</v>
      </c>
      <c r="H41" s="18"/>
      <c r="I41" s="18">
        <f>VLOOKUP(A41&amp;B41, syn_rocket_c40!J$2:L$25,2,False)</f>
        <v>100</v>
      </c>
      <c r="J41" s="18">
        <v>100.0</v>
      </c>
      <c r="K41" s="18">
        <f>VLOOKUP(A41&amp;B41,syn_rocket_C80!L$2:N$61,2,False)</f>
        <v>100</v>
      </c>
      <c r="L41" s="38">
        <f>VLOOKUP(A41&amp;B41,synt_rocket_C160!K$2:M$61,2,False)</f>
        <v>100</v>
      </c>
      <c r="M41" s="38">
        <f>VLOOKUP(A41&amp;B41,synth_rocket_320!K$2:M$61,2,False)</f>
        <v>100</v>
      </c>
    </row>
    <row r="42" hidden="1">
      <c r="A42" s="37" t="s">
        <v>169</v>
      </c>
      <c r="B42" s="37" t="s">
        <v>178</v>
      </c>
      <c r="C42" s="27">
        <f>VLOOKUP(A42&amp;B42, syn_rocket_c40!C$2:D$25,2,False)</f>
        <v>100</v>
      </c>
      <c r="D42" s="18">
        <v>100.0</v>
      </c>
      <c r="E42" s="18">
        <f>VLOOKUP(A42&amp;B42,syn_rocket_C80!C$2:E$61,2,False)</f>
        <v>100</v>
      </c>
      <c r="F42" s="18">
        <f>VLOOKUP(A42&amp;B42,synt_rocket_C160!C$2:E$61,2,False)</f>
        <v>100</v>
      </c>
      <c r="G42" s="18">
        <f>VLOOKUP(A42&amp;B42,synth_rocket_320!C$2:E$61,2,False)</f>
        <v>100</v>
      </c>
      <c r="H42" s="18"/>
      <c r="I42" s="18">
        <f>VLOOKUP(A42&amp;B42, syn_rocket_c40!J$2:L$25,2,False)</f>
        <v>100</v>
      </c>
      <c r="J42" s="18">
        <v>100.0</v>
      </c>
      <c r="K42" s="18">
        <f>VLOOKUP(A42&amp;B42,syn_rocket_C80!L$2:N$61,2,False)</f>
        <v>100</v>
      </c>
      <c r="L42" s="38">
        <f>VLOOKUP(A42&amp;B42,synt_rocket_C160!K$2:M$61,2,False)</f>
        <v>100</v>
      </c>
      <c r="M42" s="38">
        <f>VLOOKUP(A42&amp;B42,synth_rocket_320!K$2:M$61,2,False)</f>
        <v>100</v>
      </c>
    </row>
    <row r="43" hidden="1">
      <c r="A43" s="37" t="s">
        <v>170</v>
      </c>
      <c r="B43" s="37" t="s">
        <v>178</v>
      </c>
      <c r="C43" s="27">
        <f>VLOOKUP(A43&amp;B43, syn_rocket_c40!C$2:D$25,2,False)</f>
        <v>100</v>
      </c>
      <c r="D43" s="18">
        <v>100.0</v>
      </c>
      <c r="E43" s="18">
        <f>VLOOKUP(A43&amp;B43,syn_rocket_C80!C$2:E$61,2,False)</f>
        <v>100</v>
      </c>
      <c r="F43" s="18">
        <f>VLOOKUP(A43&amp;B43,synt_rocket_C160!C$2:E$61,2,False)</f>
        <v>100</v>
      </c>
      <c r="G43" s="18">
        <f>VLOOKUP(A43&amp;B43,synth_rocket_320!C$2:E$61,2,False)</f>
        <v>100</v>
      </c>
      <c r="H43" s="18"/>
      <c r="I43" s="18">
        <f>VLOOKUP(A43&amp;B43, syn_rocket_c40!J$2:L$25,2,False)</f>
        <v>100</v>
      </c>
      <c r="J43" s="18">
        <v>100.0</v>
      </c>
      <c r="K43" s="18">
        <f>VLOOKUP(A43&amp;B43,syn_rocket_C80!L$2:N$61,2,False)</f>
        <v>100</v>
      </c>
      <c r="L43" s="38">
        <f>VLOOKUP(A43&amp;B43,synt_rocket_C160!K$2:M$61,2,False)</f>
        <v>100</v>
      </c>
      <c r="M43" s="38">
        <f>VLOOKUP(A43&amp;B43,synth_rocket_320!K$2:M$61,2,False)</f>
        <v>100</v>
      </c>
    </row>
    <row r="44">
      <c r="A44" s="37" t="s">
        <v>157</v>
      </c>
      <c r="B44" s="37" t="s">
        <v>178</v>
      </c>
      <c r="C44" s="27" t="str">
        <f>VLOOKUP(A44&amp;B44, syn_rocket_c40!C$2:D$25,2,False)</f>
        <v>#N/A</v>
      </c>
      <c r="D44" s="18">
        <v>100.0</v>
      </c>
      <c r="E44" s="18">
        <f>VLOOKUP(A44&amp;B44,syn_rocket_C80!C$2:E$61,2,False)</f>
        <v>100</v>
      </c>
      <c r="F44" s="18">
        <f>VLOOKUP(A44&amp;B44,synt_rocket_C160!C$2:E$61,2,False)</f>
        <v>100</v>
      </c>
      <c r="G44" s="18">
        <f>VLOOKUP(A44&amp;B44,synth_rocket_320!C$2:E$61,2,False)</f>
        <v>100</v>
      </c>
      <c r="H44" s="18"/>
      <c r="I44" s="18" t="str">
        <f>VLOOKUP(A44&amp;B44, syn_rocket_c40!J$2:L$25,2,False)</f>
        <v>#N/A</v>
      </c>
      <c r="J44" s="18">
        <v>100.0</v>
      </c>
      <c r="K44" s="18">
        <f>VLOOKUP(A44&amp;B44,syn_rocket_C80!L$2:N$61,2,False)</f>
        <v>100</v>
      </c>
      <c r="L44" s="38">
        <f>VLOOKUP(A44&amp;B44,synt_rocket_C160!K$2:M$61,2,False)</f>
        <v>100</v>
      </c>
      <c r="M44" s="38">
        <f>VLOOKUP(A44&amp;B44,synth_rocket_320!K$2:M$61,2,False)</f>
        <v>100</v>
      </c>
    </row>
    <row r="45">
      <c r="A45" s="37" t="s">
        <v>157</v>
      </c>
      <c r="B45" s="37" t="s">
        <v>153</v>
      </c>
      <c r="C45" s="27" t="str">
        <f>VLOOKUP(A45&amp;B45, syn_rocket_c40!C$2:D$25,2,False)</f>
        <v>#N/A</v>
      </c>
      <c r="D45" s="18">
        <v>100.0</v>
      </c>
      <c r="E45" s="18">
        <f>VLOOKUP(A45&amp;B45,syn_rocket_C80!C$2:E$61,2,False)</f>
        <v>100</v>
      </c>
      <c r="F45" s="18">
        <f>VLOOKUP(A45&amp;B45,synt_rocket_C160!C$2:E$61,2,False)</f>
        <v>100</v>
      </c>
      <c r="G45" s="18">
        <f>VLOOKUP(A45&amp;B45,synth_rocket_320!C$2:E$61,2,False)</f>
        <v>100</v>
      </c>
      <c r="H45" s="18"/>
      <c r="I45" s="18" t="str">
        <f>VLOOKUP(A45&amp;B45, syn_rocket_c40!J$2:L$25,2,False)</f>
        <v>#N/A</v>
      </c>
      <c r="J45" s="18">
        <v>100.0</v>
      </c>
      <c r="K45" s="18">
        <f>VLOOKUP(A45&amp;B45,syn_rocket_C80!L$2:N$61,2,False)</f>
        <v>100</v>
      </c>
      <c r="L45" s="38">
        <f>VLOOKUP(A45&amp;B45,synt_rocket_C160!K$2:M$61,2,False)</f>
        <v>100</v>
      </c>
      <c r="M45" s="38">
        <f>VLOOKUP(A45&amp;B45,synth_rocket_320!K$2:M$61,2,False)</f>
        <v>100</v>
      </c>
    </row>
    <row r="46" hidden="1">
      <c r="A46" s="37" t="s">
        <v>173</v>
      </c>
      <c r="B46" s="37" t="s">
        <v>178</v>
      </c>
      <c r="C46" s="27">
        <f>VLOOKUP(A46&amp;B46, syn_rocket_c40!C$2:D$25,2,False)</f>
        <v>98</v>
      </c>
      <c r="D46" s="18">
        <v>98.0</v>
      </c>
      <c r="E46" s="18">
        <f>VLOOKUP(A46&amp;B46,syn_rocket_C80!C$2:E$61,2,False)</f>
        <v>98</v>
      </c>
      <c r="F46" s="18">
        <f>VLOOKUP(A46&amp;B46,synt_rocket_C160!C$2:E$61,2,False)</f>
        <v>100</v>
      </c>
      <c r="G46" s="18">
        <f>VLOOKUP(A46&amp;B46,synth_rocket_320!C$2:E$61,2,False)</f>
        <v>100</v>
      </c>
      <c r="H46" s="18"/>
      <c r="I46" s="18">
        <f>VLOOKUP(A46&amp;B46, syn_rocket_c40!J$2:L$25,2,False)</f>
        <v>98</v>
      </c>
      <c r="J46" s="18">
        <v>96.0</v>
      </c>
      <c r="K46" s="18">
        <f>VLOOKUP(A46&amp;B46,syn_rocket_C80!L$2:N$61,2,False)</f>
        <v>100</v>
      </c>
      <c r="L46" s="38">
        <f>VLOOKUP(A46&amp;B46,synt_rocket_C160!K$2:M$61,2,False)</f>
        <v>98</v>
      </c>
      <c r="M46" s="38">
        <f>VLOOKUP(A46&amp;B46,synth_rocket_320!K$2:M$61,2,False)</f>
        <v>100</v>
      </c>
    </row>
    <row r="47" hidden="1">
      <c r="A47" s="37" t="s">
        <v>174</v>
      </c>
      <c r="B47" s="37" t="s">
        <v>178</v>
      </c>
      <c r="C47" s="27" t="str">
        <f>VLOOKUP(A47&amp;B47, syn_rocket_c40!C$2:D$25,2,False)</f>
        <v>#N/A</v>
      </c>
      <c r="D47" s="18">
        <v>100.0</v>
      </c>
      <c r="E47" s="18">
        <f>VLOOKUP(A47&amp;B47,syn_rocket_C80!C$2:E$61,2,False)</f>
        <v>100</v>
      </c>
      <c r="F47" s="18">
        <f>VLOOKUP(A47&amp;B47,synt_rocket_C160!C$2:E$61,2,False)</f>
        <v>100</v>
      </c>
      <c r="G47" s="18">
        <f>VLOOKUP(A47&amp;B47,synth_rocket_320!C$2:E$61,2,False)</f>
        <v>100</v>
      </c>
      <c r="H47" s="18"/>
      <c r="I47" s="18" t="str">
        <f>VLOOKUP(A47&amp;B47, syn_rocket_c40!J$2:L$25,2,False)</f>
        <v>#N/A</v>
      </c>
      <c r="J47" s="18">
        <v>100.0</v>
      </c>
      <c r="K47" s="18">
        <f>VLOOKUP(A47&amp;B47,syn_rocket_C80!L$2:N$61,2,False)</f>
        <v>100</v>
      </c>
      <c r="L47" s="38">
        <f>VLOOKUP(A47&amp;B47,synt_rocket_C160!K$2:M$61,2,False)</f>
        <v>100</v>
      </c>
      <c r="M47" s="38">
        <f>VLOOKUP(A47&amp;B47,synth_rocket_320!K$2:M$61,2,False)</f>
        <v>100</v>
      </c>
    </row>
    <row r="48" hidden="1">
      <c r="A48" s="37" t="s">
        <v>175</v>
      </c>
      <c r="B48" s="37" t="s">
        <v>178</v>
      </c>
      <c r="C48" s="27" t="str">
        <f>VLOOKUP(A48&amp;B48, syn_rocket_c40!C$2:D$25,2,False)</f>
        <v>#N/A</v>
      </c>
      <c r="D48" s="18">
        <v>100.0</v>
      </c>
      <c r="E48" s="18">
        <f>VLOOKUP(A48&amp;B48,syn_rocket_C80!C$2:E$61,2,False)</f>
        <v>100</v>
      </c>
      <c r="F48" s="18">
        <f>VLOOKUP(A48&amp;B48,synt_rocket_C160!C$2:E$61,2,False)</f>
        <v>100</v>
      </c>
      <c r="G48" s="18">
        <f>VLOOKUP(A48&amp;B48,synth_rocket_320!C$2:E$61,2,False)</f>
        <v>100</v>
      </c>
      <c r="H48" s="18"/>
      <c r="I48" s="18" t="str">
        <f>VLOOKUP(A48&amp;B48, syn_rocket_c40!J$2:L$25,2,False)</f>
        <v>#N/A</v>
      </c>
      <c r="J48" s="18">
        <v>100.0</v>
      </c>
      <c r="K48" s="18">
        <f>VLOOKUP(A48&amp;B48,syn_rocket_C80!L$2:N$61,2,False)</f>
        <v>100</v>
      </c>
      <c r="L48" s="38">
        <f>VLOOKUP(A48&amp;B48,synt_rocket_C160!K$2:M$61,2,False)</f>
        <v>100</v>
      </c>
      <c r="M48" s="38">
        <f>VLOOKUP(A48&amp;B48,synth_rocket_320!K$2:M$61,2,False)</f>
        <v>100</v>
      </c>
    </row>
    <row r="49">
      <c r="A49" s="37" t="s">
        <v>150</v>
      </c>
      <c r="B49" s="37" t="s">
        <v>155</v>
      </c>
      <c r="C49" s="27" t="str">
        <f>VLOOKUP(A49&amp;B49, syn_rocket_c40!C$2:D$25,2,False)</f>
        <v>#N/A</v>
      </c>
      <c r="D49" s="18">
        <v>100.0</v>
      </c>
      <c r="E49" s="18">
        <f>VLOOKUP(A49&amp;B49,syn_rocket_C80!C$2:E$61,2,False)</f>
        <v>100</v>
      </c>
      <c r="F49" s="18">
        <f>VLOOKUP(A49&amp;B49,synt_rocket_C160!C$2:E$61,2,False)</f>
        <v>100</v>
      </c>
      <c r="G49" s="18">
        <f>VLOOKUP(A49&amp;B49,synth_rocket_320!C$2:E$61,2,False)</f>
        <v>100</v>
      </c>
      <c r="H49" s="18"/>
      <c r="I49" s="18" t="str">
        <f>VLOOKUP(A49&amp;B49, syn_rocket_c40!J$2:L$25,2,False)</f>
        <v>#N/A</v>
      </c>
      <c r="J49" s="18">
        <v>100.0</v>
      </c>
      <c r="K49" s="18">
        <f>VLOOKUP(A49&amp;B49,syn_rocket_C80!L$2:N$61,2,False)</f>
        <v>100</v>
      </c>
      <c r="L49" s="38">
        <f>VLOOKUP(A49&amp;B49,synt_rocket_C160!K$2:M$61,2,False)</f>
        <v>100</v>
      </c>
      <c r="M49" s="38">
        <f>VLOOKUP(A49&amp;B49,synth_rocket_320!K$2:M$61,2,False)</f>
        <v>100</v>
      </c>
    </row>
    <row r="50">
      <c r="A50" s="37" t="s">
        <v>150</v>
      </c>
      <c r="B50" s="37" t="s">
        <v>172</v>
      </c>
      <c r="C50" s="27" t="str">
        <f>VLOOKUP(A50&amp;B50, syn_rocket_c40!C$2:D$25,2,False)</f>
        <v>#N/A</v>
      </c>
      <c r="D50" s="18">
        <v>100.0</v>
      </c>
      <c r="E50" s="18">
        <f>VLOOKUP(A50&amp;B50,syn_rocket_C80!C$2:E$61,2,False)</f>
        <v>100</v>
      </c>
      <c r="F50" s="18">
        <f>VLOOKUP(A50&amp;B50,synt_rocket_C160!C$2:E$61,2,False)</f>
        <v>100</v>
      </c>
      <c r="G50" s="18">
        <f>VLOOKUP(A50&amp;B50,synth_rocket_320!C$2:E$61,2,False)</f>
        <v>100</v>
      </c>
      <c r="H50" s="18"/>
      <c r="I50" s="18" t="str">
        <f>VLOOKUP(A50&amp;B50, syn_rocket_c40!J$2:L$25,2,False)</f>
        <v>#N/A</v>
      </c>
      <c r="J50" s="18">
        <v>100.0</v>
      </c>
      <c r="K50" s="18">
        <f>VLOOKUP(A50&amp;B50,syn_rocket_C80!L$2:N$61,2,False)</f>
        <v>100</v>
      </c>
      <c r="L50" s="38">
        <f>VLOOKUP(A50&amp;B50,synt_rocket_C160!K$2:M$61,2,False)</f>
        <v>100</v>
      </c>
      <c r="M50" s="38">
        <f>VLOOKUP(A50&amp;B50,synth_rocket_320!K$2:M$61,2,False)</f>
        <v>100</v>
      </c>
    </row>
    <row r="51" hidden="1">
      <c r="A51" s="37" t="s">
        <v>177</v>
      </c>
      <c r="B51" s="37" t="s">
        <v>178</v>
      </c>
      <c r="C51" s="27">
        <f>VLOOKUP(A51&amp;B51, syn_rocket_c40!C$2:D$25,2,False)</f>
        <v>100</v>
      </c>
      <c r="D51" s="18">
        <v>100.0</v>
      </c>
      <c r="E51" s="18">
        <f>VLOOKUP(A51&amp;B51,syn_rocket_C80!C$2:E$61,2,False)</f>
        <v>100</v>
      </c>
      <c r="F51" s="18">
        <f>VLOOKUP(A51&amp;B51,synt_rocket_C160!C$2:E$61,2,False)</f>
        <v>100</v>
      </c>
      <c r="G51" s="18">
        <f>VLOOKUP(A51&amp;B51,synth_rocket_320!C$2:E$61,2,False)</f>
        <v>100</v>
      </c>
      <c r="H51" s="18"/>
      <c r="I51" s="18">
        <f>VLOOKUP(A51&amp;B51, syn_rocket_c40!J$2:L$25,2,False)</f>
        <v>100</v>
      </c>
      <c r="J51" s="18">
        <v>100.0</v>
      </c>
      <c r="K51" s="18">
        <f>VLOOKUP(A51&amp;B51,syn_rocket_C80!L$2:N$61,2,False)</f>
        <v>100</v>
      </c>
      <c r="L51" s="38">
        <f>VLOOKUP(A51&amp;B51,synt_rocket_C160!K$2:M$61,2,False)</f>
        <v>100</v>
      </c>
      <c r="M51" s="38">
        <f>VLOOKUP(A51&amp;B51,synth_rocket_320!K$2:M$61,2,False)</f>
        <v>100</v>
      </c>
    </row>
    <row r="52" hidden="1">
      <c r="A52" s="37" t="s">
        <v>169</v>
      </c>
      <c r="B52" s="37" t="s">
        <v>153</v>
      </c>
      <c r="C52" s="27">
        <f>VLOOKUP(A52&amp;B52, syn_rocket_c40!C$2:D$25,2,False)</f>
        <v>100</v>
      </c>
      <c r="D52" s="18">
        <v>100.0</v>
      </c>
      <c r="E52" s="18">
        <f>VLOOKUP(A52&amp;B52,syn_rocket_C80!C$2:E$61,2,False)</f>
        <v>100</v>
      </c>
      <c r="F52" s="18">
        <f>VLOOKUP(A52&amp;B52,synt_rocket_C160!C$2:E$61,2,False)</f>
        <v>100</v>
      </c>
      <c r="G52" s="18">
        <f>VLOOKUP(A52&amp;B52,synth_rocket_320!C$2:E$61,2,False)</f>
        <v>100</v>
      </c>
      <c r="H52" s="18"/>
      <c r="I52" s="18">
        <f>VLOOKUP(A52&amp;B52, syn_rocket_c40!J$2:L$25,2,False)</f>
        <v>100</v>
      </c>
      <c r="J52" s="18">
        <v>100.0</v>
      </c>
      <c r="K52" s="18">
        <f>VLOOKUP(A52&amp;B52,syn_rocket_C80!L$2:N$61,2,False)</f>
        <v>100</v>
      </c>
      <c r="L52" s="38">
        <f>VLOOKUP(A52&amp;B52,synt_rocket_C160!K$2:M$61,2,False)</f>
        <v>100</v>
      </c>
      <c r="M52" s="38">
        <f>VLOOKUP(A52&amp;B52,synth_rocket_320!K$2:M$61,2,False)</f>
        <v>100</v>
      </c>
    </row>
    <row r="53" hidden="1">
      <c r="A53" s="37" t="s">
        <v>170</v>
      </c>
      <c r="B53" s="37" t="s">
        <v>153</v>
      </c>
      <c r="C53" s="27">
        <f>VLOOKUP(A53&amp;B53, syn_rocket_c40!C$2:D$25,2,False)</f>
        <v>100</v>
      </c>
      <c r="D53" s="18">
        <v>100.0</v>
      </c>
      <c r="E53" s="18">
        <f>VLOOKUP(A53&amp;B53,syn_rocket_C80!C$2:E$61,2,False)</f>
        <v>100</v>
      </c>
      <c r="F53" s="18">
        <f>VLOOKUP(A53&amp;B53,synt_rocket_C160!C$2:E$61,2,False)</f>
        <v>100</v>
      </c>
      <c r="G53" s="18">
        <f>VLOOKUP(A53&amp;B53,synth_rocket_320!C$2:E$61,2,False)</f>
        <v>100</v>
      </c>
      <c r="H53" s="18"/>
      <c r="I53" s="18">
        <f>VLOOKUP(A53&amp;B53, syn_rocket_c40!J$2:L$25,2,False)</f>
        <v>100</v>
      </c>
      <c r="J53" s="18">
        <v>100.0</v>
      </c>
      <c r="K53" s="18">
        <f>VLOOKUP(A53&amp;B53,syn_rocket_C80!L$2:N$61,2,False)</f>
        <v>100</v>
      </c>
      <c r="L53" s="38">
        <f>VLOOKUP(A53&amp;B53,synt_rocket_C160!K$2:M$61,2,False)</f>
        <v>100</v>
      </c>
      <c r="M53" s="38">
        <f>VLOOKUP(A53&amp;B53,synth_rocket_320!K$2:M$61,2,False)</f>
        <v>100</v>
      </c>
    </row>
    <row r="54">
      <c r="A54" s="37" t="s">
        <v>150</v>
      </c>
      <c r="B54" s="37" t="s">
        <v>151</v>
      </c>
      <c r="C54" s="27" t="str">
        <f>VLOOKUP(A54&amp;B54, syn_rocket_c40!C$2:D$25,2,False)</f>
        <v>#N/A</v>
      </c>
      <c r="D54" s="18">
        <v>100.0</v>
      </c>
      <c r="E54" s="18">
        <f>VLOOKUP(A54&amp;B54,syn_rocket_C80!C$2:E$61,2,False)</f>
        <v>100</v>
      </c>
      <c r="F54" s="18">
        <f>VLOOKUP(A54&amp;B54,synt_rocket_C160!C$2:E$61,2,False)</f>
        <v>100</v>
      </c>
      <c r="G54" s="18">
        <f>VLOOKUP(A54&amp;B54,synth_rocket_320!C$2:E$61,2,False)</f>
        <v>100</v>
      </c>
      <c r="H54" s="18"/>
      <c r="I54" s="18" t="str">
        <f>VLOOKUP(A54&amp;B54, syn_rocket_c40!J$2:L$25,2,False)</f>
        <v>#N/A</v>
      </c>
      <c r="J54" s="18">
        <v>100.0</v>
      </c>
      <c r="K54" s="18">
        <f>VLOOKUP(A54&amp;B54,syn_rocket_C80!L$2:N$61,2,False)</f>
        <v>100</v>
      </c>
      <c r="L54" s="38">
        <f>VLOOKUP(A54&amp;B54,synt_rocket_C160!K$2:M$61,2,False)</f>
        <v>100</v>
      </c>
      <c r="M54" s="38">
        <f>VLOOKUP(A54&amp;B54,synth_rocket_320!K$2:M$61,2,False)</f>
        <v>100</v>
      </c>
    </row>
    <row r="55">
      <c r="A55" s="37" t="s">
        <v>150</v>
      </c>
      <c r="B55" s="37" t="s">
        <v>176</v>
      </c>
      <c r="C55" s="27" t="str">
        <f>VLOOKUP(A55&amp;B55, syn_rocket_c40!C$2:D$25,2,False)</f>
        <v>#N/A</v>
      </c>
      <c r="D55" s="18">
        <v>100.0</v>
      </c>
      <c r="E55" s="18">
        <f>VLOOKUP(A55&amp;B55,syn_rocket_C80!C$2:E$61,2,False)</f>
        <v>100</v>
      </c>
      <c r="F55" s="18">
        <f>VLOOKUP(A55&amp;B55,synt_rocket_C160!C$2:E$61,2,False)</f>
        <v>100</v>
      </c>
      <c r="G55" s="18">
        <f>VLOOKUP(A55&amp;B55,synth_rocket_320!C$2:E$61,2,False)</f>
        <v>100</v>
      </c>
      <c r="H55" s="18"/>
      <c r="I55" s="18" t="str">
        <f>VLOOKUP(A55&amp;B55, syn_rocket_c40!J$2:L$25,2,False)</f>
        <v>#N/A</v>
      </c>
      <c r="J55" s="18">
        <v>100.0</v>
      </c>
      <c r="K55" s="18">
        <f>VLOOKUP(A55&amp;B55,syn_rocket_C80!L$2:N$61,2,False)</f>
        <v>100</v>
      </c>
      <c r="L55" s="38">
        <f>VLOOKUP(A55&amp;B55,synt_rocket_C160!K$2:M$61,2,False)</f>
        <v>100</v>
      </c>
      <c r="M55" s="38">
        <f>VLOOKUP(A55&amp;B55,synth_rocket_320!K$2:M$61,2,False)</f>
        <v>100</v>
      </c>
    </row>
    <row r="56" hidden="1">
      <c r="A56" s="37" t="s">
        <v>173</v>
      </c>
      <c r="B56" s="37" t="s">
        <v>153</v>
      </c>
      <c r="C56" s="27">
        <f>VLOOKUP(A56&amp;B56, syn_rocket_c40!C$2:D$25,2,False)</f>
        <v>97</v>
      </c>
      <c r="D56" s="39">
        <v>95.0</v>
      </c>
      <c r="E56" s="18">
        <f>VLOOKUP(A56&amp;B56,syn_rocket_C80!C$2:E$61,2,False)</f>
        <v>98</v>
      </c>
      <c r="F56" s="18">
        <f>VLOOKUP(A56&amp;B56,synt_rocket_C160!C$2:E$61,2,False)</f>
        <v>100</v>
      </c>
      <c r="G56" s="18">
        <f>VLOOKUP(A56&amp;B56,synth_rocket_320!C$2:E$61,2,False)</f>
        <v>100</v>
      </c>
      <c r="H56" s="18"/>
      <c r="I56" s="18">
        <f>VLOOKUP(A56&amp;B56, syn_rocket_c40!J$2:L$25,2,False)</f>
        <v>96</v>
      </c>
      <c r="J56" s="18">
        <v>94.0</v>
      </c>
      <c r="K56" s="18">
        <f>VLOOKUP(A56&amp;B56,syn_rocket_C80!L$2:N$61,2,False)</f>
        <v>99</v>
      </c>
      <c r="L56" s="38">
        <f>VLOOKUP(A56&amp;B56,synt_rocket_C160!K$2:M$61,2,False)</f>
        <v>97</v>
      </c>
      <c r="M56" s="38">
        <f>VLOOKUP(A56&amp;B56,synth_rocket_320!K$2:M$61,2,False)</f>
        <v>99</v>
      </c>
    </row>
    <row r="57" hidden="1">
      <c r="A57" s="37" t="s">
        <v>174</v>
      </c>
      <c r="B57" s="37" t="s">
        <v>153</v>
      </c>
      <c r="C57" s="27" t="str">
        <f>VLOOKUP(A57&amp;B57, syn_rocket_c40!C$2:D$25,2,False)</f>
        <v>#N/A</v>
      </c>
      <c r="D57" s="18">
        <v>100.0</v>
      </c>
      <c r="E57" s="18">
        <f>VLOOKUP(A57&amp;B57,syn_rocket_C80!C$2:E$61,2,False)</f>
        <v>100</v>
      </c>
      <c r="F57" s="18">
        <f>VLOOKUP(A57&amp;B57,synt_rocket_C160!C$2:E$61,2,False)</f>
        <v>100</v>
      </c>
      <c r="G57" s="18">
        <f>VLOOKUP(A57&amp;B57,synth_rocket_320!C$2:E$61,2,False)</f>
        <v>100</v>
      </c>
      <c r="H57" s="18"/>
      <c r="I57" s="18" t="str">
        <f>VLOOKUP(A57&amp;B57, syn_rocket_c40!J$2:L$25,2,False)</f>
        <v>#N/A</v>
      </c>
      <c r="J57" s="18">
        <v>100.0</v>
      </c>
      <c r="K57" s="18">
        <f>VLOOKUP(A57&amp;B57,syn_rocket_C80!L$2:N$61,2,False)</f>
        <v>100</v>
      </c>
      <c r="L57" s="38">
        <f>VLOOKUP(A57&amp;B57,synt_rocket_C160!K$2:M$61,2,False)</f>
        <v>100</v>
      </c>
      <c r="M57" s="38">
        <f>VLOOKUP(A57&amp;B57,synth_rocket_320!K$2:M$61,2,False)</f>
        <v>100</v>
      </c>
    </row>
    <row r="58" hidden="1">
      <c r="A58" s="37" t="s">
        <v>175</v>
      </c>
      <c r="B58" s="37" t="s">
        <v>153</v>
      </c>
      <c r="C58" s="27" t="str">
        <f>VLOOKUP(A58&amp;B58, syn_rocket_c40!C$2:D$25,2,False)</f>
        <v>#N/A</v>
      </c>
      <c r="D58" s="18">
        <v>100.0</v>
      </c>
      <c r="E58" s="18">
        <f>VLOOKUP(A58&amp;B58,syn_rocket_C80!C$2:E$61,2,False)</f>
        <v>100</v>
      </c>
      <c r="F58" s="18">
        <f>VLOOKUP(A58&amp;B58,synt_rocket_C160!C$2:E$61,2,False)</f>
        <v>100</v>
      </c>
      <c r="G58" s="18">
        <f>VLOOKUP(A58&amp;B58,synth_rocket_320!C$2:E$61,2,False)</f>
        <v>100</v>
      </c>
      <c r="H58" s="18"/>
      <c r="I58" s="18" t="str">
        <f>VLOOKUP(A58&amp;B58, syn_rocket_c40!J$2:L$25,2,False)</f>
        <v>#N/A</v>
      </c>
      <c r="J58" s="18">
        <v>100.0</v>
      </c>
      <c r="K58" s="18">
        <f>VLOOKUP(A58&amp;B58,syn_rocket_C80!L$2:N$61,2,False)</f>
        <v>100</v>
      </c>
      <c r="L58" s="38">
        <f>VLOOKUP(A58&amp;B58,synt_rocket_C160!K$2:M$61,2,False)</f>
        <v>100</v>
      </c>
      <c r="M58" s="38">
        <f>VLOOKUP(A58&amp;B58,synth_rocket_320!K$2:M$61,2,False)</f>
        <v>100</v>
      </c>
    </row>
    <row r="59">
      <c r="A59" s="37" t="s">
        <v>150</v>
      </c>
      <c r="B59" s="37" t="s">
        <v>178</v>
      </c>
      <c r="C59" s="27" t="str">
        <f>VLOOKUP(A59&amp;B59, syn_rocket_c40!C$2:D$25,2,False)</f>
        <v>#N/A</v>
      </c>
      <c r="D59" s="18">
        <v>100.0</v>
      </c>
      <c r="E59" s="18">
        <f>VLOOKUP(A59&amp;B59,syn_rocket_C80!C$2:E$61,2,False)</f>
        <v>100</v>
      </c>
      <c r="F59" s="18">
        <f>VLOOKUP(A59&amp;B59,synt_rocket_C160!C$2:E$61,2,False)</f>
        <v>100</v>
      </c>
      <c r="G59" s="18">
        <f>VLOOKUP(A59&amp;B59,synth_rocket_320!C$2:E$61,2,False)</f>
        <v>100</v>
      </c>
      <c r="H59" s="18"/>
      <c r="I59" s="18" t="str">
        <f>VLOOKUP(A59&amp;B59, syn_rocket_c40!J$2:L$25,2,False)</f>
        <v>#N/A</v>
      </c>
      <c r="J59" s="18">
        <v>100.0</v>
      </c>
      <c r="K59" s="18">
        <f>VLOOKUP(A59&amp;B59,syn_rocket_C80!L$2:N$61,2,False)</f>
        <v>100</v>
      </c>
      <c r="L59" s="38">
        <f>VLOOKUP(A59&amp;B59,synt_rocket_C160!K$2:M$61,2,False)</f>
        <v>100</v>
      </c>
      <c r="M59" s="38">
        <f>VLOOKUP(A59&amp;B59,synth_rocket_320!K$2:M$61,2,False)</f>
        <v>100</v>
      </c>
    </row>
    <row r="60">
      <c r="A60" s="37" t="s">
        <v>150</v>
      </c>
      <c r="B60" s="37" t="s">
        <v>153</v>
      </c>
      <c r="C60" s="27" t="str">
        <f>VLOOKUP(A60&amp;B60, syn_rocket_c40!C$2:D$25,2,False)</f>
        <v>#N/A</v>
      </c>
      <c r="D60" s="18">
        <v>100.0</v>
      </c>
      <c r="E60" s="18">
        <f>VLOOKUP(A60&amp;B60,syn_rocket_C80!C$2:E$61,2,False)</f>
        <v>100</v>
      </c>
      <c r="F60" s="18">
        <f>VLOOKUP(A60&amp;B60,synt_rocket_C160!C$2:E$61,2,False)</f>
        <v>100</v>
      </c>
      <c r="G60" s="18">
        <f>VLOOKUP(A60&amp;B60,synth_rocket_320!C$2:E$61,2,False)</f>
        <v>100</v>
      </c>
      <c r="H60" s="18"/>
      <c r="I60" s="18" t="str">
        <f>VLOOKUP(A60&amp;B60, syn_rocket_c40!J$2:L$25,2,False)</f>
        <v>#N/A</v>
      </c>
      <c r="J60" s="18">
        <v>100.0</v>
      </c>
      <c r="K60" s="18">
        <f>VLOOKUP(A60&amp;B60,syn_rocket_C80!L$2:N$61,2,False)</f>
        <v>100</v>
      </c>
      <c r="L60" s="38">
        <f>VLOOKUP(A60&amp;B60,synt_rocket_C160!K$2:M$61,2,False)</f>
        <v>100</v>
      </c>
      <c r="M60" s="38">
        <f>VLOOKUP(A60&amp;B60,synth_rocket_320!K$2:M$61,2,False)</f>
        <v>100</v>
      </c>
    </row>
    <row r="61" hidden="1">
      <c r="A61" s="37" t="s">
        <v>177</v>
      </c>
      <c r="B61" s="37" t="s">
        <v>153</v>
      </c>
      <c r="C61" s="27">
        <f>VLOOKUP(A61&amp;B61, syn_rocket_c40!C$2:D$25,2,False)</f>
        <v>100</v>
      </c>
      <c r="D61" s="18">
        <v>100.0</v>
      </c>
      <c r="E61" s="18">
        <f>VLOOKUP(A61&amp;B61,syn_rocket_C80!C$2:E$61,2,False)</f>
        <v>100</v>
      </c>
      <c r="F61" s="18">
        <f>VLOOKUP(A61&amp;B61,synt_rocket_C160!C$2:E$61,2,False)</f>
        <v>100</v>
      </c>
      <c r="G61" s="18">
        <f>VLOOKUP(A61&amp;B61,synth_rocket_320!C$2:E$61,2,False)</f>
        <v>100</v>
      </c>
      <c r="H61" s="18"/>
      <c r="I61" s="18">
        <f>VLOOKUP(A61&amp;B61, syn_rocket_c40!J$2:L$25,2,False)</f>
        <v>100</v>
      </c>
      <c r="J61" s="18">
        <v>100.0</v>
      </c>
      <c r="K61" s="18">
        <f>VLOOKUP(A61&amp;B61,syn_rocket_C80!L$2:N$61,2,False)</f>
        <v>100</v>
      </c>
      <c r="L61" s="38">
        <f>VLOOKUP(A61&amp;B61,synt_rocket_C160!K$2:M$61,2,False)</f>
        <v>100</v>
      </c>
      <c r="M61" s="38">
        <f>VLOOKUP(A61&amp;B61,synth_rocket_320!K$2:M$61,2,False)</f>
        <v>100</v>
      </c>
    </row>
    <row r="62" hidden="1">
      <c r="C62" s="40"/>
      <c r="D62" s="41">
        <f t="shared" ref="D62:F62" si="1">AVERAGE(D2:D61)</f>
        <v>96.38333333</v>
      </c>
      <c r="E62" s="41">
        <f t="shared" si="1"/>
        <v>95.76666667</v>
      </c>
      <c r="F62" s="41">
        <f t="shared" si="1"/>
        <v>94.8</v>
      </c>
      <c r="G62" s="18" t="str">
        <f>VLOOKUP(A62&amp;B62,synth_rocket_320!C$2:E$61,2,False)</f>
        <v>#N/A</v>
      </c>
      <c r="I62" s="23" t="str">
        <f t="shared" ref="I62:M62" si="2">AVERAGE(I2:I61)</f>
        <v>#N/A</v>
      </c>
      <c r="J62" s="41">
        <f t="shared" si="2"/>
        <v>96.03333333</v>
      </c>
      <c r="K62" s="41">
        <f t="shared" si="2"/>
        <v>96.26666667</v>
      </c>
      <c r="L62" s="23">
        <f t="shared" si="2"/>
        <v>94.38333333</v>
      </c>
      <c r="M62" s="23">
        <f t="shared" si="2"/>
        <v>93.2</v>
      </c>
    </row>
    <row r="63" hidden="1">
      <c r="C63" s="40"/>
    </row>
    <row r="64" hidden="1">
      <c r="C64" s="40"/>
    </row>
    <row r="65" hidden="1">
      <c r="C65" s="40"/>
    </row>
    <row r="66" hidden="1">
      <c r="C66" s="40"/>
    </row>
    <row r="67" hidden="1">
      <c r="C67" s="40"/>
    </row>
    <row r="68" hidden="1">
      <c r="C68" s="40"/>
    </row>
    <row r="69" hidden="1">
      <c r="C69" s="40"/>
    </row>
    <row r="70" hidden="1">
      <c r="C70" s="40"/>
    </row>
    <row r="71" hidden="1">
      <c r="C71" s="40"/>
    </row>
    <row r="72" hidden="1">
      <c r="C72" s="40"/>
    </row>
    <row r="73" hidden="1">
      <c r="C73" s="40"/>
    </row>
    <row r="74" hidden="1">
      <c r="C74" s="40"/>
    </row>
    <row r="75" hidden="1">
      <c r="C75" s="40"/>
    </row>
    <row r="76" hidden="1">
      <c r="C76" s="40"/>
    </row>
    <row r="77" hidden="1">
      <c r="C77" s="40"/>
    </row>
    <row r="78" hidden="1">
      <c r="C78" s="40"/>
    </row>
    <row r="79" hidden="1">
      <c r="C79" s="40"/>
    </row>
    <row r="80" hidden="1">
      <c r="C80" s="40"/>
    </row>
    <row r="81" hidden="1">
      <c r="C81" s="40"/>
    </row>
    <row r="82" hidden="1">
      <c r="C82" s="40"/>
    </row>
    <row r="83" hidden="1">
      <c r="C83" s="40"/>
    </row>
    <row r="84" hidden="1">
      <c r="C84" s="40"/>
    </row>
    <row r="85" hidden="1">
      <c r="C85" s="40"/>
    </row>
    <row r="86" hidden="1">
      <c r="C86" s="40"/>
    </row>
    <row r="87" hidden="1">
      <c r="C87" s="40"/>
    </row>
    <row r="88" hidden="1">
      <c r="C88" s="40"/>
    </row>
    <row r="89" hidden="1">
      <c r="C89" s="40"/>
    </row>
    <row r="90" hidden="1">
      <c r="C90" s="40"/>
    </row>
    <row r="91" hidden="1">
      <c r="C91" s="40"/>
    </row>
    <row r="92" hidden="1">
      <c r="C92" s="40"/>
    </row>
    <row r="93" hidden="1">
      <c r="C93" s="40"/>
    </row>
    <row r="94" hidden="1">
      <c r="C94" s="40"/>
    </row>
    <row r="95" hidden="1">
      <c r="C95" s="40"/>
    </row>
    <row r="96" hidden="1">
      <c r="C96" s="40"/>
    </row>
    <row r="97" hidden="1">
      <c r="C97" s="40"/>
    </row>
    <row r="98" hidden="1">
      <c r="C98" s="40"/>
    </row>
    <row r="99" hidden="1">
      <c r="C99" s="40"/>
    </row>
    <row r="100" hidden="1">
      <c r="C100" s="40"/>
    </row>
    <row r="101" hidden="1">
      <c r="C101" s="40"/>
    </row>
    <row r="102" hidden="1">
      <c r="C102" s="40"/>
    </row>
    <row r="103" hidden="1">
      <c r="C103" s="40"/>
    </row>
    <row r="104" hidden="1">
      <c r="C104" s="40"/>
    </row>
    <row r="105" hidden="1">
      <c r="C105" s="40"/>
    </row>
    <row r="106" hidden="1">
      <c r="C106" s="40"/>
    </row>
    <row r="107" hidden="1">
      <c r="C107" s="40"/>
    </row>
    <row r="108" hidden="1">
      <c r="C108" s="40"/>
    </row>
    <row r="109" hidden="1">
      <c r="C109" s="40"/>
    </row>
    <row r="110" hidden="1">
      <c r="C110" s="40"/>
    </row>
    <row r="111" hidden="1">
      <c r="C111" s="40"/>
    </row>
    <row r="112" hidden="1">
      <c r="C112" s="40"/>
    </row>
    <row r="113" hidden="1">
      <c r="C113" s="40"/>
    </row>
    <row r="114" hidden="1">
      <c r="C114" s="40"/>
    </row>
    <row r="115" hidden="1">
      <c r="C115" s="40"/>
    </row>
    <row r="116" hidden="1">
      <c r="C116" s="40"/>
    </row>
    <row r="117" hidden="1">
      <c r="C117" s="40"/>
    </row>
    <row r="118" hidden="1">
      <c r="C118" s="40"/>
    </row>
    <row r="119" hidden="1">
      <c r="C119" s="40"/>
    </row>
    <row r="120" hidden="1">
      <c r="C120" s="40"/>
    </row>
    <row r="121" hidden="1">
      <c r="C121" s="40"/>
    </row>
    <row r="122" hidden="1">
      <c r="C122" s="40"/>
    </row>
    <row r="123" hidden="1">
      <c r="C123" s="40"/>
    </row>
    <row r="124" hidden="1">
      <c r="C124" s="40"/>
    </row>
    <row r="125" hidden="1">
      <c r="C125" s="40"/>
    </row>
    <row r="126" hidden="1">
      <c r="C126" s="40"/>
    </row>
    <row r="127" hidden="1">
      <c r="C127" s="40"/>
    </row>
    <row r="128" hidden="1">
      <c r="C128" s="40"/>
    </row>
    <row r="129" hidden="1">
      <c r="C129" s="40"/>
    </row>
    <row r="130" hidden="1">
      <c r="C130" s="40"/>
    </row>
    <row r="131" hidden="1">
      <c r="C131" s="40"/>
    </row>
    <row r="132" hidden="1">
      <c r="C132" s="40"/>
    </row>
    <row r="133" hidden="1">
      <c r="C133" s="40"/>
    </row>
    <row r="134" hidden="1">
      <c r="C134" s="40"/>
    </row>
    <row r="135" hidden="1">
      <c r="C135" s="40"/>
    </row>
    <row r="136" hidden="1">
      <c r="C136" s="40"/>
    </row>
    <row r="137" hidden="1">
      <c r="C137" s="40"/>
    </row>
    <row r="138" hidden="1">
      <c r="C138" s="40"/>
    </row>
    <row r="139" hidden="1">
      <c r="C139" s="40"/>
    </row>
    <row r="140" hidden="1">
      <c r="C140" s="40"/>
    </row>
    <row r="141" hidden="1">
      <c r="C141" s="40"/>
    </row>
    <row r="142" hidden="1">
      <c r="C142" s="40"/>
    </row>
    <row r="143" hidden="1">
      <c r="C143" s="40"/>
    </row>
    <row r="144" hidden="1">
      <c r="C144" s="40"/>
    </row>
    <row r="145" hidden="1">
      <c r="C145" s="40"/>
    </row>
    <row r="146" hidden="1">
      <c r="C146" s="40"/>
    </row>
    <row r="147" hidden="1">
      <c r="C147" s="40"/>
    </row>
    <row r="148" hidden="1">
      <c r="C148" s="40"/>
    </row>
    <row r="149" hidden="1">
      <c r="C149" s="40"/>
    </row>
    <row r="150" hidden="1">
      <c r="C150" s="40"/>
    </row>
    <row r="151" hidden="1">
      <c r="C151" s="40"/>
    </row>
    <row r="152" hidden="1">
      <c r="C152" s="40"/>
    </row>
    <row r="153" hidden="1">
      <c r="C153" s="40"/>
    </row>
    <row r="154" hidden="1">
      <c r="C154" s="40"/>
    </row>
    <row r="155" hidden="1">
      <c r="C155" s="40"/>
    </row>
    <row r="156" hidden="1">
      <c r="C156" s="40"/>
    </row>
    <row r="157" hidden="1">
      <c r="C157" s="40"/>
    </row>
    <row r="158" hidden="1">
      <c r="C158" s="40"/>
    </row>
    <row r="159" hidden="1">
      <c r="C159" s="40"/>
    </row>
    <row r="160" hidden="1">
      <c r="C160" s="40"/>
    </row>
    <row r="161" hidden="1">
      <c r="C161" s="40"/>
    </row>
    <row r="162" hidden="1">
      <c r="C162" s="40"/>
    </row>
    <row r="163" hidden="1">
      <c r="C163" s="40"/>
    </row>
    <row r="164" hidden="1">
      <c r="C164" s="40"/>
    </row>
    <row r="165" hidden="1">
      <c r="C165" s="40"/>
    </row>
    <row r="166" hidden="1">
      <c r="C166" s="40"/>
    </row>
    <row r="167" hidden="1">
      <c r="C167" s="40"/>
    </row>
    <row r="168" hidden="1">
      <c r="C168" s="40"/>
    </row>
    <row r="169" hidden="1">
      <c r="C169" s="40"/>
    </row>
    <row r="170" hidden="1">
      <c r="C170" s="40"/>
    </row>
    <row r="171" hidden="1">
      <c r="C171" s="40"/>
    </row>
    <row r="172" hidden="1">
      <c r="C172" s="40"/>
    </row>
    <row r="173" hidden="1">
      <c r="C173" s="40"/>
    </row>
    <row r="174" hidden="1">
      <c r="C174" s="40"/>
    </row>
    <row r="175" hidden="1">
      <c r="C175" s="40"/>
    </row>
    <row r="176" hidden="1">
      <c r="C176" s="40"/>
    </row>
    <row r="177" hidden="1">
      <c r="C177" s="40"/>
    </row>
    <row r="178" hidden="1">
      <c r="C178" s="40"/>
    </row>
    <row r="179" hidden="1">
      <c r="C179" s="40"/>
    </row>
    <row r="180" hidden="1">
      <c r="C180" s="40"/>
    </row>
    <row r="181" hidden="1">
      <c r="C181" s="40"/>
    </row>
    <row r="182" hidden="1">
      <c r="C182" s="40"/>
    </row>
    <row r="183" hidden="1">
      <c r="C183" s="40"/>
    </row>
    <row r="184" hidden="1">
      <c r="C184" s="40"/>
    </row>
    <row r="185" hidden="1">
      <c r="C185" s="40"/>
    </row>
    <row r="186" hidden="1">
      <c r="C186" s="40"/>
    </row>
    <row r="187" hidden="1">
      <c r="C187" s="40"/>
    </row>
    <row r="188" hidden="1">
      <c r="C188" s="40"/>
    </row>
    <row r="189" hidden="1">
      <c r="C189" s="40"/>
    </row>
    <row r="190" hidden="1">
      <c r="C190" s="40"/>
    </row>
    <row r="191" hidden="1">
      <c r="C191" s="40"/>
    </row>
    <row r="192" hidden="1">
      <c r="C192" s="40"/>
    </row>
    <row r="193" hidden="1">
      <c r="C193" s="40"/>
    </row>
    <row r="194" hidden="1">
      <c r="C194" s="40"/>
    </row>
    <row r="195" hidden="1">
      <c r="C195" s="40"/>
    </row>
    <row r="196" hidden="1">
      <c r="C196" s="40"/>
    </row>
    <row r="197" hidden="1">
      <c r="C197" s="40"/>
    </row>
    <row r="198" hidden="1">
      <c r="C198" s="40"/>
    </row>
    <row r="199" hidden="1">
      <c r="C199" s="40"/>
    </row>
    <row r="200" hidden="1">
      <c r="C200" s="40"/>
    </row>
    <row r="201" hidden="1">
      <c r="C201" s="40"/>
    </row>
    <row r="202" hidden="1">
      <c r="C202" s="40"/>
    </row>
    <row r="203" hidden="1">
      <c r="C203" s="40"/>
    </row>
    <row r="204" hidden="1">
      <c r="C204" s="40"/>
    </row>
    <row r="205" hidden="1">
      <c r="C205" s="40"/>
    </row>
    <row r="206" hidden="1">
      <c r="C206" s="40"/>
    </row>
    <row r="207" hidden="1">
      <c r="C207" s="40"/>
    </row>
    <row r="208" hidden="1">
      <c r="C208" s="40"/>
    </row>
    <row r="209" hidden="1">
      <c r="C209" s="40"/>
    </row>
    <row r="210" hidden="1">
      <c r="C210" s="40"/>
    </row>
    <row r="211" hidden="1">
      <c r="C211" s="40"/>
    </row>
    <row r="212" hidden="1">
      <c r="C212" s="40"/>
    </row>
    <row r="213" hidden="1">
      <c r="C213" s="40"/>
    </row>
    <row r="214" hidden="1">
      <c r="C214" s="40"/>
    </row>
    <row r="215" hidden="1">
      <c r="C215" s="40"/>
    </row>
    <row r="216" hidden="1">
      <c r="C216" s="40"/>
    </row>
    <row r="217" hidden="1">
      <c r="C217" s="40"/>
    </row>
    <row r="218" hidden="1">
      <c r="C218" s="40"/>
    </row>
    <row r="219" hidden="1">
      <c r="C219" s="40"/>
    </row>
    <row r="220" hidden="1">
      <c r="C220" s="40"/>
    </row>
    <row r="221" hidden="1">
      <c r="C221" s="40"/>
    </row>
    <row r="222" hidden="1">
      <c r="C222" s="40"/>
    </row>
    <row r="223" hidden="1">
      <c r="C223" s="40"/>
    </row>
    <row r="224" hidden="1">
      <c r="C224" s="40"/>
    </row>
    <row r="225" hidden="1">
      <c r="C225" s="40"/>
    </row>
    <row r="226" hidden="1">
      <c r="C226" s="40"/>
    </row>
    <row r="227" hidden="1">
      <c r="C227" s="40"/>
    </row>
    <row r="228" hidden="1">
      <c r="C228" s="40"/>
    </row>
    <row r="229" hidden="1">
      <c r="C229" s="40"/>
    </row>
    <row r="230" hidden="1">
      <c r="C230" s="40"/>
    </row>
    <row r="231" hidden="1">
      <c r="C231" s="40"/>
    </row>
    <row r="232" hidden="1">
      <c r="C232" s="40"/>
    </row>
    <row r="233" hidden="1">
      <c r="C233" s="40"/>
    </row>
    <row r="234" hidden="1">
      <c r="C234" s="40"/>
    </row>
    <row r="235" hidden="1">
      <c r="C235" s="40"/>
    </row>
    <row r="236" hidden="1">
      <c r="C236" s="40"/>
    </row>
    <row r="237" hidden="1">
      <c r="C237" s="40"/>
    </row>
    <row r="238" hidden="1">
      <c r="C238" s="40"/>
    </row>
    <row r="239" hidden="1">
      <c r="C239" s="40"/>
    </row>
    <row r="240" hidden="1">
      <c r="C240" s="40"/>
    </row>
    <row r="241" hidden="1">
      <c r="C241" s="40"/>
    </row>
    <row r="242" hidden="1">
      <c r="C242" s="40"/>
    </row>
    <row r="243" hidden="1">
      <c r="C243" s="40"/>
    </row>
    <row r="244" hidden="1">
      <c r="C244" s="40"/>
    </row>
    <row r="245" hidden="1">
      <c r="C245" s="40"/>
    </row>
    <row r="246" hidden="1">
      <c r="C246" s="40"/>
    </row>
    <row r="247" hidden="1">
      <c r="C247" s="40"/>
    </row>
    <row r="248" hidden="1">
      <c r="C248" s="40"/>
    </row>
    <row r="249" hidden="1">
      <c r="C249" s="40"/>
    </row>
    <row r="250" hidden="1">
      <c r="C250" s="40"/>
    </row>
    <row r="251" hidden="1">
      <c r="C251" s="40"/>
    </row>
    <row r="252" hidden="1">
      <c r="C252" s="40"/>
    </row>
    <row r="253" hidden="1">
      <c r="C253" s="40"/>
    </row>
    <row r="254" hidden="1">
      <c r="C254" s="40"/>
    </row>
    <row r="255" hidden="1">
      <c r="C255" s="40"/>
    </row>
    <row r="256" hidden="1">
      <c r="C256" s="40"/>
    </row>
    <row r="257" hidden="1">
      <c r="C257" s="40"/>
    </row>
    <row r="258" hidden="1">
      <c r="C258" s="40"/>
    </row>
    <row r="259" hidden="1">
      <c r="C259" s="40"/>
    </row>
    <row r="260" hidden="1">
      <c r="C260" s="40"/>
    </row>
    <row r="261" hidden="1">
      <c r="C261" s="40"/>
    </row>
    <row r="262" hidden="1">
      <c r="C262" s="40"/>
    </row>
    <row r="263" hidden="1">
      <c r="C263" s="40"/>
    </row>
    <row r="264" hidden="1">
      <c r="C264" s="40"/>
    </row>
    <row r="265" hidden="1">
      <c r="C265" s="40"/>
    </row>
    <row r="266" hidden="1">
      <c r="C266" s="40"/>
    </row>
    <row r="267" hidden="1">
      <c r="C267" s="40"/>
    </row>
    <row r="268" hidden="1">
      <c r="C268" s="40"/>
    </row>
    <row r="269" hidden="1">
      <c r="C269" s="40"/>
    </row>
    <row r="270" hidden="1">
      <c r="C270" s="40"/>
    </row>
    <row r="271" hidden="1">
      <c r="C271" s="40"/>
    </row>
    <row r="272" hidden="1">
      <c r="C272" s="40"/>
    </row>
    <row r="273" hidden="1">
      <c r="C273" s="40"/>
    </row>
    <row r="274" hidden="1">
      <c r="C274" s="40"/>
    </row>
    <row r="275" hidden="1">
      <c r="C275" s="40"/>
    </row>
    <row r="276" hidden="1">
      <c r="C276" s="40"/>
    </row>
    <row r="277" hidden="1">
      <c r="C277" s="40"/>
    </row>
    <row r="278" hidden="1">
      <c r="C278" s="40"/>
    </row>
    <row r="279" hidden="1">
      <c r="C279" s="40"/>
    </row>
    <row r="280" hidden="1">
      <c r="C280" s="40"/>
    </row>
    <row r="281" hidden="1">
      <c r="C281" s="40"/>
    </row>
    <row r="282" hidden="1">
      <c r="C282" s="40"/>
    </row>
    <row r="283" hidden="1">
      <c r="C283" s="40"/>
    </row>
    <row r="284" hidden="1">
      <c r="C284" s="40"/>
    </row>
    <row r="285" hidden="1">
      <c r="C285" s="40"/>
    </row>
    <row r="286" hidden="1">
      <c r="C286" s="40"/>
    </row>
    <row r="287" hidden="1">
      <c r="C287" s="40"/>
    </row>
    <row r="288" hidden="1">
      <c r="C288" s="40"/>
    </row>
    <row r="289" hidden="1">
      <c r="C289" s="40"/>
    </row>
    <row r="290" hidden="1">
      <c r="C290" s="40"/>
    </row>
    <row r="291" hidden="1">
      <c r="C291" s="40"/>
    </row>
    <row r="292" hidden="1">
      <c r="C292" s="40"/>
    </row>
    <row r="293" hidden="1">
      <c r="C293" s="40"/>
    </row>
    <row r="294" hidden="1">
      <c r="C294" s="40"/>
    </row>
    <row r="295" hidden="1">
      <c r="C295" s="40"/>
    </row>
    <row r="296" hidden="1">
      <c r="C296" s="40"/>
    </row>
    <row r="297" hidden="1">
      <c r="C297" s="40"/>
    </row>
    <row r="298" hidden="1">
      <c r="C298" s="40"/>
    </row>
    <row r="299" hidden="1">
      <c r="C299" s="40"/>
    </row>
    <row r="300" hidden="1">
      <c r="C300" s="40"/>
    </row>
    <row r="301" hidden="1">
      <c r="C301" s="40"/>
    </row>
    <row r="302" hidden="1">
      <c r="C302" s="40"/>
    </row>
    <row r="303" hidden="1">
      <c r="C303" s="40"/>
    </row>
    <row r="304" hidden="1">
      <c r="C304" s="40"/>
    </row>
    <row r="305" hidden="1">
      <c r="C305" s="40"/>
    </row>
    <row r="306" hidden="1">
      <c r="C306" s="40"/>
    </row>
    <row r="307" hidden="1">
      <c r="C307" s="40"/>
    </row>
    <row r="308" hidden="1">
      <c r="C308" s="40"/>
    </row>
    <row r="309" hidden="1">
      <c r="C309" s="40"/>
    </row>
    <row r="310" hidden="1">
      <c r="C310" s="40"/>
    </row>
    <row r="311" hidden="1">
      <c r="C311" s="40"/>
    </row>
    <row r="312" hidden="1">
      <c r="C312" s="40"/>
    </row>
    <row r="313" hidden="1">
      <c r="C313" s="40"/>
    </row>
    <row r="314" hidden="1">
      <c r="C314" s="40"/>
    </row>
    <row r="315" hidden="1">
      <c r="C315" s="40"/>
    </row>
    <row r="316" hidden="1">
      <c r="C316" s="40"/>
    </row>
    <row r="317" hidden="1">
      <c r="C317" s="40"/>
    </row>
    <row r="318" hidden="1">
      <c r="C318" s="40"/>
    </row>
    <row r="319" hidden="1">
      <c r="C319" s="40"/>
    </row>
    <row r="320" hidden="1">
      <c r="C320" s="40"/>
    </row>
    <row r="321" hidden="1">
      <c r="C321" s="40"/>
    </row>
    <row r="322" hidden="1">
      <c r="C322" s="40"/>
    </row>
    <row r="323" hidden="1">
      <c r="C323" s="40"/>
    </row>
    <row r="324" hidden="1">
      <c r="C324" s="40"/>
    </row>
    <row r="325" hidden="1">
      <c r="C325" s="40"/>
    </row>
    <row r="326" hidden="1">
      <c r="C326" s="40"/>
    </row>
    <row r="327" hidden="1">
      <c r="C327" s="40"/>
    </row>
    <row r="328" hidden="1">
      <c r="C328" s="40"/>
    </row>
    <row r="329" hidden="1">
      <c r="C329" s="40"/>
    </row>
    <row r="330" hidden="1">
      <c r="C330" s="40"/>
    </row>
    <row r="331" hidden="1">
      <c r="C331" s="40"/>
    </row>
    <row r="332" hidden="1">
      <c r="C332" s="40"/>
    </row>
    <row r="333" hidden="1">
      <c r="C333" s="40"/>
    </row>
    <row r="334" hidden="1">
      <c r="C334" s="40"/>
    </row>
    <row r="335" hidden="1">
      <c r="C335" s="40"/>
    </row>
    <row r="336" hidden="1">
      <c r="C336" s="40"/>
    </row>
    <row r="337" hidden="1">
      <c r="C337" s="40"/>
    </row>
    <row r="338" hidden="1">
      <c r="C338" s="40"/>
    </row>
    <row r="339" hidden="1">
      <c r="C339" s="40"/>
    </row>
    <row r="340" hidden="1">
      <c r="C340" s="40"/>
    </row>
    <row r="341" hidden="1">
      <c r="C341" s="40"/>
    </row>
    <row r="342" hidden="1">
      <c r="C342" s="40"/>
    </row>
    <row r="343" hidden="1">
      <c r="C343" s="40"/>
    </row>
    <row r="344" hidden="1">
      <c r="C344" s="40"/>
    </row>
    <row r="345" hidden="1">
      <c r="C345" s="40"/>
    </row>
    <row r="346" hidden="1">
      <c r="C346" s="40"/>
    </row>
    <row r="347" hidden="1">
      <c r="C347" s="40"/>
    </row>
    <row r="348" hidden="1">
      <c r="C348" s="40"/>
    </row>
    <row r="349" hidden="1">
      <c r="C349" s="40"/>
    </row>
    <row r="350" hidden="1">
      <c r="C350" s="40"/>
    </row>
    <row r="351" hidden="1">
      <c r="C351" s="40"/>
    </row>
    <row r="352" hidden="1">
      <c r="C352" s="40"/>
    </row>
    <row r="353" hidden="1">
      <c r="C353" s="40"/>
    </row>
    <row r="354" hidden="1">
      <c r="C354" s="40"/>
    </row>
    <row r="355" hidden="1">
      <c r="C355" s="40"/>
    </row>
    <row r="356" hidden="1">
      <c r="C356" s="40"/>
    </row>
    <row r="357" hidden="1">
      <c r="C357" s="40"/>
    </row>
    <row r="358" hidden="1">
      <c r="C358" s="40"/>
    </row>
    <row r="359" hidden="1">
      <c r="C359" s="40"/>
    </row>
    <row r="360" hidden="1">
      <c r="C360" s="40"/>
    </row>
    <row r="361" hidden="1">
      <c r="C361" s="40"/>
    </row>
    <row r="362" hidden="1">
      <c r="C362" s="40"/>
    </row>
    <row r="363" hidden="1">
      <c r="C363" s="40"/>
    </row>
    <row r="364" hidden="1">
      <c r="C364" s="40"/>
    </row>
    <row r="365" hidden="1">
      <c r="C365" s="40"/>
    </row>
    <row r="366" hidden="1">
      <c r="C366" s="40"/>
    </row>
    <row r="367" hidden="1">
      <c r="C367" s="40"/>
    </row>
    <row r="368" hidden="1">
      <c r="C368" s="40"/>
    </row>
    <row r="369" hidden="1">
      <c r="C369" s="40"/>
    </row>
    <row r="370" hidden="1">
      <c r="C370" s="40"/>
    </row>
    <row r="371" hidden="1">
      <c r="C371" s="40"/>
    </row>
    <row r="372" hidden="1">
      <c r="C372" s="40"/>
    </row>
    <row r="373" hidden="1">
      <c r="C373" s="40"/>
    </row>
    <row r="374" hidden="1">
      <c r="C374" s="40"/>
    </row>
    <row r="375" hidden="1">
      <c r="C375" s="40"/>
    </row>
    <row r="376" hidden="1">
      <c r="C376" s="40"/>
    </row>
    <row r="377" hidden="1">
      <c r="C377" s="40"/>
    </row>
    <row r="378" hidden="1">
      <c r="C378" s="40"/>
    </row>
    <row r="379" hidden="1">
      <c r="C379" s="40"/>
    </row>
    <row r="380" hidden="1">
      <c r="C380" s="40"/>
    </row>
    <row r="381" hidden="1">
      <c r="C381" s="40"/>
    </row>
    <row r="382" hidden="1">
      <c r="C382" s="40"/>
    </row>
    <row r="383" hidden="1">
      <c r="C383" s="40"/>
    </row>
    <row r="384" hidden="1">
      <c r="C384" s="40"/>
    </row>
    <row r="385" hidden="1">
      <c r="C385" s="40"/>
    </row>
    <row r="386" hidden="1">
      <c r="C386" s="40"/>
    </row>
    <row r="387" hidden="1">
      <c r="C387" s="40"/>
    </row>
    <row r="388" hidden="1">
      <c r="C388" s="40"/>
    </row>
    <row r="389" hidden="1">
      <c r="C389" s="40"/>
    </row>
    <row r="390" hidden="1">
      <c r="C390" s="40"/>
    </row>
    <row r="391" hidden="1">
      <c r="C391" s="40"/>
    </row>
    <row r="392" hidden="1">
      <c r="C392" s="40"/>
    </row>
    <row r="393" hidden="1">
      <c r="C393" s="40"/>
    </row>
    <row r="394" hidden="1">
      <c r="C394" s="40"/>
    </row>
    <row r="395" hidden="1">
      <c r="C395" s="40"/>
    </row>
    <row r="396" hidden="1">
      <c r="C396" s="40"/>
    </row>
    <row r="397" hidden="1">
      <c r="C397" s="40"/>
    </row>
    <row r="398" hidden="1">
      <c r="C398" s="40"/>
    </row>
    <row r="399" hidden="1">
      <c r="C399" s="40"/>
    </row>
    <row r="400" hidden="1">
      <c r="C400" s="40"/>
    </row>
    <row r="401" hidden="1">
      <c r="C401" s="40"/>
    </row>
    <row r="402" hidden="1">
      <c r="C402" s="40"/>
    </row>
    <row r="403" hidden="1">
      <c r="C403" s="40"/>
    </row>
    <row r="404" hidden="1">
      <c r="C404" s="40"/>
    </row>
    <row r="405" hidden="1">
      <c r="C405" s="40"/>
    </row>
    <row r="406" hidden="1">
      <c r="C406" s="40"/>
    </row>
    <row r="407" hidden="1">
      <c r="C407" s="40"/>
    </row>
    <row r="408" hidden="1">
      <c r="C408" s="40"/>
    </row>
    <row r="409" hidden="1">
      <c r="C409" s="40"/>
    </row>
    <row r="410" hidden="1">
      <c r="C410" s="40"/>
    </row>
    <row r="411" hidden="1">
      <c r="C411" s="40"/>
    </row>
    <row r="412" hidden="1">
      <c r="C412" s="40"/>
    </row>
    <row r="413" hidden="1">
      <c r="C413" s="40"/>
    </row>
    <row r="414" hidden="1">
      <c r="C414" s="40"/>
    </row>
    <row r="415" hidden="1">
      <c r="C415" s="40"/>
    </row>
    <row r="416" hidden="1">
      <c r="C416" s="40"/>
    </row>
    <row r="417" hidden="1">
      <c r="C417" s="40"/>
    </row>
    <row r="418" hidden="1">
      <c r="C418" s="40"/>
    </row>
    <row r="419" hidden="1">
      <c r="C419" s="40"/>
    </row>
    <row r="420" hidden="1">
      <c r="C420" s="40"/>
    </row>
    <row r="421" hidden="1">
      <c r="C421" s="40"/>
    </row>
    <row r="422" hidden="1">
      <c r="C422" s="40"/>
    </row>
    <row r="423" hidden="1">
      <c r="C423" s="40"/>
    </row>
    <row r="424" hidden="1">
      <c r="C424" s="40"/>
    </row>
    <row r="425" hidden="1">
      <c r="C425" s="40"/>
    </row>
    <row r="426" hidden="1">
      <c r="C426" s="40"/>
    </row>
    <row r="427" hidden="1">
      <c r="C427" s="40"/>
    </row>
    <row r="428" hidden="1">
      <c r="C428" s="40"/>
    </row>
    <row r="429" hidden="1">
      <c r="C429" s="40"/>
    </row>
    <row r="430" hidden="1">
      <c r="C430" s="40"/>
    </row>
    <row r="431" hidden="1">
      <c r="C431" s="40"/>
    </row>
    <row r="432" hidden="1">
      <c r="C432" s="40"/>
    </row>
    <row r="433" hidden="1">
      <c r="C433" s="40"/>
    </row>
    <row r="434" hidden="1">
      <c r="C434" s="40"/>
    </row>
    <row r="435" hidden="1">
      <c r="C435" s="40"/>
    </row>
    <row r="436" hidden="1">
      <c r="C436" s="40"/>
    </row>
    <row r="437" hidden="1">
      <c r="C437" s="40"/>
    </row>
    <row r="438" hidden="1">
      <c r="C438" s="40"/>
    </row>
    <row r="439" hidden="1">
      <c r="C439" s="40"/>
    </row>
    <row r="440" hidden="1">
      <c r="C440" s="40"/>
    </row>
    <row r="441" hidden="1">
      <c r="C441" s="40"/>
    </row>
    <row r="442" hidden="1">
      <c r="C442" s="40"/>
    </row>
    <row r="443" hidden="1">
      <c r="C443" s="40"/>
    </row>
    <row r="444" hidden="1">
      <c r="C444" s="40"/>
    </row>
    <row r="445" hidden="1">
      <c r="C445" s="40"/>
    </row>
    <row r="446" hidden="1">
      <c r="C446" s="40"/>
    </row>
    <row r="447" hidden="1">
      <c r="C447" s="40"/>
    </row>
    <row r="448" hidden="1">
      <c r="C448" s="40"/>
    </row>
    <row r="449" hidden="1">
      <c r="C449" s="40"/>
    </row>
    <row r="450" hidden="1">
      <c r="C450" s="40"/>
    </row>
    <row r="451" hidden="1">
      <c r="C451" s="40"/>
    </row>
    <row r="452" hidden="1">
      <c r="C452" s="40"/>
    </row>
    <row r="453" hidden="1">
      <c r="C453" s="40"/>
    </row>
    <row r="454" hidden="1">
      <c r="C454" s="40"/>
    </row>
    <row r="455" hidden="1">
      <c r="C455" s="40"/>
    </row>
    <row r="456" hidden="1">
      <c r="C456" s="40"/>
    </row>
    <row r="457" hidden="1">
      <c r="C457" s="40"/>
    </row>
    <row r="458" hidden="1">
      <c r="C458" s="40"/>
    </row>
    <row r="459" hidden="1">
      <c r="C459" s="40"/>
    </row>
    <row r="460" hidden="1">
      <c r="C460" s="40"/>
    </row>
    <row r="461" hidden="1">
      <c r="C461" s="40"/>
    </row>
    <row r="462" hidden="1">
      <c r="C462" s="40"/>
    </row>
    <row r="463" hidden="1">
      <c r="C463" s="40"/>
    </row>
    <row r="464" hidden="1">
      <c r="C464" s="40"/>
    </row>
    <row r="465" hidden="1">
      <c r="C465" s="40"/>
    </row>
    <row r="466" hidden="1">
      <c r="C466" s="40"/>
    </row>
    <row r="467" hidden="1">
      <c r="C467" s="40"/>
    </row>
    <row r="468" hidden="1">
      <c r="C468" s="40"/>
    </row>
    <row r="469" hidden="1">
      <c r="C469" s="40"/>
    </row>
    <row r="470" hidden="1">
      <c r="C470" s="40"/>
    </row>
    <row r="471" hidden="1">
      <c r="C471" s="40"/>
    </row>
    <row r="472" hidden="1">
      <c r="C472" s="40"/>
    </row>
    <row r="473" hidden="1">
      <c r="C473" s="40"/>
    </row>
    <row r="474" hidden="1">
      <c r="C474" s="40"/>
    </row>
    <row r="475" hidden="1">
      <c r="C475" s="40"/>
    </row>
    <row r="476" hidden="1">
      <c r="C476" s="40"/>
    </row>
    <row r="477" hidden="1">
      <c r="C477" s="40"/>
    </row>
    <row r="478" hidden="1">
      <c r="C478" s="40"/>
    </row>
    <row r="479" hidden="1">
      <c r="C479" s="40"/>
    </row>
    <row r="480" hidden="1">
      <c r="C480" s="40"/>
    </row>
    <row r="481" hidden="1">
      <c r="C481" s="40"/>
    </row>
    <row r="482" hidden="1">
      <c r="C482" s="40"/>
    </row>
    <row r="483" hidden="1">
      <c r="C483" s="40"/>
    </row>
    <row r="484" hidden="1">
      <c r="C484" s="40"/>
    </row>
    <row r="485" hidden="1">
      <c r="C485" s="40"/>
    </row>
    <row r="486" hidden="1">
      <c r="C486" s="40"/>
    </row>
    <row r="487" hidden="1">
      <c r="C487" s="40"/>
    </row>
    <row r="488" hidden="1">
      <c r="C488" s="40"/>
    </row>
    <row r="489" hidden="1">
      <c r="C489" s="40"/>
    </row>
    <row r="490" hidden="1">
      <c r="C490" s="40"/>
    </row>
    <row r="491" hidden="1">
      <c r="C491" s="40"/>
    </row>
    <row r="492" hidden="1">
      <c r="C492" s="40"/>
    </row>
    <row r="493" hidden="1">
      <c r="C493" s="40"/>
    </row>
    <row r="494" hidden="1">
      <c r="C494" s="40"/>
    </row>
    <row r="495" hidden="1">
      <c r="C495" s="40"/>
    </row>
    <row r="496" hidden="1">
      <c r="C496" s="40"/>
    </row>
    <row r="497" hidden="1">
      <c r="C497" s="40"/>
    </row>
    <row r="498" hidden="1">
      <c r="C498" s="40"/>
    </row>
    <row r="499" hidden="1">
      <c r="C499" s="40"/>
    </row>
    <row r="500" hidden="1">
      <c r="C500" s="40"/>
    </row>
    <row r="501" hidden="1">
      <c r="C501" s="40"/>
    </row>
    <row r="502" hidden="1">
      <c r="C502" s="40"/>
    </row>
    <row r="503" hidden="1">
      <c r="C503" s="40"/>
    </row>
    <row r="504" hidden="1">
      <c r="C504" s="40"/>
    </row>
    <row r="505" hidden="1">
      <c r="C505" s="40"/>
    </row>
    <row r="506" hidden="1">
      <c r="C506" s="40"/>
    </row>
    <row r="507" hidden="1">
      <c r="C507" s="40"/>
    </row>
    <row r="508" hidden="1">
      <c r="C508" s="40"/>
    </row>
    <row r="509" hidden="1">
      <c r="C509" s="40"/>
    </row>
    <row r="510" hidden="1">
      <c r="C510" s="40"/>
    </row>
    <row r="511" hidden="1">
      <c r="C511" s="40"/>
    </row>
    <row r="512" hidden="1">
      <c r="C512" s="40"/>
    </row>
    <row r="513" hidden="1">
      <c r="C513" s="40"/>
    </row>
    <row r="514" hidden="1">
      <c r="C514" s="40"/>
    </row>
    <row r="515" hidden="1">
      <c r="C515" s="40"/>
    </row>
    <row r="516" hidden="1">
      <c r="C516" s="40"/>
    </row>
    <row r="517" hidden="1">
      <c r="C517" s="40"/>
    </row>
    <row r="518" hidden="1">
      <c r="C518" s="40"/>
    </row>
    <row r="519" hidden="1">
      <c r="C519" s="40"/>
    </row>
    <row r="520" hidden="1">
      <c r="C520" s="40"/>
    </row>
    <row r="521" hidden="1">
      <c r="C521" s="40"/>
    </row>
    <row r="522" hidden="1">
      <c r="C522" s="40"/>
    </row>
    <row r="523" hidden="1">
      <c r="C523" s="40"/>
    </row>
    <row r="524" hidden="1">
      <c r="C524" s="40"/>
    </row>
    <row r="525" hidden="1">
      <c r="C525" s="40"/>
    </row>
    <row r="526" hidden="1">
      <c r="C526" s="40"/>
    </row>
    <row r="527" hidden="1">
      <c r="C527" s="40"/>
    </row>
    <row r="528" hidden="1">
      <c r="C528" s="40"/>
    </row>
    <row r="529" hidden="1">
      <c r="C529" s="40"/>
    </row>
    <row r="530" hidden="1">
      <c r="C530" s="40"/>
    </row>
    <row r="531" hidden="1">
      <c r="C531" s="40"/>
    </row>
    <row r="532" hidden="1">
      <c r="C532" s="40"/>
    </row>
    <row r="533" hidden="1">
      <c r="C533" s="40"/>
    </row>
    <row r="534" hidden="1">
      <c r="C534" s="40"/>
    </row>
    <row r="535" hidden="1">
      <c r="C535" s="40"/>
    </row>
    <row r="536" hidden="1">
      <c r="C536" s="40"/>
    </row>
    <row r="537" hidden="1">
      <c r="C537" s="40"/>
    </row>
    <row r="538" hidden="1">
      <c r="C538" s="40"/>
    </row>
    <row r="539" hidden="1">
      <c r="C539" s="40"/>
    </row>
    <row r="540" hidden="1">
      <c r="C540" s="40"/>
    </row>
    <row r="541" hidden="1">
      <c r="C541" s="40"/>
    </row>
    <row r="542" hidden="1">
      <c r="C542" s="40"/>
    </row>
    <row r="543" hidden="1">
      <c r="C543" s="40"/>
    </row>
    <row r="544" hidden="1">
      <c r="C544" s="40"/>
    </row>
    <row r="545" hidden="1">
      <c r="C545" s="40"/>
    </row>
    <row r="546" hidden="1">
      <c r="C546" s="40"/>
    </row>
    <row r="547" hidden="1">
      <c r="C547" s="40"/>
    </row>
    <row r="548" hidden="1">
      <c r="C548" s="40"/>
    </row>
    <row r="549" hidden="1">
      <c r="C549" s="40"/>
    </row>
    <row r="550" hidden="1">
      <c r="C550" s="40"/>
    </row>
    <row r="551" hidden="1">
      <c r="C551" s="40"/>
    </row>
    <row r="552" hidden="1">
      <c r="C552" s="40"/>
    </row>
    <row r="553" hidden="1">
      <c r="C553" s="40"/>
    </row>
    <row r="554" hidden="1">
      <c r="C554" s="40"/>
    </row>
    <row r="555" hidden="1">
      <c r="C555" s="40"/>
    </row>
    <row r="556" hidden="1">
      <c r="C556" s="40"/>
    </row>
    <row r="557" hidden="1">
      <c r="C557" s="40"/>
    </row>
    <row r="558" hidden="1">
      <c r="C558" s="40"/>
    </row>
    <row r="559" hidden="1">
      <c r="C559" s="40"/>
    </row>
    <row r="560" hidden="1">
      <c r="C560" s="40"/>
    </row>
    <row r="561" hidden="1">
      <c r="C561" s="40"/>
    </row>
    <row r="562" hidden="1">
      <c r="C562" s="40"/>
    </row>
    <row r="563" hidden="1">
      <c r="C563" s="40"/>
    </row>
    <row r="564" hidden="1">
      <c r="C564" s="40"/>
    </row>
    <row r="565" hidden="1">
      <c r="C565" s="40"/>
    </row>
    <row r="566" hidden="1">
      <c r="C566" s="40"/>
    </row>
    <row r="567" hidden="1">
      <c r="C567" s="40"/>
    </row>
    <row r="568" hidden="1">
      <c r="C568" s="40"/>
    </row>
    <row r="569" hidden="1">
      <c r="C569" s="40"/>
    </row>
    <row r="570" hidden="1">
      <c r="C570" s="40"/>
    </row>
    <row r="571" hidden="1">
      <c r="C571" s="40"/>
    </row>
    <row r="572" hidden="1">
      <c r="C572" s="40"/>
    </row>
    <row r="573" hidden="1">
      <c r="C573" s="40"/>
    </row>
    <row r="574" hidden="1">
      <c r="C574" s="40"/>
    </row>
    <row r="575" hidden="1">
      <c r="C575" s="40"/>
    </row>
    <row r="576" hidden="1">
      <c r="C576" s="40"/>
    </row>
    <row r="577" hidden="1">
      <c r="C577" s="40"/>
    </row>
    <row r="578" hidden="1">
      <c r="C578" s="40"/>
    </row>
    <row r="579" hidden="1">
      <c r="C579" s="40"/>
    </row>
    <row r="580" hidden="1">
      <c r="C580" s="40"/>
    </row>
    <row r="581" hidden="1">
      <c r="C581" s="40"/>
    </row>
    <row r="582" hidden="1">
      <c r="C582" s="40"/>
    </row>
    <row r="583" hidden="1">
      <c r="C583" s="40"/>
    </row>
    <row r="584" hidden="1">
      <c r="C584" s="40"/>
    </row>
    <row r="585" hidden="1">
      <c r="C585" s="40"/>
    </row>
    <row r="586" hidden="1">
      <c r="C586" s="40"/>
    </row>
    <row r="587" hidden="1">
      <c r="C587" s="40"/>
    </row>
    <row r="588" hidden="1">
      <c r="C588" s="40"/>
    </row>
    <row r="589" hidden="1">
      <c r="C589" s="40"/>
    </row>
    <row r="590" hidden="1">
      <c r="C590" s="40"/>
    </row>
    <row r="591" hidden="1">
      <c r="C591" s="40"/>
    </row>
    <row r="592" hidden="1">
      <c r="C592" s="40"/>
    </row>
    <row r="593" hidden="1">
      <c r="C593" s="40"/>
    </row>
    <row r="594" hidden="1">
      <c r="C594" s="40"/>
    </row>
    <row r="595" hidden="1">
      <c r="C595" s="40"/>
    </row>
    <row r="596" hidden="1">
      <c r="C596" s="40"/>
    </row>
    <row r="597" hidden="1">
      <c r="C597" s="40"/>
    </row>
    <row r="598" hidden="1">
      <c r="C598" s="40"/>
    </row>
    <row r="599" hidden="1">
      <c r="C599" s="40"/>
    </row>
    <row r="600" hidden="1">
      <c r="C600" s="40"/>
    </row>
    <row r="601" hidden="1">
      <c r="C601" s="40"/>
    </row>
    <row r="602" hidden="1">
      <c r="C602" s="40"/>
    </row>
    <row r="603" hidden="1">
      <c r="C603" s="40"/>
    </row>
    <row r="604" hidden="1">
      <c r="C604" s="40"/>
    </row>
    <row r="605" hidden="1">
      <c r="C605" s="40"/>
    </row>
    <row r="606" hidden="1">
      <c r="C606" s="40"/>
    </row>
    <row r="607" hidden="1">
      <c r="C607" s="40"/>
    </row>
    <row r="608" hidden="1">
      <c r="C608" s="40"/>
    </row>
    <row r="609" hidden="1">
      <c r="C609" s="40"/>
    </row>
    <row r="610" hidden="1">
      <c r="C610" s="40"/>
    </row>
    <row r="611" hidden="1">
      <c r="C611" s="40"/>
    </row>
    <row r="612" hidden="1">
      <c r="C612" s="40"/>
    </row>
    <row r="613" hidden="1">
      <c r="C613" s="40"/>
    </row>
    <row r="614" hidden="1">
      <c r="C614" s="40"/>
    </row>
    <row r="615" hidden="1">
      <c r="C615" s="40"/>
    </row>
    <row r="616" hidden="1">
      <c r="C616" s="40"/>
    </row>
    <row r="617" hidden="1">
      <c r="C617" s="40"/>
    </row>
    <row r="618" hidden="1">
      <c r="C618" s="40"/>
    </row>
    <row r="619" hidden="1">
      <c r="C619" s="40"/>
    </row>
    <row r="620" hidden="1">
      <c r="C620" s="40"/>
    </row>
    <row r="621" hidden="1">
      <c r="C621" s="40"/>
    </row>
    <row r="622" hidden="1">
      <c r="C622" s="40"/>
    </row>
    <row r="623" hidden="1">
      <c r="C623" s="40"/>
    </row>
    <row r="624" hidden="1">
      <c r="C624" s="40"/>
    </row>
    <row r="625" hidden="1">
      <c r="C625" s="40"/>
    </row>
    <row r="626" hidden="1">
      <c r="C626" s="40"/>
    </row>
    <row r="627" hidden="1">
      <c r="C627" s="40"/>
    </row>
    <row r="628" hidden="1">
      <c r="C628" s="40"/>
    </row>
    <row r="629" hidden="1">
      <c r="C629" s="40"/>
    </row>
    <row r="630" hidden="1">
      <c r="C630" s="40"/>
    </row>
    <row r="631" hidden="1">
      <c r="C631" s="40"/>
    </row>
    <row r="632" hidden="1">
      <c r="C632" s="40"/>
    </row>
    <row r="633" hidden="1">
      <c r="C633" s="40"/>
    </row>
    <row r="634" hidden="1">
      <c r="C634" s="40"/>
    </row>
    <row r="635" hidden="1">
      <c r="C635" s="40"/>
    </row>
    <row r="636" hidden="1">
      <c r="C636" s="40"/>
    </row>
    <row r="637" hidden="1">
      <c r="C637" s="40"/>
    </row>
    <row r="638" hidden="1">
      <c r="C638" s="40"/>
    </row>
    <row r="639" hidden="1">
      <c r="C639" s="40"/>
    </row>
    <row r="640" hidden="1">
      <c r="C640" s="40"/>
    </row>
    <row r="641" hidden="1">
      <c r="C641" s="40"/>
    </row>
    <row r="642" hidden="1">
      <c r="C642" s="40"/>
    </row>
    <row r="643" hidden="1">
      <c r="C643" s="40"/>
    </row>
    <row r="644" hidden="1">
      <c r="C644" s="40"/>
    </row>
    <row r="645" hidden="1">
      <c r="C645" s="40"/>
    </row>
    <row r="646" hidden="1">
      <c r="C646" s="40"/>
    </row>
    <row r="647" hidden="1">
      <c r="C647" s="40"/>
    </row>
    <row r="648" hidden="1">
      <c r="C648" s="40"/>
    </row>
    <row r="649" hidden="1">
      <c r="C649" s="40"/>
    </row>
    <row r="650" hidden="1">
      <c r="C650" s="40"/>
    </row>
    <row r="651" hidden="1">
      <c r="C651" s="40"/>
    </row>
    <row r="652" hidden="1">
      <c r="C652" s="40"/>
    </row>
    <row r="653" hidden="1">
      <c r="C653" s="40"/>
    </row>
    <row r="654" hidden="1">
      <c r="C654" s="40"/>
    </row>
    <row r="655" hidden="1">
      <c r="C655" s="40"/>
    </row>
    <row r="656" hidden="1">
      <c r="C656" s="40"/>
    </row>
    <row r="657" hidden="1">
      <c r="C657" s="40"/>
    </row>
    <row r="658" hidden="1">
      <c r="C658" s="40"/>
    </row>
    <row r="659" hidden="1">
      <c r="C659" s="40"/>
    </row>
    <row r="660" hidden="1">
      <c r="C660" s="40"/>
    </row>
    <row r="661" hidden="1">
      <c r="C661" s="40"/>
    </row>
    <row r="662" hidden="1">
      <c r="C662" s="40"/>
    </row>
    <row r="663" hidden="1">
      <c r="C663" s="40"/>
    </row>
    <row r="664" hidden="1">
      <c r="C664" s="40"/>
    </row>
    <row r="665" hidden="1">
      <c r="C665" s="40"/>
    </row>
    <row r="666" hidden="1">
      <c r="C666" s="40"/>
    </row>
    <row r="667" hidden="1">
      <c r="C667" s="40"/>
    </row>
    <row r="668" hidden="1">
      <c r="C668" s="40"/>
    </row>
    <row r="669" hidden="1">
      <c r="C669" s="40"/>
    </row>
    <row r="670" hidden="1">
      <c r="C670" s="40"/>
    </row>
    <row r="671" hidden="1">
      <c r="C671" s="40"/>
    </row>
    <row r="672" hidden="1">
      <c r="C672" s="40"/>
    </row>
    <row r="673" hidden="1">
      <c r="C673" s="40"/>
    </row>
    <row r="674" hidden="1">
      <c r="C674" s="40"/>
    </row>
    <row r="675" hidden="1">
      <c r="C675" s="40"/>
    </row>
    <row r="676" hidden="1">
      <c r="C676" s="40"/>
    </row>
    <row r="677" hidden="1">
      <c r="C677" s="40"/>
    </row>
    <row r="678" hidden="1">
      <c r="C678" s="40"/>
    </row>
    <row r="679" hidden="1">
      <c r="C679" s="40"/>
    </row>
    <row r="680" hidden="1">
      <c r="C680" s="40"/>
    </row>
    <row r="681" hidden="1">
      <c r="C681" s="40"/>
    </row>
    <row r="682" hidden="1">
      <c r="C682" s="40"/>
    </row>
    <row r="683" hidden="1">
      <c r="C683" s="40"/>
    </row>
    <row r="684" hidden="1">
      <c r="C684" s="40"/>
    </row>
    <row r="685" hidden="1">
      <c r="C685" s="40"/>
    </row>
    <row r="686" hidden="1">
      <c r="C686" s="40"/>
    </row>
    <row r="687" hidden="1">
      <c r="C687" s="40"/>
    </row>
    <row r="688" hidden="1">
      <c r="C688" s="40"/>
    </row>
    <row r="689" hidden="1">
      <c r="C689" s="40"/>
    </row>
    <row r="690" hidden="1">
      <c r="C690" s="40"/>
    </row>
    <row r="691" hidden="1">
      <c r="C691" s="40"/>
    </row>
    <row r="692" hidden="1">
      <c r="C692" s="40"/>
    </row>
    <row r="693" hidden="1">
      <c r="C693" s="40"/>
    </row>
    <row r="694" hidden="1">
      <c r="C694" s="40"/>
    </row>
    <row r="695" hidden="1">
      <c r="C695" s="40"/>
    </row>
    <row r="696" hidden="1">
      <c r="C696" s="40"/>
    </row>
    <row r="697" hidden="1">
      <c r="C697" s="40"/>
    </row>
    <row r="698" hidden="1">
      <c r="C698" s="40"/>
    </row>
    <row r="699" hidden="1">
      <c r="C699" s="40"/>
    </row>
    <row r="700" hidden="1">
      <c r="C700" s="40"/>
    </row>
    <row r="701" hidden="1">
      <c r="C701" s="40"/>
    </row>
    <row r="702" hidden="1">
      <c r="C702" s="40"/>
    </row>
    <row r="703" hidden="1">
      <c r="C703" s="40"/>
    </row>
    <row r="704" hidden="1">
      <c r="C704" s="40"/>
    </row>
    <row r="705" hidden="1">
      <c r="C705" s="40"/>
    </row>
    <row r="706" hidden="1">
      <c r="C706" s="40"/>
    </row>
    <row r="707" hidden="1">
      <c r="C707" s="40"/>
    </row>
    <row r="708" hidden="1">
      <c r="C708" s="40"/>
    </row>
    <row r="709" hidden="1">
      <c r="C709" s="40"/>
    </row>
    <row r="710" hidden="1">
      <c r="C710" s="40"/>
    </row>
    <row r="711" hidden="1">
      <c r="C711" s="40"/>
    </row>
    <row r="712" hidden="1">
      <c r="C712" s="40"/>
    </row>
    <row r="713" hidden="1">
      <c r="C713" s="40"/>
    </row>
    <row r="714" hidden="1">
      <c r="C714" s="40"/>
    </row>
    <row r="715" hidden="1">
      <c r="C715" s="40"/>
    </row>
    <row r="716" hidden="1">
      <c r="C716" s="40"/>
    </row>
    <row r="717" hidden="1">
      <c r="C717" s="40"/>
    </row>
    <row r="718" hidden="1">
      <c r="C718" s="40"/>
    </row>
    <row r="719" hidden="1">
      <c r="C719" s="40"/>
    </row>
    <row r="720" hidden="1">
      <c r="C720" s="40"/>
    </row>
    <row r="721" hidden="1">
      <c r="C721" s="40"/>
    </row>
    <row r="722" hidden="1">
      <c r="C722" s="40"/>
    </row>
    <row r="723" hidden="1">
      <c r="C723" s="40"/>
    </row>
    <row r="724" hidden="1">
      <c r="C724" s="40"/>
    </row>
    <row r="725" hidden="1">
      <c r="C725" s="40"/>
    </row>
    <row r="726" hidden="1">
      <c r="C726" s="40"/>
    </row>
    <row r="727" hidden="1">
      <c r="C727" s="40"/>
    </row>
    <row r="728" hidden="1">
      <c r="C728" s="40"/>
    </row>
    <row r="729" hidden="1">
      <c r="C729" s="40"/>
    </row>
    <row r="730" hidden="1">
      <c r="C730" s="40"/>
    </row>
    <row r="731" hidden="1">
      <c r="C731" s="40"/>
    </row>
    <row r="732" hidden="1">
      <c r="C732" s="40"/>
    </row>
    <row r="733" hidden="1">
      <c r="C733" s="40"/>
    </row>
    <row r="734" hidden="1">
      <c r="C734" s="40"/>
    </row>
    <row r="735" hidden="1">
      <c r="C735" s="40"/>
    </row>
    <row r="736" hidden="1">
      <c r="C736" s="40"/>
    </row>
    <row r="737" hidden="1">
      <c r="C737" s="40"/>
    </row>
    <row r="738" hidden="1">
      <c r="C738" s="40"/>
    </row>
    <row r="739" hidden="1">
      <c r="C739" s="40"/>
    </row>
    <row r="740" hidden="1">
      <c r="C740" s="40"/>
    </row>
    <row r="741" hidden="1">
      <c r="C741" s="40"/>
    </row>
    <row r="742" hidden="1">
      <c r="C742" s="40"/>
    </row>
    <row r="743" hidden="1">
      <c r="C743" s="40"/>
    </row>
    <row r="744" hidden="1">
      <c r="C744" s="40"/>
    </row>
    <row r="745" hidden="1">
      <c r="C745" s="40"/>
    </row>
    <row r="746" hidden="1">
      <c r="C746" s="40"/>
    </row>
    <row r="747" hidden="1">
      <c r="C747" s="40"/>
    </row>
    <row r="748" hidden="1">
      <c r="C748" s="40"/>
    </row>
    <row r="749" hidden="1">
      <c r="C749" s="40"/>
    </row>
    <row r="750" hidden="1">
      <c r="C750" s="40"/>
    </row>
    <row r="751" hidden="1">
      <c r="C751" s="40"/>
    </row>
    <row r="752" hidden="1">
      <c r="C752" s="40"/>
    </row>
    <row r="753" hidden="1">
      <c r="C753" s="40"/>
    </row>
    <row r="754" hidden="1">
      <c r="C754" s="40"/>
    </row>
    <row r="755" hidden="1">
      <c r="C755" s="40"/>
    </row>
    <row r="756" hidden="1">
      <c r="C756" s="40"/>
    </row>
    <row r="757" hidden="1">
      <c r="C757" s="40"/>
    </row>
    <row r="758" hidden="1">
      <c r="C758" s="40"/>
    </row>
    <row r="759" hidden="1">
      <c r="C759" s="40"/>
    </row>
    <row r="760" hidden="1">
      <c r="C760" s="40"/>
    </row>
    <row r="761" hidden="1">
      <c r="C761" s="40"/>
    </row>
    <row r="762" hidden="1">
      <c r="C762" s="40"/>
    </row>
    <row r="763" hidden="1">
      <c r="C763" s="40"/>
    </row>
    <row r="764" hidden="1">
      <c r="C764" s="40"/>
    </row>
    <row r="765" hidden="1">
      <c r="C765" s="40"/>
    </row>
    <row r="766" hidden="1">
      <c r="C766" s="40"/>
    </row>
    <row r="767" hidden="1">
      <c r="C767" s="40"/>
    </row>
    <row r="768" hidden="1">
      <c r="C768" s="40"/>
    </row>
    <row r="769" hidden="1">
      <c r="C769" s="40"/>
    </row>
    <row r="770" hidden="1">
      <c r="C770" s="40"/>
    </row>
    <row r="771" hidden="1">
      <c r="C771" s="40"/>
    </row>
    <row r="772" hidden="1">
      <c r="C772" s="40"/>
    </row>
    <row r="773" hidden="1">
      <c r="C773" s="40"/>
    </row>
    <row r="774" hidden="1">
      <c r="C774" s="40"/>
    </row>
    <row r="775" hidden="1">
      <c r="C775" s="40"/>
    </row>
    <row r="776" hidden="1">
      <c r="C776" s="40"/>
    </row>
    <row r="777" hidden="1">
      <c r="C777" s="40"/>
    </row>
    <row r="778" hidden="1">
      <c r="C778" s="40"/>
    </row>
    <row r="779" hidden="1">
      <c r="C779" s="40"/>
    </row>
    <row r="780" hidden="1">
      <c r="C780" s="40"/>
    </row>
    <row r="781" hidden="1">
      <c r="C781" s="40"/>
    </row>
    <row r="782" hidden="1">
      <c r="C782" s="40"/>
    </row>
    <row r="783" hidden="1">
      <c r="C783" s="40"/>
    </row>
    <row r="784" hidden="1">
      <c r="C784" s="40"/>
    </row>
    <row r="785" hidden="1">
      <c r="C785" s="40"/>
    </row>
    <row r="786" hidden="1">
      <c r="C786" s="40"/>
    </row>
    <row r="787" hidden="1">
      <c r="C787" s="40"/>
    </row>
    <row r="788" hidden="1">
      <c r="C788" s="40"/>
    </row>
    <row r="789" hidden="1">
      <c r="C789" s="40"/>
    </row>
    <row r="790" hidden="1">
      <c r="C790" s="40"/>
    </row>
    <row r="791" hidden="1">
      <c r="C791" s="40"/>
    </row>
    <row r="792" hidden="1">
      <c r="C792" s="40"/>
    </row>
    <row r="793" hidden="1">
      <c r="C793" s="40"/>
    </row>
    <row r="794" hidden="1">
      <c r="C794" s="40"/>
    </row>
    <row r="795" hidden="1">
      <c r="C795" s="40"/>
    </row>
    <row r="796" hidden="1">
      <c r="C796" s="40"/>
    </row>
    <row r="797" hidden="1">
      <c r="C797" s="40"/>
    </row>
    <row r="798" hidden="1">
      <c r="C798" s="40"/>
    </row>
    <row r="799" hidden="1">
      <c r="C799" s="40"/>
    </row>
    <row r="800" hidden="1">
      <c r="C800" s="40"/>
    </row>
    <row r="801" hidden="1">
      <c r="C801" s="40"/>
    </row>
    <row r="802" hidden="1">
      <c r="C802" s="40"/>
    </row>
    <row r="803" hidden="1">
      <c r="C803" s="40"/>
    </row>
    <row r="804" hidden="1">
      <c r="C804" s="40"/>
    </row>
    <row r="805" hidden="1">
      <c r="C805" s="40"/>
    </row>
    <row r="806" hidden="1">
      <c r="C806" s="40"/>
    </row>
    <row r="807" hidden="1">
      <c r="C807" s="40"/>
    </row>
    <row r="808" hidden="1">
      <c r="C808" s="40"/>
    </row>
    <row r="809" hidden="1">
      <c r="C809" s="40"/>
    </row>
    <row r="810" hidden="1">
      <c r="C810" s="40"/>
    </row>
    <row r="811" hidden="1">
      <c r="C811" s="40"/>
    </row>
    <row r="812" hidden="1">
      <c r="C812" s="40"/>
    </row>
    <row r="813" hidden="1">
      <c r="C813" s="40"/>
    </row>
    <row r="814" hidden="1">
      <c r="C814" s="40"/>
    </row>
    <row r="815" hidden="1">
      <c r="C815" s="40"/>
    </row>
    <row r="816" hidden="1">
      <c r="C816" s="40"/>
    </row>
    <row r="817" hidden="1">
      <c r="C817" s="40"/>
    </row>
    <row r="818" hidden="1">
      <c r="C818" s="40"/>
    </row>
    <row r="819" hidden="1">
      <c r="C819" s="40"/>
    </row>
    <row r="820" hidden="1">
      <c r="C820" s="40"/>
    </row>
    <row r="821" hidden="1">
      <c r="C821" s="40"/>
    </row>
    <row r="822" hidden="1">
      <c r="C822" s="40"/>
    </row>
    <row r="823" hidden="1">
      <c r="C823" s="40"/>
    </row>
    <row r="824" hidden="1">
      <c r="C824" s="40"/>
    </row>
    <row r="825" hidden="1">
      <c r="C825" s="40"/>
    </row>
    <row r="826" hidden="1">
      <c r="C826" s="40"/>
    </row>
    <row r="827" hidden="1">
      <c r="C827" s="40"/>
    </row>
    <row r="828" hidden="1">
      <c r="C828" s="40"/>
    </row>
    <row r="829" hidden="1">
      <c r="C829" s="40"/>
    </row>
    <row r="830" hidden="1">
      <c r="C830" s="40"/>
    </row>
    <row r="831" hidden="1">
      <c r="C831" s="40"/>
    </row>
    <row r="832" hidden="1">
      <c r="C832" s="40"/>
    </row>
    <row r="833" hidden="1">
      <c r="C833" s="40"/>
    </row>
    <row r="834" hidden="1">
      <c r="C834" s="40"/>
    </row>
    <row r="835" hidden="1">
      <c r="C835" s="40"/>
    </row>
    <row r="836" hidden="1">
      <c r="C836" s="40"/>
    </row>
    <row r="837" hidden="1">
      <c r="C837" s="40"/>
    </row>
    <row r="838" hidden="1">
      <c r="C838" s="40"/>
    </row>
    <row r="839" hidden="1">
      <c r="C839" s="40"/>
    </row>
    <row r="840" hidden="1">
      <c r="C840" s="40"/>
    </row>
    <row r="841" hidden="1">
      <c r="C841" s="40"/>
    </row>
    <row r="842" hidden="1">
      <c r="C842" s="40"/>
    </row>
    <row r="843" hidden="1">
      <c r="C843" s="40"/>
    </row>
    <row r="844" hidden="1">
      <c r="C844" s="40"/>
    </row>
    <row r="845" hidden="1">
      <c r="C845" s="40"/>
    </row>
    <row r="846" hidden="1">
      <c r="C846" s="40"/>
    </row>
    <row r="847" hidden="1">
      <c r="C847" s="40"/>
    </row>
    <row r="848" hidden="1">
      <c r="C848" s="40"/>
    </row>
    <row r="849" hidden="1">
      <c r="C849" s="40"/>
    </row>
    <row r="850" hidden="1">
      <c r="C850" s="40"/>
    </row>
    <row r="851" hidden="1">
      <c r="C851" s="40"/>
    </row>
    <row r="852" hidden="1">
      <c r="C852" s="40"/>
    </row>
    <row r="853" hidden="1">
      <c r="C853" s="40"/>
    </row>
    <row r="854" hidden="1">
      <c r="C854" s="40"/>
    </row>
    <row r="855" hidden="1">
      <c r="C855" s="40"/>
    </row>
    <row r="856" hidden="1">
      <c r="C856" s="40"/>
    </row>
    <row r="857" hidden="1">
      <c r="C857" s="40"/>
    </row>
    <row r="858" hidden="1">
      <c r="C858" s="40"/>
    </row>
    <row r="859" hidden="1">
      <c r="C859" s="40"/>
    </row>
    <row r="860" hidden="1">
      <c r="C860" s="40"/>
    </row>
    <row r="861" hidden="1">
      <c r="C861" s="40"/>
    </row>
    <row r="862" hidden="1">
      <c r="C862" s="40"/>
    </row>
    <row r="863" hidden="1">
      <c r="C863" s="40"/>
    </row>
    <row r="864" hidden="1">
      <c r="C864" s="40"/>
    </row>
    <row r="865" hidden="1">
      <c r="C865" s="40"/>
    </row>
    <row r="866" hidden="1">
      <c r="C866" s="40"/>
    </row>
    <row r="867" hidden="1">
      <c r="C867" s="40"/>
    </row>
    <row r="868" hidden="1">
      <c r="C868" s="40"/>
    </row>
    <row r="869" hidden="1">
      <c r="C869" s="40"/>
    </row>
    <row r="870" hidden="1">
      <c r="C870" s="40"/>
    </row>
    <row r="871" hidden="1">
      <c r="C871" s="40"/>
    </row>
    <row r="872" hidden="1">
      <c r="C872" s="40"/>
    </row>
    <row r="873" hidden="1">
      <c r="C873" s="40"/>
    </row>
    <row r="874" hidden="1">
      <c r="C874" s="40"/>
    </row>
    <row r="875" hidden="1">
      <c r="C875" s="40"/>
    </row>
    <row r="876" hidden="1">
      <c r="C876" s="40"/>
    </row>
    <row r="877" hidden="1">
      <c r="C877" s="40"/>
    </row>
    <row r="878" hidden="1">
      <c r="C878" s="40"/>
    </row>
    <row r="879" hidden="1">
      <c r="C879" s="40"/>
    </row>
    <row r="880" hidden="1">
      <c r="C880" s="40"/>
    </row>
    <row r="881" hidden="1">
      <c r="C881" s="40"/>
    </row>
    <row r="882" hidden="1">
      <c r="C882" s="40"/>
    </row>
    <row r="883" hidden="1">
      <c r="C883" s="40"/>
    </row>
    <row r="884" hidden="1">
      <c r="C884" s="40"/>
    </row>
    <row r="885" hidden="1">
      <c r="C885" s="40"/>
    </row>
    <row r="886" hidden="1">
      <c r="C886" s="40"/>
    </row>
    <row r="887" hidden="1">
      <c r="C887" s="40"/>
    </row>
    <row r="888" hidden="1">
      <c r="C888" s="40"/>
    </row>
    <row r="889" hidden="1">
      <c r="C889" s="40"/>
    </row>
    <row r="890" hidden="1">
      <c r="C890" s="40"/>
    </row>
    <row r="891" hidden="1">
      <c r="C891" s="40"/>
    </row>
    <row r="892" hidden="1">
      <c r="C892" s="40"/>
    </row>
    <row r="893" hidden="1">
      <c r="C893" s="40"/>
    </row>
    <row r="894" hidden="1">
      <c r="C894" s="40"/>
    </row>
    <row r="895" hidden="1">
      <c r="C895" s="40"/>
    </row>
    <row r="896" hidden="1">
      <c r="C896" s="40"/>
    </row>
    <row r="897" hidden="1">
      <c r="C897" s="40"/>
    </row>
    <row r="898" hidden="1">
      <c r="C898" s="40"/>
    </row>
    <row r="899" hidden="1">
      <c r="C899" s="40"/>
    </row>
    <row r="900" hidden="1">
      <c r="C900" s="40"/>
    </row>
    <row r="901" hidden="1">
      <c r="C901" s="40"/>
    </row>
    <row r="902" hidden="1">
      <c r="C902" s="40"/>
    </row>
    <row r="903" hidden="1">
      <c r="C903" s="40"/>
    </row>
    <row r="904" hidden="1">
      <c r="C904" s="40"/>
    </row>
    <row r="905" hidden="1">
      <c r="C905" s="40"/>
    </row>
    <row r="906" hidden="1">
      <c r="C906" s="40"/>
    </row>
    <row r="907" hidden="1">
      <c r="C907" s="40"/>
    </row>
    <row r="908" hidden="1">
      <c r="C908" s="40"/>
    </row>
    <row r="909" hidden="1">
      <c r="C909" s="40"/>
    </row>
    <row r="910" hidden="1">
      <c r="C910" s="40"/>
    </row>
    <row r="911" hidden="1">
      <c r="C911" s="40"/>
    </row>
    <row r="912" hidden="1">
      <c r="C912" s="40"/>
    </row>
    <row r="913" hidden="1">
      <c r="C913" s="40"/>
    </row>
    <row r="914" hidden="1">
      <c r="C914" s="40"/>
    </row>
    <row r="915" hidden="1">
      <c r="C915" s="40"/>
    </row>
    <row r="916" hidden="1">
      <c r="C916" s="40"/>
    </row>
    <row r="917" hidden="1">
      <c r="C917" s="40"/>
    </row>
    <row r="918" hidden="1">
      <c r="C918" s="40"/>
    </row>
    <row r="919" hidden="1">
      <c r="C919" s="40"/>
    </row>
    <row r="920" hidden="1">
      <c r="C920" s="40"/>
    </row>
    <row r="921" hidden="1">
      <c r="C921" s="40"/>
    </row>
    <row r="922" hidden="1">
      <c r="C922" s="40"/>
    </row>
    <row r="923" hidden="1">
      <c r="C923" s="40"/>
    </row>
    <row r="924" hidden="1">
      <c r="C924" s="40"/>
    </row>
    <row r="925" hidden="1">
      <c r="C925" s="40"/>
    </row>
    <row r="926" hidden="1">
      <c r="C926" s="40"/>
    </row>
    <row r="927" hidden="1">
      <c r="C927" s="40"/>
    </row>
    <row r="928" hidden="1">
      <c r="C928" s="40"/>
    </row>
    <row r="929" hidden="1">
      <c r="C929" s="40"/>
    </row>
    <row r="930" hidden="1">
      <c r="C930" s="40"/>
    </row>
    <row r="931" hidden="1">
      <c r="C931" s="40"/>
    </row>
    <row r="932" hidden="1">
      <c r="C932" s="40"/>
    </row>
    <row r="933" hidden="1">
      <c r="C933" s="40"/>
    </row>
    <row r="934" hidden="1">
      <c r="C934" s="40"/>
    </row>
    <row r="935" hidden="1">
      <c r="C935" s="40"/>
    </row>
    <row r="936" hidden="1">
      <c r="C936" s="40"/>
    </row>
    <row r="937" hidden="1">
      <c r="C937" s="40"/>
    </row>
    <row r="938" hidden="1">
      <c r="C938" s="40"/>
    </row>
    <row r="939" hidden="1">
      <c r="C939" s="40"/>
    </row>
    <row r="940" hidden="1">
      <c r="C940" s="40"/>
    </row>
    <row r="941" hidden="1">
      <c r="C941" s="40"/>
    </row>
    <row r="942" hidden="1">
      <c r="C942" s="40"/>
    </row>
    <row r="943" hidden="1">
      <c r="C943" s="40"/>
    </row>
    <row r="944" hidden="1">
      <c r="C944" s="40"/>
    </row>
    <row r="945" hidden="1">
      <c r="C945" s="40"/>
    </row>
    <row r="946" hidden="1">
      <c r="C946" s="40"/>
    </row>
    <row r="947" hidden="1">
      <c r="C947" s="40"/>
    </row>
    <row r="948" hidden="1">
      <c r="C948" s="40"/>
    </row>
    <row r="949" hidden="1">
      <c r="C949" s="40"/>
    </row>
    <row r="950" hidden="1">
      <c r="C950" s="40"/>
    </row>
    <row r="951" hidden="1">
      <c r="C951" s="40"/>
    </row>
    <row r="952" hidden="1">
      <c r="C952" s="40"/>
    </row>
    <row r="953" hidden="1">
      <c r="C953" s="40"/>
    </row>
    <row r="954" hidden="1">
      <c r="C954" s="40"/>
    </row>
    <row r="955" hidden="1">
      <c r="C955" s="40"/>
    </row>
    <row r="956" hidden="1">
      <c r="C956" s="40"/>
    </row>
    <row r="957" hidden="1">
      <c r="C957" s="40"/>
    </row>
    <row r="958" hidden="1">
      <c r="C958" s="40"/>
    </row>
    <row r="959" hidden="1">
      <c r="C959" s="40"/>
    </row>
    <row r="960" hidden="1">
      <c r="C960" s="40"/>
    </row>
    <row r="961" hidden="1">
      <c r="C961" s="40"/>
    </row>
    <row r="962" hidden="1">
      <c r="C962" s="40"/>
    </row>
    <row r="963" hidden="1">
      <c r="C963" s="40"/>
    </row>
    <row r="964" hidden="1">
      <c r="C964" s="40"/>
    </row>
    <row r="965" hidden="1">
      <c r="C965" s="40"/>
    </row>
    <row r="966" hidden="1">
      <c r="C966" s="40"/>
    </row>
    <row r="967" hidden="1">
      <c r="C967" s="40"/>
    </row>
    <row r="968" hidden="1">
      <c r="C968" s="40"/>
    </row>
    <row r="969" hidden="1">
      <c r="C969" s="40"/>
    </row>
    <row r="970" hidden="1">
      <c r="C970" s="40"/>
    </row>
    <row r="971" hidden="1">
      <c r="C971" s="40"/>
    </row>
    <row r="972" hidden="1">
      <c r="C972" s="40"/>
    </row>
    <row r="973" hidden="1">
      <c r="C973" s="40"/>
    </row>
    <row r="974" hidden="1">
      <c r="C974" s="40"/>
    </row>
    <row r="975" hidden="1">
      <c r="C975" s="40"/>
    </row>
    <row r="976" hidden="1">
      <c r="C976" s="40"/>
    </row>
    <row r="977" hidden="1">
      <c r="C977" s="40"/>
    </row>
    <row r="978" hidden="1">
      <c r="C978" s="40"/>
    </row>
    <row r="979" hidden="1">
      <c r="C979" s="40"/>
    </row>
    <row r="980" hidden="1">
      <c r="C980" s="40"/>
    </row>
    <row r="981" hidden="1">
      <c r="C981" s="40"/>
    </row>
    <row r="982" hidden="1">
      <c r="C982" s="40"/>
    </row>
    <row r="983" hidden="1">
      <c r="C983" s="40"/>
    </row>
    <row r="984" hidden="1">
      <c r="C984" s="40"/>
    </row>
    <row r="985" hidden="1">
      <c r="C985" s="40"/>
    </row>
    <row r="986" hidden="1">
      <c r="C986" s="40"/>
    </row>
    <row r="987" hidden="1">
      <c r="C987" s="40"/>
    </row>
    <row r="988" hidden="1">
      <c r="C988" s="40"/>
    </row>
    <row r="989" hidden="1">
      <c r="C989" s="40"/>
    </row>
    <row r="990" hidden="1">
      <c r="C990" s="40"/>
    </row>
    <row r="991" hidden="1">
      <c r="C991" s="40"/>
    </row>
    <row r="992" hidden="1">
      <c r="C992" s="40"/>
    </row>
    <row r="993" hidden="1">
      <c r="C993" s="40"/>
    </row>
    <row r="994" hidden="1">
      <c r="C994" s="40"/>
    </row>
    <row r="995" hidden="1">
      <c r="C995" s="40"/>
    </row>
    <row r="996" hidden="1">
      <c r="C996" s="40"/>
    </row>
    <row r="997" hidden="1">
      <c r="C997" s="40"/>
    </row>
    <row r="998" hidden="1">
      <c r="C998" s="40"/>
    </row>
    <row r="999" hidden="1">
      <c r="C999" s="40"/>
    </row>
    <row r="1000" hidden="1">
      <c r="C1000" s="40"/>
    </row>
  </sheetData>
  <autoFilter ref="$A$1:$A$1000">
    <filterColumn colId="0">
      <filters>
        <filter val="RareTime"/>
        <filter val="RareFeature"/>
        <filter val="Moving_RareFeature"/>
        <filter val="Moving_RareTime"/>
      </filters>
    </filterColumn>
  </autoFilter>
  <conditionalFormatting sqref="J2:J61">
    <cfRule type="cellIs" dxfId="0" priority="1" operator="greaterThanOrEqual">
      <formula>D2</formula>
    </cfRule>
  </conditionalFormatting>
  <conditionalFormatting sqref="K2:K61">
    <cfRule type="cellIs" dxfId="0" priority="2" operator="greaterThanOrEqual">
      <formula>E2</formula>
    </cfRule>
  </conditionalFormatting>
  <conditionalFormatting sqref="L2:L61">
    <cfRule type="cellIs" dxfId="0" priority="3" operator="greaterThanOrEqual">
      <formula>F2</formula>
    </cfRule>
  </conditionalFormatting>
  <conditionalFormatting sqref="M2:M61">
    <cfRule type="cellIs" dxfId="0" priority="4" operator="greaterThanOrEqual">
      <formula>G2</formula>
    </cfRule>
  </conditionalFormatting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4" t="s">
        <v>367</v>
      </c>
      <c r="B1" s="24" t="s">
        <v>263</v>
      </c>
      <c r="C1" s="24" t="s">
        <v>368</v>
      </c>
      <c r="D1" s="24" t="s">
        <v>369</v>
      </c>
      <c r="E1" s="24"/>
      <c r="F1" s="24"/>
      <c r="G1" s="23"/>
      <c r="H1" s="24" t="s">
        <v>132</v>
      </c>
      <c r="I1" s="24" t="s">
        <v>368</v>
      </c>
      <c r="J1" s="24" t="s">
        <v>370</v>
      </c>
    </row>
    <row r="3">
      <c r="B3" s="44" t="s">
        <v>331</v>
      </c>
      <c r="C3" s="142">
        <v>80.3660565723793</v>
      </c>
      <c r="D3" s="142">
        <v>78.0366056572379</v>
      </c>
      <c r="H3" s="44" t="s">
        <v>331</v>
      </c>
      <c r="I3" s="142">
        <v>76.2063227953411</v>
      </c>
      <c r="J3" s="142">
        <v>78.0366056572379</v>
      </c>
    </row>
    <row r="4">
      <c r="A4" s="24" t="s">
        <v>244</v>
      </c>
      <c r="B4" s="24" t="s">
        <v>371</v>
      </c>
      <c r="C4" s="143">
        <v>80.3660565723793</v>
      </c>
      <c r="D4" s="142">
        <v>76.8718801996672</v>
      </c>
      <c r="G4" s="23"/>
      <c r="H4" s="24" t="s">
        <v>371</v>
      </c>
      <c r="I4" s="143">
        <v>81.6971713810316</v>
      </c>
      <c r="J4" s="142">
        <v>76.8718801996672</v>
      </c>
    </row>
    <row r="5">
      <c r="B5" s="44" t="s">
        <v>290</v>
      </c>
      <c r="C5" s="142">
        <v>80.3660565723793</v>
      </c>
      <c r="D5" s="142">
        <v>76.8718801996672</v>
      </c>
      <c r="H5" s="44" t="s">
        <v>290</v>
      </c>
      <c r="I5" s="142">
        <v>79.8668885191347</v>
      </c>
      <c r="J5" s="142">
        <v>76.8718801996672</v>
      </c>
    </row>
    <row r="6">
      <c r="B6" s="44" t="s">
        <v>372</v>
      </c>
      <c r="C6" s="142">
        <v>80.3660565723793</v>
      </c>
      <c r="D6" s="142">
        <v>78.0366056572379</v>
      </c>
      <c r="H6" s="44" t="s">
        <v>372</v>
      </c>
      <c r="I6" s="142">
        <v>76.2063227953411</v>
      </c>
      <c r="J6" s="142">
        <v>78.0366056572379</v>
      </c>
    </row>
    <row r="7">
      <c r="B7" s="44" t="s">
        <v>373</v>
      </c>
      <c r="C7" s="142">
        <v>79.7004991680532</v>
      </c>
      <c r="D7" s="142">
        <v>76.8718801996672</v>
      </c>
      <c r="H7" s="44" t="s">
        <v>373</v>
      </c>
      <c r="I7" s="142">
        <v>81.6971713810316</v>
      </c>
      <c r="J7" s="142">
        <v>81.6971713810316</v>
      </c>
    </row>
    <row r="13">
      <c r="B13" s="44" t="s">
        <v>374</v>
      </c>
      <c r="C13" s="44" t="s">
        <v>263</v>
      </c>
      <c r="D13" s="44" t="s">
        <v>375</v>
      </c>
      <c r="E13" s="44" t="s">
        <v>376</v>
      </c>
      <c r="F13" s="44" t="s">
        <v>377</v>
      </c>
      <c r="H13" s="44" t="s">
        <v>374</v>
      </c>
      <c r="I13" s="44" t="s">
        <v>263</v>
      </c>
      <c r="J13" s="44" t="s">
        <v>375</v>
      </c>
      <c r="K13" s="44" t="s">
        <v>376</v>
      </c>
      <c r="L13" s="44" t="s">
        <v>377</v>
      </c>
    </row>
    <row r="14">
      <c r="A14" s="44" t="s">
        <v>244</v>
      </c>
      <c r="B14" s="44" t="s">
        <v>378</v>
      </c>
      <c r="C14" s="44" t="s">
        <v>379</v>
      </c>
      <c r="D14" s="44" t="s">
        <v>379</v>
      </c>
      <c r="E14" s="44" t="s">
        <v>369</v>
      </c>
      <c r="F14" s="44">
        <v>77.04</v>
      </c>
      <c r="H14" s="44" t="s">
        <v>371</v>
      </c>
      <c r="I14" s="44" t="s">
        <v>379</v>
      </c>
      <c r="J14" s="44" t="s">
        <v>379</v>
      </c>
      <c r="K14" s="44" t="s">
        <v>369</v>
      </c>
      <c r="L14" s="44">
        <v>76.87</v>
      </c>
    </row>
    <row r="15">
      <c r="C15" s="44" t="s">
        <v>379</v>
      </c>
      <c r="D15" s="44" t="s">
        <v>380</v>
      </c>
      <c r="E15" s="44" t="s">
        <v>369</v>
      </c>
      <c r="F15" s="44">
        <v>77.04</v>
      </c>
      <c r="I15" s="44" t="s">
        <v>379</v>
      </c>
      <c r="J15" s="44" t="s">
        <v>380</v>
      </c>
      <c r="K15" s="44" t="s">
        <v>369</v>
      </c>
      <c r="L15" s="44">
        <v>76.87</v>
      </c>
    </row>
    <row r="16">
      <c r="C16" s="44" t="s">
        <v>380</v>
      </c>
      <c r="D16" s="44" t="s">
        <v>379</v>
      </c>
      <c r="E16" s="44" t="s">
        <v>369</v>
      </c>
      <c r="F16" s="44">
        <v>76.37</v>
      </c>
      <c r="I16" s="44" t="s">
        <v>380</v>
      </c>
      <c r="J16" s="44" t="s">
        <v>379</v>
      </c>
      <c r="K16" s="44" t="s">
        <v>369</v>
      </c>
      <c r="L16" s="44">
        <v>76.87</v>
      </c>
    </row>
    <row r="17">
      <c r="C17" s="44" t="s">
        <v>380</v>
      </c>
      <c r="D17" s="44" t="s">
        <v>380</v>
      </c>
      <c r="E17" s="44" t="s">
        <v>369</v>
      </c>
      <c r="F17" s="44">
        <v>78.03</v>
      </c>
      <c r="I17" s="44" t="s">
        <v>380</v>
      </c>
      <c r="J17" s="44" t="s">
        <v>380</v>
      </c>
      <c r="K17" s="44" t="s">
        <v>369</v>
      </c>
      <c r="L17" s="44">
        <v>76.87</v>
      </c>
    </row>
    <row r="18">
      <c r="C18" s="44" t="s">
        <v>379</v>
      </c>
      <c r="D18" s="44" t="s">
        <v>379</v>
      </c>
      <c r="E18" s="44" t="s">
        <v>368</v>
      </c>
      <c r="F18" s="44">
        <v>80.37</v>
      </c>
      <c r="I18" s="44" t="s">
        <v>379</v>
      </c>
      <c r="J18" s="44" t="s">
        <v>379</v>
      </c>
      <c r="K18" s="44" t="s">
        <v>368</v>
      </c>
      <c r="L18" s="44">
        <v>79.7</v>
      </c>
    </row>
    <row r="19">
      <c r="C19" s="44" t="s">
        <v>379</v>
      </c>
      <c r="D19" s="44" t="s">
        <v>380</v>
      </c>
      <c r="E19" s="44" t="s">
        <v>368</v>
      </c>
      <c r="F19" s="44">
        <v>80.36</v>
      </c>
      <c r="I19" s="44" t="s">
        <v>379</v>
      </c>
      <c r="J19" s="44" t="s">
        <v>380</v>
      </c>
      <c r="K19" s="44" t="s">
        <v>368</v>
      </c>
      <c r="L19" s="44">
        <v>80.36</v>
      </c>
    </row>
    <row r="20">
      <c r="C20" s="44" t="s">
        <v>380</v>
      </c>
      <c r="D20" s="44" t="s">
        <v>379</v>
      </c>
      <c r="E20" s="44" t="s">
        <v>368</v>
      </c>
      <c r="F20" s="44">
        <v>76.21</v>
      </c>
      <c r="I20" s="44" t="s">
        <v>380</v>
      </c>
      <c r="J20" s="44" t="s">
        <v>379</v>
      </c>
      <c r="K20" s="44" t="s">
        <v>368</v>
      </c>
      <c r="L20" s="44">
        <v>81.69</v>
      </c>
    </row>
    <row r="21">
      <c r="C21" s="44" t="s">
        <v>380</v>
      </c>
      <c r="D21" s="44" t="s">
        <v>380</v>
      </c>
      <c r="E21" s="44" t="s">
        <v>368</v>
      </c>
      <c r="F21" s="44">
        <v>76.21</v>
      </c>
      <c r="I21" s="44" t="s">
        <v>380</v>
      </c>
      <c r="J21" s="44" t="s">
        <v>380</v>
      </c>
      <c r="K21" s="44" t="s">
        <v>368</v>
      </c>
      <c r="L21" s="44">
        <v>81.7</v>
      </c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4.43"/>
    <col customWidth="1" min="4" max="4" width="24.43"/>
  </cols>
  <sheetData>
    <row r="1">
      <c r="A1" s="12"/>
      <c r="B1" s="13" t="s">
        <v>75</v>
      </c>
      <c r="C1" s="13" t="s">
        <v>76</v>
      </c>
      <c r="D1" s="13" t="s">
        <v>77</v>
      </c>
      <c r="E1" s="13" t="s">
        <v>78</v>
      </c>
      <c r="F1" s="13" t="s">
        <v>79</v>
      </c>
      <c r="G1" s="13" t="s">
        <v>80</v>
      </c>
      <c r="H1" s="92" t="s">
        <v>381</v>
      </c>
      <c r="I1" s="40"/>
      <c r="J1" s="13" t="s">
        <v>75</v>
      </c>
      <c r="K1" s="13" t="s">
        <v>76</v>
      </c>
      <c r="L1" s="13" t="s">
        <v>77</v>
      </c>
      <c r="M1" s="13" t="s">
        <v>78</v>
      </c>
      <c r="N1" s="13" t="s">
        <v>79</v>
      </c>
      <c r="O1" s="13" t="s">
        <v>80</v>
      </c>
      <c r="P1" s="144" t="s">
        <v>381</v>
      </c>
    </row>
    <row r="2">
      <c r="A2" s="13" t="s">
        <v>336</v>
      </c>
      <c r="B2" s="18">
        <v>147516.582006677</v>
      </c>
      <c r="C2" s="18">
        <v>133081.469361235</v>
      </c>
      <c r="D2" s="18">
        <v>103453.502418096</v>
      </c>
      <c r="E2" s="18">
        <v>146296.168226516</v>
      </c>
      <c r="F2" s="18">
        <v>113982.493332029</v>
      </c>
      <c r="G2" s="18">
        <v>104018.541140152</v>
      </c>
      <c r="H2" s="145">
        <f t="shared" ref="H2:H26" si="1">SUM(B2:G2)</f>
        <v>748348.7565</v>
      </c>
      <c r="I2" s="40"/>
      <c r="J2" s="18">
        <v>146582.751683485</v>
      </c>
      <c r="K2" s="18">
        <v>132054.091835033</v>
      </c>
      <c r="L2" s="18">
        <v>102363.625096469</v>
      </c>
      <c r="M2" s="18">
        <v>141166.197880056</v>
      </c>
      <c r="N2" s="18">
        <v>108923.048441647</v>
      </c>
      <c r="O2" s="18">
        <v>97020.1320892398</v>
      </c>
      <c r="P2" s="118">
        <f t="shared" ref="P2:P26" si="2">SUM(J2:O2)</f>
        <v>728109.847</v>
      </c>
    </row>
    <row r="3">
      <c r="A3" s="13" t="s">
        <v>337</v>
      </c>
      <c r="B3" s="18">
        <v>145290.086156689</v>
      </c>
      <c r="C3" s="18">
        <v>134063.948179777</v>
      </c>
      <c r="D3" s="18">
        <v>101621.073383431</v>
      </c>
      <c r="E3" s="18">
        <v>145582.066085087</v>
      </c>
      <c r="F3" s="18">
        <v>110448.057700561</v>
      </c>
      <c r="G3" s="18">
        <v>102956.738876444</v>
      </c>
      <c r="H3" s="145">
        <f t="shared" si="1"/>
        <v>739961.9704</v>
      </c>
      <c r="I3" s="40"/>
      <c r="J3" s="18">
        <v>143449.148037991</v>
      </c>
      <c r="K3" s="18">
        <v>131759.137956407</v>
      </c>
      <c r="L3" s="18">
        <v>99392.8784281624</v>
      </c>
      <c r="M3" s="18">
        <v>141007.18101422</v>
      </c>
      <c r="N3" s="18">
        <v>106247.45943568</v>
      </c>
      <c r="O3" s="18">
        <v>96646.344579917</v>
      </c>
      <c r="P3" s="118">
        <f t="shared" si="2"/>
        <v>718502.1495</v>
      </c>
    </row>
    <row r="4">
      <c r="A4" s="13" t="s">
        <v>338</v>
      </c>
      <c r="B4" s="18">
        <v>126475.525632517</v>
      </c>
      <c r="C4" s="18">
        <v>126125.174416532</v>
      </c>
      <c r="D4" s="18">
        <v>99546.4682461215</v>
      </c>
      <c r="E4" s="18">
        <v>123846.016724195</v>
      </c>
      <c r="F4" s="18">
        <v>97618.627828841</v>
      </c>
      <c r="G4" s="18">
        <v>98220.9631214007</v>
      </c>
      <c r="H4" s="145">
        <f t="shared" si="1"/>
        <v>671832.776</v>
      </c>
      <c r="I4" s="40"/>
      <c r="J4" s="18">
        <v>125843.161186112</v>
      </c>
      <c r="K4" s="18">
        <v>125375.829154727</v>
      </c>
      <c r="L4" s="18">
        <v>98802.5910234045</v>
      </c>
      <c r="M4" s="18">
        <v>119740.077220062</v>
      </c>
      <c r="N4" s="18">
        <v>93993.4882247257</v>
      </c>
      <c r="O4" s="18">
        <v>92984.1741357926</v>
      </c>
      <c r="P4" s="118">
        <f t="shared" si="2"/>
        <v>656739.3209</v>
      </c>
    </row>
    <row r="5">
      <c r="A5" s="13" t="s">
        <v>339</v>
      </c>
      <c r="B5" s="18">
        <v>124193.566743452</v>
      </c>
      <c r="C5" s="18">
        <v>122924.096229278</v>
      </c>
      <c r="D5" s="18">
        <v>94118.582663302</v>
      </c>
      <c r="E5" s="18">
        <v>122854.53779853</v>
      </c>
      <c r="F5" s="18">
        <v>94063.5772642231</v>
      </c>
      <c r="G5" s="18">
        <v>94105.3271854664</v>
      </c>
      <c r="H5" s="145">
        <f t="shared" si="1"/>
        <v>652259.6879</v>
      </c>
      <c r="I5" s="40"/>
      <c r="J5" s="18">
        <v>122461.042600337</v>
      </c>
      <c r="K5" s="18">
        <v>120558.024493837</v>
      </c>
      <c r="L5" s="18">
        <v>91965.1250649445</v>
      </c>
      <c r="M5" s="18">
        <v>118629.280314749</v>
      </c>
      <c r="N5" s="18">
        <v>90237.4230209727</v>
      </c>
      <c r="O5" s="18">
        <v>88112.5117321265</v>
      </c>
      <c r="P5" s="118">
        <f t="shared" si="2"/>
        <v>631963.4072</v>
      </c>
    </row>
    <row r="6">
      <c r="A6" s="13" t="s">
        <v>342</v>
      </c>
      <c r="B6" s="18">
        <v>301.522675779322</v>
      </c>
      <c r="C6" s="18">
        <v>1607.17632321606</v>
      </c>
      <c r="D6" s="18">
        <v>745.356959325405</v>
      </c>
      <c r="E6" s="18">
        <v>363.59216258867</v>
      </c>
      <c r="F6" s="18">
        <v>131.286193249586</v>
      </c>
      <c r="G6" s="18">
        <v>762.39674121915</v>
      </c>
      <c r="H6" s="145">
        <f t="shared" si="1"/>
        <v>3911.331055</v>
      </c>
      <c r="I6" s="40"/>
      <c r="J6" s="18">
        <v>279.162204389548</v>
      </c>
      <c r="K6" s="18">
        <v>1596.64305307912</v>
      </c>
      <c r="L6" s="18">
        <v>733.731243284869</v>
      </c>
      <c r="M6" s="18">
        <v>345.096277088956</v>
      </c>
      <c r="N6" s="18">
        <v>133.339474422763</v>
      </c>
      <c r="O6" s="18">
        <v>721.306253824949</v>
      </c>
      <c r="P6" s="118">
        <f t="shared" si="2"/>
        <v>3809.278506</v>
      </c>
    </row>
    <row r="7">
      <c r="A7" s="13" t="s">
        <v>344</v>
      </c>
      <c r="B7" s="18">
        <v>156.211632008402</v>
      </c>
      <c r="C7" s="18">
        <v>1109.54712517601</v>
      </c>
      <c r="D7" s="18">
        <v>427.340792433922</v>
      </c>
      <c r="E7" s="18">
        <v>235.258283300203</v>
      </c>
      <c r="F7" s="18">
        <v>63.8772813288843</v>
      </c>
      <c r="G7" s="18">
        <v>618.370912272346</v>
      </c>
      <c r="H7" s="145">
        <f t="shared" si="1"/>
        <v>2610.606027</v>
      </c>
      <c r="I7" s="40"/>
      <c r="J7" s="18">
        <v>154.041766774971</v>
      </c>
      <c r="K7" s="18">
        <v>1099.47612381355</v>
      </c>
      <c r="L7" s="18">
        <v>428.677487406955</v>
      </c>
      <c r="M7" s="18">
        <v>244.360438002418</v>
      </c>
      <c r="N7" s="18">
        <v>88.4210716807013</v>
      </c>
      <c r="O7" s="18">
        <v>584.009262941757</v>
      </c>
      <c r="P7" s="118">
        <f t="shared" si="2"/>
        <v>2598.986151</v>
      </c>
    </row>
    <row r="8">
      <c r="A8" s="13" t="s">
        <v>343</v>
      </c>
      <c r="B8" s="18">
        <v>17.7122678719349</v>
      </c>
      <c r="C8" s="18">
        <v>828.443888054372</v>
      </c>
      <c r="D8" s="18">
        <v>416.810787812607</v>
      </c>
      <c r="E8" s="18">
        <v>100.025190497752</v>
      </c>
      <c r="F8" s="18">
        <v>12.6737503647015</v>
      </c>
      <c r="G8" s="18">
        <v>690.352534674515</v>
      </c>
      <c r="H8" s="145">
        <f t="shared" si="1"/>
        <v>2066.018419</v>
      </c>
      <c r="I8" s="40"/>
      <c r="J8" s="18">
        <v>46.3920015456087</v>
      </c>
      <c r="K8" s="18">
        <v>798.164234311314</v>
      </c>
      <c r="L8" s="18">
        <v>404.292360087957</v>
      </c>
      <c r="M8" s="18">
        <v>147.819654984059</v>
      </c>
      <c r="N8" s="18">
        <v>49.0001836744724</v>
      </c>
      <c r="O8" s="18">
        <v>625.902430492745</v>
      </c>
      <c r="P8" s="118">
        <f t="shared" si="2"/>
        <v>2071.570865</v>
      </c>
    </row>
    <row r="9">
      <c r="A9" s="13" t="s">
        <v>349</v>
      </c>
      <c r="B9" s="18">
        <v>17.2544518781981</v>
      </c>
      <c r="C9" s="18">
        <v>757.74231226043</v>
      </c>
      <c r="D9" s="18">
        <v>526.394565333701</v>
      </c>
      <c r="E9" s="18">
        <v>-5.35189256580075</v>
      </c>
      <c r="F9" s="18">
        <v>13.4978474204649</v>
      </c>
      <c r="G9" s="18">
        <v>486.529956673067</v>
      </c>
      <c r="H9" s="145">
        <f t="shared" si="1"/>
        <v>1796.067241</v>
      </c>
      <c r="I9" s="40"/>
      <c r="J9" s="18">
        <v>21.3985045667262</v>
      </c>
      <c r="K9" s="18">
        <v>734.835188963242</v>
      </c>
      <c r="L9" s="18">
        <v>503.36721836682</v>
      </c>
      <c r="M9" s="18">
        <v>11.9130648386937</v>
      </c>
      <c r="N9" s="18">
        <v>22.070368838332</v>
      </c>
      <c r="O9" s="18">
        <v>461.843999025722</v>
      </c>
      <c r="P9" s="118">
        <f t="shared" si="2"/>
        <v>1755.428345</v>
      </c>
    </row>
    <row r="10">
      <c r="A10" s="13" t="s">
        <v>352</v>
      </c>
      <c r="B10" s="18">
        <v>16.6218443008668</v>
      </c>
      <c r="C10" s="18">
        <v>683.393649231834</v>
      </c>
      <c r="D10" s="18">
        <v>582.410289600765</v>
      </c>
      <c r="E10" s="18">
        <v>-3.72579775750198</v>
      </c>
      <c r="F10" s="18">
        <v>2.16668833008741</v>
      </c>
      <c r="G10" s="18">
        <v>505.270402429145</v>
      </c>
      <c r="H10" s="145">
        <f t="shared" si="1"/>
        <v>1786.137076</v>
      </c>
      <c r="I10" s="40"/>
      <c r="J10" s="18">
        <v>22.4214862705575</v>
      </c>
      <c r="K10" s="18">
        <v>646.741050999636</v>
      </c>
      <c r="L10" s="18">
        <v>559.18187177855</v>
      </c>
      <c r="M10" s="18">
        <v>13.7035088062717</v>
      </c>
      <c r="N10" s="18">
        <v>13.1466655476044</v>
      </c>
      <c r="O10" s="18">
        <v>465.817086768653</v>
      </c>
      <c r="P10" s="118">
        <f t="shared" si="2"/>
        <v>1721.01167</v>
      </c>
    </row>
    <row r="11">
      <c r="A11" s="13" t="s">
        <v>351</v>
      </c>
      <c r="B11" s="18">
        <v>33.7509742779343</v>
      </c>
      <c r="C11" s="18">
        <v>560.70521614055</v>
      </c>
      <c r="D11" s="18">
        <v>490.627306776587</v>
      </c>
      <c r="E11" s="18">
        <v>18.3691461382722</v>
      </c>
      <c r="F11" s="18">
        <v>30.888380191369</v>
      </c>
      <c r="G11" s="18">
        <v>461.122973477331</v>
      </c>
      <c r="H11" s="145">
        <f t="shared" si="1"/>
        <v>1595.463997</v>
      </c>
      <c r="I11" s="40"/>
      <c r="J11" s="18">
        <v>28.8613686898394</v>
      </c>
      <c r="K11" s="18">
        <v>525.32462767661</v>
      </c>
      <c r="L11" s="18">
        <v>461.00675402311</v>
      </c>
      <c r="M11" s="18">
        <v>24.2867401975302</v>
      </c>
      <c r="N11" s="18">
        <v>14.7643140383551</v>
      </c>
      <c r="O11" s="18">
        <v>420.776308329277</v>
      </c>
      <c r="P11" s="118">
        <f t="shared" si="2"/>
        <v>1475.020113</v>
      </c>
    </row>
    <row r="12">
      <c r="A12" s="13" t="s">
        <v>360</v>
      </c>
      <c r="B12" s="18">
        <v>8.478957119031</v>
      </c>
      <c r="C12" s="18">
        <v>18.8535640991374</v>
      </c>
      <c r="D12" s="18">
        <v>20.9884751865008</v>
      </c>
      <c r="E12" s="18">
        <v>12.2132715304655</v>
      </c>
      <c r="F12" s="18">
        <v>6.97990007675296</v>
      </c>
      <c r="G12" s="18">
        <v>24.7218621433116</v>
      </c>
      <c r="H12" s="145">
        <f t="shared" si="1"/>
        <v>92.23603016</v>
      </c>
      <c r="I12" s="40"/>
      <c r="J12" s="18">
        <v>2.83379286583719</v>
      </c>
      <c r="K12" s="18">
        <v>14.9738261032583</v>
      </c>
      <c r="L12" s="18">
        <v>5.98287885139916</v>
      </c>
      <c r="M12" s="18">
        <v>11.348705078413</v>
      </c>
      <c r="N12" s="18">
        <v>6.94828208031891</v>
      </c>
      <c r="O12" s="18">
        <v>22.2985216004993</v>
      </c>
      <c r="P12" s="118">
        <f t="shared" si="2"/>
        <v>64.38600658</v>
      </c>
    </row>
    <row r="13">
      <c r="A13" s="13" t="s">
        <v>359</v>
      </c>
      <c r="B13" s="18">
        <v>-2.2177482231468</v>
      </c>
      <c r="C13" s="18">
        <v>7.08543666712617</v>
      </c>
      <c r="D13" s="18">
        <v>9.21712222876579</v>
      </c>
      <c r="E13" s="18">
        <v>-0.871198680786014</v>
      </c>
      <c r="F13" s="18">
        <v>-0.935806465913768</v>
      </c>
      <c r="G13" s="18">
        <v>7.27965293388203</v>
      </c>
      <c r="H13" s="145">
        <f t="shared" si="1"/>
        <v>19.55745846</v>
      </c>
      <c r="I13" s="40"/>
      <c r="J13" s="18">
        <v>1.55209966421513</v>
      </c>
      <c r="K13" s="18">
        <v>-2.47406762807243</v>
      </c>
      <c r="L13" s="18">
        <v>8.65235582947563</v>
      </c>
      <c r="M13" s="18">
        <v>-0.735459039648027</v>
      </c>
      <c r="N13" s="18">
        <v>-0.959587541370757</v>
      </c>
      <c r="O13" s="18">
        <v>3.71574768317465</v>
      </c>
      <c r="P13" s="118">
        <f t="shared" si="2"/>
        <v>9.751088968</v>
      </c>
    </row>
    <row r="14">
      <c r="A14" s="13" t="s">
        <v>346</v>
      </c>
      <c r="B14" s="18">
        <v>10.0488383735405</v>
      </c>
      <c r="C14" s="18">
        <v>0.077215885290491</v>
      </c>
      <c r="D14" s="18">
        <v>-0.685054410287334</v>
      </c>
      <c r="E14" s="18">
        <v>2.72060425264789</v>
      </c>
      <c r="F14" s="18">
        <v>1.61765541390847</v>
      </c>
      <c r="G14" s="18">
        <v>0.331202768227698</v>
      </c>
      <c r="H14" s="145">
        <f t="shared" si="1"/>
        <v>14.11046228</v>
      </c>
      <c r="I14" s="40"/>
      <c r="J14" s="18">
        <v>11.1684349258597</v>
      </c>
      <c r="K14" s="18">
        <v>3.35240659707846</v>
      </c>
      <c r="L14" s="18">
        <v>2.4089724615826</v>
      </c>
      <c r="M14" s="18">
        <v>-2.3035215775062</v>
      </c>
      <c r="N14" s="18">
        <v>1.52380493964625</v>
      </c>
      <c r="O14" s="18">
        <v>0.186140070727044</v>
      </c>
      <c r="P14" s="118">
        <f t="shared" si="2"/>
        <v>16.33623742</v>
      </c>
    </row>
    <row r="15">
      <c r="A15" s="13" t="s">
        <v>356</v>
      </c>
      <c r="B15" s="18">
        <v>1.33452555204475</v>
      </c>
      <c r="C15" s="18">
        <v>1.88088295048204</v>
      </c>
      <c r="D15" s="18">
        <v>17.4183691151982</v>
      </c>
      <c r="E15" s="18">
        <v>1.51591577262879</v>
      </c>
      <c r="F15" s="18">
        <v>-13.9947580722353</v>
      </c>
      <c r="G15" s="18">
        <v>1.27335042127071</v>
      </c>
      <c r="H15" s="145">
        <f t="shared" si="1"/>
        <v>9.428285739</v>
      </c>
      <c r="I15" s="40"/>
      <c r="J15" s="18">
        <v>17.215420998468</v>
      </c>
      <c r="K15" s="18">
        <v>2.19801926481855</v>
      </c>
      <c r="L15" s="18">
        <v>-0.133701008012442</v>
      </c>
      <c r="M15" s="18">
        <v>-0.079808452839832</v>
      </c>
      <c r="N15" s="18">
        <v>20.9607960640637</v>
      </c>
      <c r="O15" s="18">
        <v>1.23598344272898</v>
      </c>
      <c r="P15" s="118">
        <f t="shared" si="2"/>
        <v>41.39671031</v>
      </c>
    </row>
    <row r="16">
      <c r="A16" s="13" t="s">
        <v>353</v>
      </c>
      <c r="B16" s="18">
        <v>-1.84204468628702</v>
      </c>
      <c r="C16" s="18">
        <v>0.141269828678819</v>
      </c>
      <c r="D16" s="18">
        <v>-0.195169791934754</v>
      </c>
      <c r="E16" s="18">
        <v>-42.2250321770028</v>
      </c>
      <c r="F16" s="18">
        <v>54.6424568401513</v>
      </c>
      <c r="G16" s="18">
        <v>-4.56032425974432</v>
      </c>
      <c r="H16" s="145">
        <f t="shared" si="1"/>
        <v>5.961155754</v>
      </c>
      <c r="I16" s="40"/>
      <c r="J16" s="18">
        <v>-0.886609718845653</v>
      </c>
      <c r="K16" s="18">
        <v>0.165090180983081</v>
      </c>
      <c r="L16" s="18">
        <v>-0.150345188969726</v>
      </c>
      <c r="M16" s="18">
        <v>-43.3963360676738</v>
      </c>
      <c r="N16" s="18">
        <v>58.9217368589742</v>
      </c>
      <c r="O16" s="18">
        <v>-7.71348191677585</v>
      </c>
      <c r="P16" s="118">
        <f t="shared" si="2"/>
        <v>6.940054148</v>
      </c>
    </row>
    <row r="17">
      <c r="A17" s="13" t="s">
        <v>345</v>
      </c>
      <c r="B17" s="18">
        <v>-1.58787614675478</v>
      </c>
      <c r="C17" s="18">
        <v>-0.350817272283489</v>
      </c>
      <c r="D17" s="18">
        <v>-6.2771514004003</v>
      </c>
      <c r="E17" s="18">
        <v>-5.64338889010146</v>
      </c>
      <c r="F17" s="18">
        <v>16.3144288735669</v>
      </c>
      <c r="G17" s="18">
        <v>-0.815079245897408</v>
      </c>
      <c r="H17" s="145">
        <f t="shared" si="1"/>
        <v>1.640115918</v>
      </c>
      <c r="I17" s="40"/>
      <c r="J17" s="18">
        <v>7.56154026558928</v>
      </c>
      <c r="K17" s="18">
        <v>-3.13525507572496</v>
      </c>
      <c r="L17" s="18">
        <v>-9.20170622743256</v>
      </c>
      <c r="M17" s="18">
        <v>-5.59018119000846</v>
      </c>
      <c r="N17" s="18">
        <v>14.0774852290351</v>
      </c>
      <c r="O17" s="18">
        <v>-2.19836414308887</v>
      </c>
      <c r="P17" s="118">
        <f t="shared" si="2"/>
        <v>1.513518858</v>
      </c>
    </row>
    <row r="18">
      <c r="A18" s="13" t="s">
        <v>358</v>
      </c>
      <c r="B18" s="18">
        <v>-0.004169786893971</v>
      </c>
      <c r="C18" s="18">
        <v>-0.003046767886196</v>
      </c>
      <c r="D18" s="18">
        <v>0.185748905034435</v>
      </c>
      <c r="E18" s="18">
        <v>0.018123607744735</v>
      </c>
      <c r="F18" s="18">
        <v>-0.002661888735315</v>
      </c>
      <c r="G18" s="18">
        <v>0.073367171085701</v>
      </c>
      <c r="H18" s="145">
        <f t="shared" si="1"/>
        <v>0.2673612403</v>
      </c>
      <c r="I18" s="40"/>
      <c r="J18" s="18">
        <v>0.010040224035033</v>
      </c>
      <c r="K18" s="18">
        <v>-0.013273505001406</v>
      </c>
      <c r="L18" s="18">
        <v>0.140812174282795</v>
      </c>
      <c r="M18" s="18">
        <v>0.013312413224211</v>
      </c>
      <c r="N18" s="18">
        <v>0.078492088141719</v>
      </c>
      <c r="O18" s="18">
        <v>0.419019765840605</v>
      </c>
      <c r="P18" s="118">
        <f t="shared" si="2"/>
        <v>0.6484031605</v>
      </c>
    </row>
    <row r="19">
      <c r="A19" s="13" t="s">
        <v>348</v>
      </c>
      <c r="B19" s="18">
        <v>0.0</v>
      </c>
      <c r="C19" s="18">
        <v>0.0</v>
      </c>
      <c r="D19" s="18">
        <v>0.0</v>
      </c>
      <c r="E19" s="18">
        <v>0.0</v>
      </c>
      <c r="F19" s="18">
        <v>0.0</v>
      </c>
      <c r="G19" s="18">
        <v>0.0</v>
      </c>
      <c r="H19" s="145">
        <f t="shared" si="1"/>
        <v>0</v>
      </c>
      <c r="I19" s="40"/>
      <c r="J19" s="18">
        <v>0.0</v>
      </c>
      <c r="K19" s="18">
        <v>0.0</v>
      </c>
      <c r="L19" s="18">
        <v>0.0</v>
      </c>
      <c r="M19" s="18">
        <v>0.0</v>
      </c>
      <c r="N19" s="18">
        <v>0.0</v>
      </c>
      <c r="O19" s="18">
        <v>0.0</v>
      </c>
      <c r="P19" s="118">
        <f t="shared" si="2"/>
        <v>0</v>
      </c>
    </row>
    <row r="20">
      <c r="A20" s="13" t="s">
        <v>350</v>
      </c>
      <c r="B20" s="18">
        <v>0.0</v>
      </c>
      <c r="C20" s="18">
        <v>0.0</v>
      </c>
      <c r="D20" s="18">
        <v>0.0</v>
      </c>
      <c r="E20" s="18">
        <v>0.0</v>
      </c>
      <c r="F20" s="18">
        <v>0.0</v>
      </c>
      <c r="G20" s="18">
        <v>0.0</v>
      </c>
      <c r="H20" s="145">
        <f t="shared" si="1"/>
        <v>0</v>
      </c>
      <c r="I20" s="40"/>
      <c r="J20" s="18">
        <v>0.0</v>
      </c>
      <c r="K20" s="18">
        <v>0.0</v>
      </c>
      <c r="L20" s="18">
        <v>0.0</v>
      </c>
      <c r="M20" s="18">
        <v>0.0</v>
      </c>
      <c r="N20" s="18">
        <v>0.0</v>
      </c>
      <c r="O20" s="18">
        <v>0.0</v>
      </c>
      <c r="P20" s="118">
        <f t="shared" si="2"/>
        <v>0</v>
      </c>
    </row>
    <row r="21">
      <c r="A21" s="13" t="s">
        <v>347</v>
      </c>
      <c r="B21" s="18">
        <v>0.0</v>
      </c>
      <c r="C21" s="18">
        <v>0.0</v>
      </c>
      <c r="D21" s="18">
        <v>0.0</v>
      </c>
      <c r="E21" s="18">
        <v>0.0</v>
      </c>
      <c r="F21" s="18">
        <v>0.0</v>
      </c>
      <c r="G21" s="18">
        <v>0.0</v>
      </c>
      <c r="H21" s="145">
        <f t="shared" si="1"/>
        <v>0</v>
      </c>
      <c r="I21" s="40"/>
      <c r="J21" s="18">
        <v>0.0</v>
      </c>
      <c r="K21" s="18">
        <v>0.0</v>
      </c>
      <c r="L21" s="18">
        <v>0.0</v>
      </c>
      <c r="M21" s="18">
        <v>0.0</v>
      </c>
      <c r="N21" s="18">
        <v>0.0</v>
      </c>
      <c r="O21" s="18">
        <v>0.0</v>
      </c>
      <c r="P21" s="118">
        <f t="shared" si="2"/>
        <v>0</v>
      </c>
    </row>
    <row r="22">
      <c r="A22" s="13" t="s">
        <v>357</v>
      </c>
      <c r="B22" s="18">
        <v>-1.98778547593128</v>
      </c>
      <c r="C22" s="18">
        <v>0.036600935934547</v>
      </c>
      <c r="D22" s="18">
        <v>-0.607751615348247</v>
      </c>
      <c r="E22" s="18">
        <v>-0.567018526968445</v>
      </c>
      <c r="F22" s="18">
        <v>2.85881690513125</v>
      </c>
      <c r="G22" s="18">
        <v>-0.399954637085303</v>
      </c>
      <c r="H22" s="145">
        <f t="shared" si="1"/>
        <v>-0.6670924143</v>
      </c>
      <c r="I22" s="40"/>
      <c r="J22" s="18">
        <v>-1.74987481396527</v>
      </c>
      <c r="K22" s="18">
        <v>-0.020933485656172</v>
      </c>
      <c r="L22" s="18">
        <v>0.753311180774252</v>
      </c>
      <c r="M22" s="18">
        <v>-0.584153120505284</v>
      </c>
      <c r="N22" s="18">
        <v>-0.042304895976573</v>
      </c>
      <c r="O22" s="18">
        <v>0.56604432839989</v>
      </c>
      <c r="P22" s="118">
        <f t="shared" si="2"/>
        <v>-1.077910807</v>
      </c>
    </row>
    <row r="23">
      <c r="A23" s="13" t="s">
        <v>340</v>
      </c>
      <c r="B23" s="18">
        <v>-0.317955566679562</v>
      </c>
      <c r="C23" s="18">
        <v>6.46847370598083</v>
      </c>
      <c r="D23" s="18">
        <v>11.6381145377756</v>
      </c>
      <c r="E23" s="18">
        <v>-52.8342557250719</v>
      </c>
      <c r="F23" s="18">
        <v>73.0941688927342</v>
      </c>
      <c r="G23" s="18">
        <v>-40.1175082041739</v>
      </c>
      <c r="H23" s="145">
        <f t="shared" si="1"/>
        <v>-2.068962359</v>
      </c>
      <c r="I23" s="40"/>
      <c r="J23" s="18">
        <v>27.520706352231</v>
      </c>
      <c r="K23" s="18">
        <v>-16.9596129536482</v>
      </c>
      <c r="L23" s="18">
        <v>25.203522267404</v>
      </c>
      <c r="M23" s="18">
        <v>16.4457788509916</v>
      </c>
      <c r="N23" s="18">
        <v>56.6539276648256</v>
      </c>
      <c r="O23" s="18">
        <v>-35.9150710767772</v>
      </c>
      <c r="P23" s="118">
        <f t="shared" si="2"/>
        <v>72.94925111</v>
      </c>
    </row>
    <row r="24">
      <c r="A24" s="13" t="s">
        <v>355</v>
      </c>
      <c r="B24" s="18">
        <v>-0.559115992502757</v>
      </c>
      <c r="C24" s="18">
        <v>0.027905597746025</v>
      </c>
      <c r="D24" s="18">
        <v>0.056586407990885</v>
      </c>
      <c r="E24" s="18">
        <v>-0.487736481075481</v>
      </c>
      <c r="F24" s="18">
        <v>-14.8244669753937</v>
      </c>
      <c r="G24" s="18">
        <v>0.950356783831573</v>
      </c>
      <c r="H24" s="145">
        <f t="shared" si="1"/>
        <v>-14.83647066</v>
      </c>
      <c r="I24" s="40"/>
      <c r="J24" s="18">
        <v>-1.00670145331352</v>
      </c>
      <c r="K24" s="18">
        <v>0.063891394461218</v>
      </c>
      <c r="L24" s="18">
        <v>0.085074849759182</v>
      </c>
      <c r="M24" s="18">
        <v>0.110380303067813</v>
      </c>
      <c r="N24" s="18">
        <v>-14.4163866107137</v>
      </c>
      <c r="O24" s="18">
        <v>0.270383817881518</v>
      </c>
      <c r="P24" s="118">
        <f t="shared" si="2"/>
        <v>-14.8933577</v>
      </c>
    </row>
    <row r="25">
      <c r="A25" s="13" t="s">
        <v>341</v>
      </c>
      <c r="B25" s="18">
        <v>-7.04921146065661</v>
      </c>
      <c r="C25" s="18">
        <v>-6.28037222207124</v>
      </c>
      <c r="D25" s="18">
        <v>16.7283759001102</v>
      </c>
      <c r="E25" s="18">
        <v>-49.4761871034257</v>
      </c>
      <c r="F25" s="18">
        <v>31.4262844421866</v>
      </c>
      <c r="G25" s="18">
        <v>-108.724122491395</v>
      </c>
      <c r="H25" s="145">
        <f t="shared" si="1"/>
        <v>-123.3752329</v>
      </c>
      <c r="I25" s="40"/>
      <c r="J25" s="18">
        <v>0.387655322740299</v>
      </c>
      <c r="K25" s="18">
        <v>-17.8665101118493</v>
      </c>
      <c r="L25" s="18">
        <v>24.3239383114252</v>
      </c>
      <c r="M25" s="18">
        <v>6.11429323320551</v>
      </c>
      <c r="N25" s="18">
        <v>30.839662240446</v>
      </c>
      <c r="O25" s="18">
        <v>-104.891311099795</v>
      </c>
      <c r="P25" s="118">
        <f t="shared" si="2"/>
        <v>-61.0922721</v>
      </c>
    </row>
    <row r="26">
      <c r="A26" s="13" t="s">
        <v>354</v>
      </c>
      <c r="B26" s="18">
        <v>-191.913042261693</v>
      </c>
      <c r="C26" s="18">
        <v>26.3887739380991</v>
      </c>
      <c r="D26" s="18">
        <v>-21.8143993647779</v>
      </c>
      <c r="E26" s="18">
        <v>-100.134534463544</v>
      </c>
      <c r="F26" s="18">
        <v>93.4548113376855</v>
      </c>
      <c r="G26" s="18">
        <v>-14.3617688647566</v>
      </c>
      <c r="H26" s="145">
        <f t="shared" si="1"/>
        <v>-208.3801597</v>
      </c>
      <c r="I26" s="40"/>
      <c r="J26" s="18">
        <v>-171.847527209116</v>
      </c>
      <c r="K26" s="18">
        <v>19.8304696059279</v>
      </c>
      <c r="L26" s="18">
        <v>-20.4638989402199</v>
      </c>
      <c r="M26" s="18">
        <v>-93.9315941655313</v>
      </c>
      <c r="N26" s="18">
        <v>130.710913879585</v>
      </c>
      <c r="O26" s="18">
        <v>-4.69342351379156</v>
      </c>
      <c r="P26" s="118">
        <f t="shared" si="2"/>
        <v>-140.3950603</v>
      </c>
    </row>
    <row r="27">
      <c r="A27" s="23"/>
    </row>
    <row r="28">
      <c r="A28" s="23"/>
      <c r="D28" s="24" t="s">
        <v>382</v>
      </c>
      <c r="N28" s="24" t="s">
        <v>383</v>
      </c>
    </row>
    <row r="29">
      <c r="A29" s="23"/>
    </row>
    <row r="30">
      <c r="A30" s="23"/>
    </row>
    <row r="31">
      <c r="A31" s="23"/>
    </row>
    <row r="32">
      <c r="A32" s="23"/>
    </row>
    <row r="33">
      <c r="A33" s="23"/>
    </row>
    <row r="34">
      <c r="A34" s="23"/>
    </row>
    <row r="35">
      <c r="A35" s="23"/>
    </row>
    <row r="36">
      <c r="A36" s="23"/>
    </row>
    <row r="37">
      <c r="A37" s="23"/>
    </row>
    <row r="38">
      <c r="A38" s="23"/>
    </row>
    <row r="39">
      <c r="A39" s="23"/>
    </row>
    <row r="40">
      <c r="A40" s="23"/>
    </row>
    <row r="41">
      <c r="A41" s="23"/>
    </row>
    <row r="42">
      <c r="A42" s="23"/>
    </row>
    <row r="43">
      <c r="A43" s="23"/>
    </row>
    <row r="44">
      <c r="A44" s="23"/>
    </row>
    <row r="45">
      <c r="A45" s="23"/>
    </row>
    <row r="46">
      <c r="A46" s="23"/>
    </row>
    <row r="47">
      <c r="A47" s="23"/>
    </row>
    <row r="48">
      <c r="A48" s="23"/>
    </row>
    <row r="49">
      <c r="A49" s="23"/>
    </row>
    <row r="50">
      <c r="A50" s="23"/>
    </row>
    <row r="51">
      <c r="A51" s="23"/>
    </row>
    <row r="52">
      <c r="A52" s="23"/>
    </row>
    <row r="53">
      <c r="A53" s="23"/>
    </row>
    <row r="54">
      <c r="A54" s="23"/>
    </row>
    <row r="55">
      <c r="A55" s="23"/>
    </row>
    <row r="56">
      <c r="A56" s="23"/>
    </row>
    <row r="57">
      <c r="A57" s="23"/>
    </row>
    <row r="58">
      <c r="A58" s="23"/>
    </row>
    <row r="59">
      <c r="A59" s="23"/>
    </row>
    <row r="60">
      <c r="A60" s="23"/>
    </row>
    <row r="61">
      <c r="A61" s="23"/>
    </row>
    <row r="62">
      <c r="A62" s="23"/>
    </row>
    <row r="63">
      <c r="A63" s="23"/>
    </row>
    <row r="64">
      <c r="A64" s="23"/>
    </row>
    <row r="65">
      <c r="A65" s="23"/>
    </row>
    <row r="66">
      <c r="A66" s="23"/>
    </row>
    <row r="67">
      <c r="A67" s="23"/>
    </row>
    <row r="68">
      <c r="A68" s="23"/>
    </row>
    <row r="69">
      <c r="A69" s="23"/>
    </row>
    <row r="70">
      <c r="A70" s="23"/>
    </row>
    <row r="71">
      <c r="A71" s="23"/>
    </row>
    <row r="72">
      <c r="A72" s="23"/>
    </row>
    <row r="73">
      <c r="A73" s="23"/>
    </row>
    <row r="74">
      <c r="A74" s="23"/>
    </row>
    <row r="75">
      <c r="A75" s="23"/>
    </row>
    <row r="76">
      <c r="A76" s="23"/>
    </row>
    <row r="77">
      <c r="A77" s="23"/>
    </row>
    <row r="78">
      <c r="A78" s="23"/>
    </row>
    <row r="79">
      <c r="A79" s="23"/>
    </row>
    <row r="80">
      <c r="A80" s="23"/>
    </row>
    <row r="81">
      <c r="A81" s="23"/>
    </row>
    <row r="82">
      <c r="A82" s="23"/>
    </row>
    <row r="83">
      <c r="A83" s="23"/>
    </row>
    <row r="84">
      <c r="A84" s="23"/>
    </row>
    <row r="85">
      <c r="A85" s="23"/>
    </row>
    <row r="86">
      <c r="A86" s="23"/>
    </row>
    <row r="87">
      <c r="A87" s="23"/>
    </row>
    <row r="88">
      <c r="A88" s="23"/>
    </row>
    <row r="89">
      <c r="A89" s="23"/>
    </row>
    <row r="90">
      <c r="A90" s="23"/>
    </row>
    <row r="91">
      <c r="A91" s="23"/>
    </row>
    <row r="92">
      <c r="A92" s="23"/>
    </row>
    <row r="93">
      <c r="A93" s="23"/>
    </row>
    <row r="94">
      <c r="A94" s="23"/>
    </row>
    <row r="95">
      <c r="A95" s="23"/>
    </row>
    <row r="96">
      <c r="A96" s="23"/>
    </row>
    <row r="97">
      <c r="A97" s="23"/>
    </row>
    <row r="98">
      <c r="A98" s="23"/>
    </row>
    <row r="99">
      <c r="A99" s="23"/>
    </row>
    <row r="100">
      <c r="A100" s="23"/>
    </row>
    <row r="101">
      <c r="A101" s="23"/>
    </row>
    <row r="102">
      <c r="A102" s="23"/>
    </row>
    <row r="103">
      <c r="A103" s="23"/>
    </row>
    <row r="104">
      <c r="A104" s="23"/>
    </row>
    <row r="105">
      <c r="A105" s="23"/>
    </row>
    <row r="106">
      <c r="A106" s="23"/>
    </row>
    <row r="107">
      <c r="A107" s="23"/>
    </row>
    <row r="108">
      <c r="A108" s="23"/>
    </row>
    <row r="109">
      <c r="A109" s="23"/>
    </row>
    <row r="110">
      <c r="A110" s="23"/>
    </row>
    <row r="111">
      <c r="A111" s="23"/>
    </row>
    <row r="112">
      <c r="A112" s="23"/>
    </row>
    <row r="113">
      <c r="A113" s="23"/>
    </row>
    <row r="114">
      <c r="A114" s="23"/>
    </row>
    <row r="115">
      <c r="A115" s="23"/>
    </row>
    <row r="116">
      <c r="A116" s="23"/>
    </row>
    <row r="117">
      <c r="A117" s="23"/>
    </row>
    <row r="118">
      <c r="A118" s="23"/>
    </row>
    <row r="119">
      <c r="A119" s="23"/>
    </row>
    <row r="120">
      <c r="A120" s="23"/>
    </row>
    <row r="121">
      <c r="A121" s="23"/>
    </row>
    <row r="122">
      <c r="A122" s="23"/>
    </row>
    <row r="123">
      <c r="A123" s="23"/>
    </row>
    <row r="124">
      <c r="A124" s="23"/>
    </row>
    <row r="125">
      <c r="A125" s="23"/>
    </row>
    <row r="126">
      <c r="A126" s="23"/>
    </row>
    <row r="127">
      <c r="A127" s="23"/>
    </row>
    <row r="128">
      <c r="A128" s="23"/>
    </row>
    <row r="129">
      <c r="A129" s="23"/>
    </row>
    <row r="130">
      <c r="A130" s="23"/>
    </row>
    <row r="131">
      <c r="A131" s="23"/>
    </row>
    <row r="132">
      <c r="A132" s="23"/>
    </row>
    <row r="133">
      <c r="A133" s="23"/>
    </row>
    <row r="134">
      <c r="A134" s="23"/>
    </row>
    <row r="135">
      <c r="A135" s="23"/>
    </row>
    <row r="136">
      <c r="A136" s="23"/>
    </row>
    <row r="137">
      <c r="A137" s="23"/>
    </row>
    <row r="138">
      <c r="A138" s="23"/>
    </row>
    <row r="139">
      <c r="A139" s="23"/>
    </row>
    <row r="140">
      <c r="A140" s="23"/>
    </row>
    <row r="141">
      <c r="A141" s="23"/>
    </row>
    <row r="142">
      <c r="A142" s="23"/>
    </row>
    <row r="143">
      <c r="A143" s="23"/>
    </row>
    <row r="144">
      <c r="A144" s="23"/>
    </row>
    <row r="145">
      <c r="A145" s="23"/>
    </row>
    <row r="146">
      <c r="A146" s="23"/>
    </row>
    <row r="147">
      <c r="A147" s="23"/>
    </row>
    <row r="148">
      <c r="A148" s="23"/>
    </row>
    <row r="149">
      <c r="A149" s="23"/>
    </row>
    <row r="150">
      <c r="A150" s="23"/>
    </row>
    <row r="151">
      <c r="A151" s="23"/>
    </row>
    <row r="152">
      <c r="A152" s="23"/>
    </row>
    <row r="153">
      <c r="A153" s="23"/>
    </row>
    <row r="154">
      <c r="A154" s="23"/>
    </row>
    <row r="155">
      <c r="A155" s="23"/>
    </row>
    <row r="156">
      <c r="A156" s="23"/>
    </row>
    <row r="157">
      <c r="A157" s="23"/>
    </row>
    <row r="158">
      <c r="A158" s="23"/>
    </row>
    <row r="159">
      <c r="A159" s="23"/>
    </row>
    <row r="160">
      <c r="A160" s="23"/>
    </row>
    <row r="161">
      <c r="A161" s="23"/>
    </row>
    <row r="162">
      <c r="A162" s="23"/>
    </row>
    <row r="163">
      <c r="A163" s="23"/>
    </row>
    <row r="164">
      <c r="A164" s="23"/>
    </row>
    <row r="165">
      <c r="A165" s="23"/>
    </row>
    <row r="166">
      <c r="A166" s="23"/>
    </row>
    <row r="167">
      <c r="A167" s="23"/>
    </row>
    <row r="168">
      <c r="A168" s="23"/>
    </row>
    <row r="169">
      <c r="A169" s="23"/>
    </row>
    <row r="170">
      <c r="A170" s="23"/>
    </row>
    <row r="171">
      <c r="A171" s="23"/>
    </row>
    <row r="172">
      <c r="A172" s="23"/>
    </row>
    <row r="173">
      <c r="A173" s="23"/>
    </row>
    <row r="174">
      <c r="A174" s="23"/>
    </row>
    <row r="175">
      <c r="A175" s="23"/>
    </row>
    <row r="176">
      <c r="A176" s="23"/>
    </row>
    <row r="177">
      <c r="A177" s="23"/>
    </row>
    <row r="178">
      <c r="A178" s="23"/>
    </row>
    <row r="179">
      <c r="A179" s="23"/>
    </row>
    <row r="180">
      <c r="A180" s="23"/>
    </row>
    <row r="181">
      <c r="A181" s="23"/>
    </row>
    <row r="182">
      <c r="A182" s="23"/>
    </row>
    <row r="183">
      <c r="A183" s="23"/>
    </row>
    <row r="184">
      <c r="A184" s="23"/>
    </row>
    <row r="185">
      <c r="A185" s="23"/>
    </row>
    <row r="186">
      <c r="A186" s="23"/>
    </row>
    <row r="187">
      <c r="A187" s="23"/>
    </row>
    <row r="188">
      <c r="A188" s="23"/>
    </row>
    <row r="189">
      <c r="A189" s="23"/>
    </row>
    <row r="190">
      <c r="A190" s="23"/>
    </row>
    <row r="191">
      <c r="A191" s="23"/>
    </row>
    <row r="192">
      <c r="A192" s="23"/>
    </row>
    <row r="193">
      <c r="A193" s="23"/>
    </row>
    <row r="194">
      <c r="A194" s="23"/>
    </row>
    <row r="195">
      <c r="A195" s="23"/>
    </row>
    <row r="196">
      <c r="A196" s="23"/>
    </row>
    <row r="197">
      <c r="A197" s="23"/>
    </row>
    <row r="198">
      <c r="A198" s="23"/>
    </row>
    <row r="199">
      <c r="A199" s="23"/>
    </row>
    <row r="200">
      <c r="A200" s="23"/>
    </row>
    <row r="201">
      <c r="A201" s="23"/>
    </row>
    <row r="202">
      <c r="A202" s="23"/>
    </row>
    <row r="203">
      <c r="A203" s="23"/>
    </row>
    <row r="204">
      <c r="A204" s="23"/>
    </row>
    <row r="205">
      <c r="A205" s="23"/>
    </row>
    <row r="206">
      <c r="A206" s="23"/>
    </row>
    <row r="207">
      <c r="A207" s="23"/>
    </row>
    <row r="208">
      <c r="A208" s="23"/>
    </row>
    <row r="209">
      <c r="A209" s="23"/>
    </row>
    <row r="210">
      <c r="A210" s="23"/>
    </row>
    <row r="211">
      <c r="A211" s="23"/>
    </row>
    <row r="212">
      <c r="A212" s="23"/>
    </row>
    <row r="213">
      <c r="A213" s="23"/>
    </row>
    <row r="214">
      <c r="A214" s="23"/>
    </row>
    <row r="215">
      <c r="A215" s="23"/>
    </row>
    <row r="216">
      <c r="A216" s="23"/>
    </row>
    <row r="217">
      <c r="A217" s="23"/>
    </row>
    <row r="218">
      <c r="A218" s="23"/>
    </row>
    <row r="219">
      <c r="A219" s="23"/>
    </row>
    <row r="220">
      <c r="A220" s="23"/>
    </row>
    <row r="221">
      <c r="A221" s="23"/>
    </row>
    <row r="222">
      <c r="A222" s="23"/>
    </row>
    <row r="223">
      <c r="A223" s="23"/>
    </row>
    <row r="224">
      <c r="A224" s="23"/>
    </row>
    <row r="225">
      <c r="A225" s="23"/>
    </row>
    <row r="226">
      <c r="A226" s="23"/>
    </row>
    <row r="227">
      <c r="A227" s="23"/>
    </row>
    <row r="228">
      <c r="A228" s="23"/>
    </row>
    <row r="229">
      <c r="A229" s="23"/>
    </row>
    <row r="230">
      <c r="A230" s="23"/>
    </row>
    <row r="231">
      <c r="A231" s="23"/>
    </row>
    <row r="232">
      <c r="A232" s="23"/>
    </row>
    <row r="233">
      <c r="A233" s="23"/>
    </row>
    <row r="234">
      <c r="A234" s="23"/>
    </row>
    <row r="235">
      <c r="A235" s="23"/>
    </row>
    <row r="236">
      <c r="A236" s="23"/>
    </row>
    <row r="237">
      <c r="A237" s="23"/>
    </row>
    <row r="238">
      <c r="A238" s="23"/>
    </row>
    <row r="239">
      <c r="A239" s="23"/>
    </row>
    <row r="240">
      <c r="A240" s="23"/>
    </row>
    <row r="241">
      <c r="A241" s="23"/>
    </row>
    <row r="242">
      <c r="A242" s="23"/>
    </row>
    <row r="243">
      <c r="A243" s="23"/>
    </row>
    <row r="244">
      <c r="A244" s="23"/>
    </row>
    <row r="245">
      <c r="A245" s="23"/>
    </row>
    <row r="246">
      <c r="A246" s="23"/>
    </row>
    <row r="247">
      <c r="A247" s="23"/>
    </row>
    <row r="248">
      <c r="A248" s="23"/>
    </row>
    <row r="249">
      <c r="A249" s="23"/>
    </row>
    <row r="250">
      <c r="A250" s="23"/>
    </row>
    <row r="251">
      <c r="A251" s="23"/>
    </row>
    <row r="252">
      <c r="A252" s="23"/>
    </row>
    <row r="253">
      <c r="A253" s="23"/>
    </row>
    <row r="254">
      <c r="A254" s="23"/>
    </row>
    <row r="255">
      <c r="A255" s="23"/>
    </row>
    <row r="256">
      <c r="A256" s="23"/>
    </row>
    <row r="257">
      <c r="A257" s="23"/>
    </row>
    <row r="258">
      <c r="A258" s="23"/>
    </row>
    <row r="259">
      <c r="A259" s="23"/>
    </row>
    <row r="260">
      <c r="A260" s="23"/>
    </row>
    <row r="261">
      <c r="A261" s="23"/>
    </row>
    <row r="262">
      <c r="A262" s="23"/>
    </row>
    <row r="263">
      <c r="A263" s="23"/>
    </row>
    <row r="264">
      <c r="A264" s="23"/>
    </row>
    <row r="265">
      <c r="A265" s="23"/>
    </row>
    <row r="266">
      <c r="A266" s="23"/>
    </row>
    <row r="267">
      <c r="A267" s="23"/>
    </row>
    <row r="268">
      <c r="A268" s="23"/>
    </row>
    <row r="269">
      <c r="A269" s="23"/>
    </row>
    <row r="270">
      <c r="A270" s="23"/>
    </row>
    <row r="271">
      <c r="A271" s="23"/>
    </row>
    <row r="272">
      <c r="A272" s="23"/>
    </row>
    <row r="273">
      <c r="A273" s="23"/>
    </row>
    <row r="274">
      <c r="A274" s="23"/>
    </row>
    <row r="275">
      <c r="A275" s="23"/>
    </row>
    <row r="276">
      <c r="A276" s="23"/>
    </row>
    <row r="277">
      <c r="A277" s="23"/>
    </row>
    <row r="278">
      <c r="A278" s="23"/>
    </row>
    <row r="279">
      <c r="A279" s="23"/>
    </row>
    <row r="280">
      <c r="A280" s="23"/>
    </row>
    <row r="281">
      <c r="A281" s="23"/>
    </row>
    <row r="282">
      <c r="A282" s="23"/>
    </row>
    <row r="283">
      <c r="A283" s="23"/>
    </row>
    <row r="284">
      <c r="A284" s="23"/>
    </row>
    <row r="285">
      <c r="A285" s="23"/>
    </row>
    <row r="286">
      <c r="A286" s="23"/>
    </row>
    <row r="287">
      <c r="A287" s="23"/>
    </row>
    <row r="288">
      <c r="A288" s="23"/>
    </row>
    <row r="289">
      <c r="A289" s="23"/>
    </row>
    <row r="290">
      <c r="A290" s="23"/>
    </row>
    <row r="291">
      <c r="A291" s="23"/>
    </row>
    <row r="292">
      <c r="A292" s="23"/>
    </row>
    <row r="293">
      <c r="A293" s="23"/>
    </row>
    <row r="294">
      <c r="A294" s="23"/>
    </row>
    <row r="295">
      <c r="A295" s="23"/>
    </row>
    <row r="296">
      <c r="A296" s="23"/>
    </row>
    <row r="297">
      <c r="A297" s="23"/>
    </row>
    <row r="298">
      <c r="A298" s="23"/>
    </row>
    <row r="299">
      <c r="A299" s="23"/>
    </row>
    <row r="300">
      <c r="A300" s="23"/>
    </row>
    <row r="301">
      <c r="A301" s="23"/>
    </row>
    <row r="302">
      <c r="A302" s="23"/>
    </row>
    <row r="303">
      <c r="A303" s="23"/>
    </row>
    <row r="304">
      <c r="A304" s="23"/>
    </row>
    <row r="305">
      <c r="A305" s="23"/>
    </row>
    <row r="306">
      <c r="A306" s="23"/>
    </row>
    <row r="307">
      <c r="A307" s="23"/>
    </row>
    <row r="308">
      <c r="A308" s="23"/>
    </row>
    <row r="309">
      <c r="A309" s="23"/>
    </row>
    <row r="310">
      <c r="A310" s="23"/>
    </row>
    <row r="311">
      <c r="A311" s="23"/>
    </row>
    <row r="312">
      <c r="A312" s="23"/>
    </row>
    <row r="313">
      <c r="A313" s="23"/>
    </row>
    <row r="314">
      <c r="A314" s="23"/>
    </row>
    <row r="315">
      <c r="A315" s="23"/>
    </row>
    <row r="316">
      <c r="A316" s="23"/>
    </row>
    <row r="317">
      <c r="A317" s="23"/>
    </row>
    <row r="318">
      <c r="A318" s="23"/>
    </row>
    <row r="319">
      <c r="A319" s="23"/>
    </row>
    <row r="320">
      <c r="A320" s="23"/>
    </row>
    <row r="321">
      <c r="A321" s="23"/>
    </row>
    <row r="322">
      <c r="A322" s="23"/>
    </row>
    <row r="323">
      <c r="A323" s="23"/>
    </row>
    <row r="324">
      <c r="A324" s="23"/>
    </row>
    <row r="325">
      <c r="A325" s="23"/>
    </row>
    <row r="326">
      <c r="A326" s="23"/>
    </row>
    <row r="327">
      <c r="A327" s="23"/>
    </row>
    <row r="328">
      <c r="A328" s="23"/>
    </row>
    <row r="329">
      <c r="A329" s="23"/>
    </row>
    <row r="330">
      <c r="A330" s="23"/>
    </row>
    <row r="331">
      <c r="A331" s="23"/>
    </row>
    <row r="332">
      <c r="A332" s="23"/>
    </row>
    <row r="333">
      <c r="A333" s="23"/>
    </row>
    <row r="334">
      <c r="A334" s="23"/>
    </row>
    <row r="335">
      <c r="A335" s="23"/>
    </row>
    <row r="336">
      <c r="A336" s="23"/>
    </row>
    <row r="337">
      <c r="A337" s="23"/>
    </row>
    <row r="338">
      <c r="A338" s="23"/>
    </row>
    <row r="339">
      <c r="A339" s="23"/>
    </row>
    <row r="340">
      <c r="A340" s="23"/>
    </row>
    <row r="341">
      <c r="A341" s="23"/>
    </row>
    <row r="342">
      <c r="A342" s="23"/>
    </row>
    <row r="343">
      <c r="A343" s="23"/>
    </row>
    <row r="344">
      <c r="A344" s="23"/>
    </row>
    <row r="345">
      <c r="A345" s="23"/>
    </row>
    <row r="346">
      <c r="A346" s="23"/>
    </row>
    <row r="347">
      <c r="A347" s="23"/>
    </row>
    <row r="348">
      <c r="A348" s="23"/>
    </row>
    <row r="349">
      <c r="A349" s="23"/>
    </row>
    <row r="350">
      <c r="A350" s="23"/>
    </row>
    <row r="351">
      <c r="A351" s="23"/>
    </row>
    <row r="352">
      <c r="A352" s="23"/>
    </row>
    <row r="353">
      <c r="A353" s="23"/>
    </row>
    <row r="354">
      <c r="A354" s="23"/>
    </row>
    <row r="355">
      <c r="A355" s="23"/>
    </row>
    <row r="356">
      <c r="A356" s="23"/>
    </row>
    <row r="357">
      <c r="A357" s="23"/>
    </row>
    <row r="358">
      <c r="A358" s="23"/>
    </row>
    <row r="359">
      <c r="A359" s="23"/>
    </row>
    <row r="360">
      <c r="A360" s="23"/>
    </row>
    <row r="361">
      <c r="A361" s="23"/>
    </row>
    <row r="362">
      <c r="A362" s="23"/>
    </row>
    <row r="363">
      <c r="A363" s="23"/>
    </row>
    <row r="364">
      <c r="A364" s="23"/>
    </row>
    <row r="365">
      <c r="A365" s="23"/>
    </row>
    <row r="366">
      <c r="A366" s="23"/>
    </row>
    <row r="367">
      <c r="A367" s="23"/>
    </row>
    <row r="368">
      <c r="A368" s="23"/>
    </row>
    <row r="369">
      <c r="A369" s="23"/>
    </row>
    <row r="370">
      <c r="A370" s="23"/>
    </row>
    <row r="371">
      <c r="A371" s="23"/>
    </row>
    <row r="372">
      <c r="A372" s="23"/>
    </row>
    <row r="373">
      <c r="A373" s="23"/>
    </row>
    <row r="374">
      <c r="A374" s="23"/>
    </row>
    <row r="375">
      <c r="A375" s="23"/>
    </row>
    <row r="376">
      <c r="A376" s="23"/>
    </row>
    <row r="377">
      <c r="A377" s="23"/>
    </row>
    <row r="378">
      <c r="A378" s="23"/>
    </row>
    <row r="379">
      <c r="A379" s="23"/>
    </row>
    <row r="380">
      <c r="A380" s="23"/>
    </row>
    <row r="381">
      <c r="A381" s="23"/>
    </row>
    <row r="382">
      <c r="A382" s="23"/>
    </row>
    <row r="383">
      <c r="A383" s="23"/>
    </row>
    <row r="384">
      <c r="A384" s="23"/>
    </row>
    <row r="385">
      <c r="A385" s="23"/>
    </row>
    <row r="386">
      <c r="A386" s="23"/>
    </row>
    <row r="387">
      <c r="A387" s="23"/>
    </row>
    <row r="388">
      <c r="A388" s="23"/>
    </row>
    <row r="389">
      <c r="A389" s="23"/>
    </row>
    <row r="390">
      <c r="A390" s="23"/>
    </row>
    <row r="391">
      <c r="A391" s="23"/>
    </row>
    <row r="392">
      <c r="A392" s="23"/>
    </row>
    <row r="393">
      <c r="A393" s="23"/>
    </row>
    <row r="394">
      <c r="A394" s="23"/>
    </row>
    <row r="395">
      <c r="A395" s="23"/>
    </row>
    <row r="396">
      <c r="A396" s="23"/>
    </row>
    <row r="397">
      <c r="A397" s="23"/>
    </row>
    <row r="398">
      <c r="A398" s="23"/>
    </row>
    <row r="399">
      <c r="A399" s="23"/>
    </row>
    <row r="400">
      <c r="A400" s="23"/>
    </row>
    <row r="401">
      <c r="A401" s="23"/>
    </row>
    <row r="402">
      <c r="A402" s="23"/>
    </row>
    <row r="403">
      <c r="A403" s="23"/>
    </row>
    <row r="404">
      <c r="A404" s="23"/>
    </row>
    <row r="405">
      <c r="A405" s="23"/>
    </row>
    <row r="406">
      <c r="A406" s="23"/>
    </row>
    <row r="407">
      <c r="A407" s="23"/>
    </row>
    <row r="408">
      <c r="A408" s="23"/>
    </row>
    <row r="409">
      <c r="A409" s="23"/>
    </row>
    <row r="410">
      <c r="A410" s="23"/>
    </row>
    <row r="411">
      <c r="A411" s="23"/>
    </row>
    <row r="412">
      <c r="A412" s="23"/>
    </row>
    <row r="413">
      <c r="A413" s="23"/>
    </row>
    <row r="414">
      <c r="A414" s="23"/>
    </row>
    <row r="415">
      <c r="A415" s="23"/>
    </row>
    <row r="416">
      <c r="A416" s="23"/>
    </row>
    <row r="417">
      <c r="A417" s="23"/>
    </row>
    <row r="418">
      <c r="A418" s="23"/>
    </row>
    <row r="419">
      <c r="A419" s="23"/>
    </row>
    <row r="420">
      <c r="A420" s="23"/>
    </row>
    <row r="421">
      <c r="A421" s="23"/>
    </row>
    <row r="422">
      <c r="A422" s="23"/>
    </row>
    <row r="423">
      <c r="A423" s="23"/>
    </row>
    <row r="424">
      <c r="A424" s="23"/>
    </row>
    <row r="425">
      <c r="A425" s="23"/>
    </row>
    <row r="426">
      <c r="A426" s="23"/>
    </row>
    <row r="427">
      <c r="A427" s="23"/>
    </row>
    <row r="428">
      <c r="A428" s="23"/>
    </row>
    <row r="429">
      <c r="A429" s="23"/>
    </row>
    <row r="430">
      <c r="A430" s="23"/>
    </row>
    <row r="431">
      <c r="A431" s="23"/>
    </row>
    <row r="432">
      <c r="A432" s="23"/>
    </row>
    <row r="433">
      <c r="A433" s="23"/>
    </row>
    <row r="434">
      <c r="A434" s="23"/>
    </row>
    <row r="435">
      <c r="A435" s="23"/>
    </row>
    <row r="436">
      <c r="A436" s="23"/>
    </row>
    <row r="437">
      <c r="A437" s="23"/>
    </row>
    <row r="438">
      <c r="A438" s="23"/>
    </row>
    <row r="439">
      <c r="A439" s="23"/>
    </row>
    <row r="440">
      <c r="A440" s="23"/>
    </row>
    <row r="441">
      <c r="A441" s="23"/>
    </row>
    <row r="442">
      <c r="A442" s="23"/>
    </row>
    <row r="443">
      <c r="A443" s="23"/>
    </row>
    <row r="444">
      <c r="A444" s="23"/>
    </row>
    <row r="445">
      <c r="A445" s="23"/>
    </row>
    <row r="446">
      <c r="A446" s="23"/>
    </row>
    <row r="447">
      <c r="A447" s="23"/>
    </row>
    <row r="448">
      <c r="A448" s="23"/>
    </row>
    <row r="449">
      <c r="A449" s="23"/>
    </row>
    <row r="450">
      <c r="A450" s="23"/>
    </row>
    <row r="451">
      <c r="A451" s="23"/>
    </row>
    <row r="452">
      <c r="A452" s="23"/>
    </row>
    <row r="453">
      <c r="A453" s="23"/>
    </row>
    <row r="454">
      <c r="A454" s="23"/>
    </row>
    <row r="455">
      <c r="A455" s="23"/>
    </row>
    <row r="456">
      <c r="A456" s="23"/>
    </row>
    <row r="457">
      <c r="A457" s="23"/>
    </row>
    <row r="458">
      <c r="A458" s="23"/>
    </row>
    <row r="459">
      <c r="A459" s="23"/>
    </row>
    <row r="460">
      <c r="A460" s="23"/>
    </row>
    <row r="461">
      <c r="A461" s="23"/>
    </row>
    <row r="462">
      <c r="A462" s="23"/>
    </row>
    <row r="463">
      <c r="A463" s="23"/>
    </row>
    <row r="464">
      <c r="A464" s="23"/>
    </row>
    <row r="465">
      <c r="A465" s="23"/>
    </row>
    <row r="466">
      <c r="A466" s="23"/>
    </row>
    <row r="467">
      <c r="A467" s="23"/>
    </row>
    <row r="468">
      <c r="A468" s="23"/>
    </row>
    <row r="469">
      <c r="A469" s="23"/>
    </row>
    <row r="470">
      <c r="A470" s="23"/>
    </row>
    <row r="471">
      <c r="A471" s="23"/>
    </row>
    <row r="472">
      <c r="A472" s="23"/>
    </row>
    <row r="473">
      <c r="A473" s="23"/>
    </row>
    <row r="474">
      <c r="A474" s="23"/>
    </row>
    <row r="475">
      <c r="A475" s="23"/>
    </row>
    <row r="476">
      <c r="A476" s="23"/>
    </row>
    <row r="477">
      <c r="A477" s="23"/>
    </row>
    <row r="478">
      <c r="A478" s="23"/>
    </row>
    <row r="479">
      <c r="A479" s="23"/>
    </row>
    <row r="480">
      <c r="A480" s="23"/>
    </row>
    <row r="481">
      <c r="A481" s="23"/>
    </row>
    <row r="482">
      <c r="A482" s="23"/>
    </row>
    <row r="483">
      <c r="A483" s="23"/>
    </row>
    <row r="484">
      <c r="A484" s="23"/>
    </row>
    <row r="485">
      <c r="A485" s="23"/>
    </row>
    <row r="486">
      <c r="A486" s="23"/>
    </row>
    <row r="487">
      <c r="A487" s="23"/>
    </row>
    <row r="488">
      <c r="A488" s="23"/>
    </row>
    <row r="489">
      <c r="A489" s="23"/>
    </row>
    <row r="490">
      <c r="A490" s="23"/>
    </row>
    <row r="491">
      <c r="A491" s="23"/>
    </row>
    <row r="492">
      <c r="A492" s="23"/>
    </row>
    <row r="493">
      <c r="A493" s="23"/>
    </row>
    <row r="494">
      <c r="A494" s="23"/>
    </row>
    <row r="495">
      <c r="A495" s="23"/>
    </row>
    <row r="496">
      <c r="A496" s="23"/>
    </row>
    <row r="497">
      <c r="A497" s="23"/>
    </row>
    <row r="498">
      <c r="A498" s="23"/>
    </row>
    <row r="499">
      <c r="A499" s="23"/>
    </row>
    <row r="500">
      <c r="A500" s="23"/>
    </row>
    <row r="501">
      <c r="A501" s="23"/>
    </row>
    <row r="502">
      <c r="A502" s="23"/>
    </row>
    <row r="503">
      <c r="A503" s="23"/>
    </row>
    <row r="504">
      <c r="A504" s="23"/>
    </row>
    <row r="505">
      <c r="A505" s="23"/>
    </row>
    <row r="506">
      <c r="A506" s="23"/>
    </row>
    <row r="507">
      <c r="A507" s="23"/>
    </row>
    <row r="508">
      <c r="A508" s="23"/>
    </row>
    <row r="509">
      <c r="A509" s="23"/>
    </row>
    <row r="510">
      <c r="A510" s="23"/>
    </row>
    <row r="511">
      <c r="A511" s="23"/>
    </row>
    <row r="512">
      <c r="A512" s="23"/>
    </row>
    <row r="513">
      <c r="A513" s="23"/>
    </row>
    <row r="514">
      <c r="A514" s="23"/>
    </row>
    <row r="515">
      <c r="A515" s="23"/>
    </row>
    <row r="516">
      <c r="A516" s="23"/>
    </row>
    <row r="517">
      <c r="A517" s="23"/>
    </row>
    <row r="518">
      <c r="A518" s="23"/>
    </row>
    <row r="519">
      <c r="A519" s="23"/>
    </row>
    <row r="520">
      <c r="A520" s="23"/>
    </row>
    <row r="521">
      <c r="A521" s="23"/>
    </row>
    <row r="522">
      <c r="A522" s="23"/>
    </row>
    <row r="523">
      <c r="A523" s="23"/>
    </row>
    <row r="524">
      <c r="A524" s="23"/>
    </row>
    <row r="525">
      <c r="A525" s="23"/>
    </row>
    <row r="526">
      <c r="A526" s="23"/>
    </row>
    <row r="527">
      <c r="A527" s="23"/>
    </row>
    <row r="528">
      <c r="A528" s="23"/>
    </row>
    <row r="529">
      <c r="A529" s="23"/>
    </row>
    <row r="530">
      <c r="A530" s="23"/>
    </row>
    <row r="531">
      <c r="A531" s="23"/>
    </row>
    <row r="532">
      <c r="A532" s="23"/>
    </row>
    <row r="533">
      <c r="A533" s="23"/>
    </row>
    <row r="534">
      <c r="A534" s="23"/>
    </row>
    <row r="535">
      <c r="A535" s="23"/>
    </row>
    <row r="536">
      <c r="A536" s="23"/>
    </row>
    <row r="537">
      <c r="A537" s="23"/>
    </row>
    <row r="538">
      <c r="A538" s="23"/>
    </row>
    <row r="539">
      <c r="A539" s="23"/>
    </row>
    <row r="540">
      <c r="A540" s="23"/>
    </row>
    <row r="541">
      <c r="A541" s="23"/>
    </row>
    <row r="542">
      <c r="A542" s="23"/>
    </row>
    <row r="543">
      <c r="A543" s="23"/>
    </row>
    <row r="544">
      <c r="A544" s="23"/>
    </row>
    <row r="545">
      <c r="A545" s="23"/>
    </row>
    <row r="546">
      <c r="A546" s="23"/>
    </row>
    <row r="547">
      <c r="A547" s="23"/>
    </row>
    <row r="548">
      <c r="A548" s="23"/>
    </row>
    <row r="549">
      <c r="A549" s="23"/>
    </row>
    <row r="550">
      <c r="A550" s="23"/>
    </row>
    <row r="551">
      <c r="A551" s="23"/>
    </row>
    <row r="552">
      <c r="A552" s="23"/>
    </row>
    <row r="553">
      <c r="A553" s="23"/>
    </row>
    <row r="554">
      <c r="A554" s="23"/>
    </row>
    <row r="555">
      <c r="A555" s="23"/>
    </row>
    <row r="556">
      <c r="A556" s="23"/>
    </row>
    <row r="557">
      <c r="A557" s="23"/>
    </row>
    <row r="558">
      <c r="A558" s="23"/>
    </row>
    <row r="559">
      <c r="A559" s="23"/>
    </row>
    <row r="560">
      <c r="A560" s="23"/>
    </row>
    <row r="561">
      <c r="A561" s="23"/>
    </row>
    <row r="562">
      <c r="A562" s="23"/>
    </row>
    <row r="563">
      <c r="A563" s="23"/>
    </row>
    <row r="564">
      <c r="A564" s="23"/>
    </row>
    <row r="565">
      <c r="A565" s="23"/>
    </row>
    <row r="566">
      <c r="A566" s="23"/>
    </row>
    <row r="567">
      <c r="A567" s="23"/>
    </row>
    <row r="568">
      <c r="A568" s="23"/>
    </row>
    <row r="569">
      <c r="A569" s="23"/>
    </row>
    <row r="570">
      <c r="A570" s="23"/>
    </row>
    <row r="571">
      <c r="A571" s="23"/>
    </row>
    <row r="572">
      <c r="A572" s="23"/>
    </row>
    <row r="573">
      <c r="A573" s="23"/>
    </row>
    <row r="574">
      <c r="A574" s="23"/>
    </row>
    <row r="575">
      <c r="A575" s="23"/>
    </row>
    <row r="576">
      <c r="A576" s="23"/>
    </row>
    <row r="577">
      <c r="A577" s="23"/>
    </row>
    <row r="578">
      <c r="A578" s="23"/>
    </row>
    <row r="579">
      <c r="A579" s="23"/>
    </row>
    <row r="580">
      <c r="A580" s="23"/>
    </row>
    <row r="581">
      <c r="A581" s="23"/>
    </row>
    <row r="582">
      <c r="A582" s="23"/>
    </row>
    <row r="583">
      <c r="A583" s="23"/>
    </row>
    <row r="584">
      <c r="A584" s="23"/>
    </row>
    <row r="585">
      <c r="A585" s="23"/>
    </row>
    <row r="586">
      <c r="A586" s="23"/>
    </row>
    <row r="587">
      <c r="A587" s="23"/>
    </row>
    <row r="588">
      <c r="A588" s="23"/>
    </row>
    <row r="589">
      <c r="A589" s="23"/>
    </row>
    <row r="590">
      <c r="A590" s="23"/>
    </row>
    <row r="591">
      <c r="A591" s="23"/>
    </row>
    <row r="592">
      <c r="A592" s="23"/>
    </row>
    <row r="593">
      <c r="A593" s="23"/>
    </row>
    <row r="594">
      <c r="A594" s="23"/>
    </row>
    <row r="595">
      <c r="A595" s="23"/>
    </row>
    <row r="596">
      <c r="A596" s="23"/>
    </row>
    <row r="597">
      <c r="A597" s="23"/>
    </row>
    <row r="598">
      <c r="A598" s="23"/>
    </row>
    <row r="599">
      <c r="A599" s="23"/>
    </row>
    <row r="600">
      <c r="A600" s="23"/>
    </row>
    <row r="601">
      <c r="A601" s="23"/>
    </row>
    <row r="602">
      <c r="A602" s="23"/>
    </row>
    <row r="603">
      <c r="A603" s="23"/>
    </row>
    <row r="604">
      <c r="A604" s="23"/>
    </row>
    <row r="605">
      <c r="A605" s="23"/>
    </row>
    <row r="606">
      <c r="A606" s="23"/>
    </row>
    <row r="607">
      <c r="A607" s="23"/>
    </row>
    <row r="608">
      <c r="A608" s="23"/>
    </row>
    <row r="609">
      <c r="A609" s="23"/>
    </row>
    <row r="610">
      <c r="A610" s="23"/>
    </row>
    <row r="611">
      <c r="A611" s="23"/>
    </row>
    <row r="612">
      <c r="A612" s="23"/>
    </row>
    <row r="613">
      <c r="A613" s="23"/>
    </row>
    <row r="614">
      <c r="A614" s="23"/>
    </row>
    <row r="615">
      <c r="A615" s="23"/>
    </row>
    <row r="616">
      <c r="A616" s="23"/>
    </row>
    <row r="617">
      <c r="A617" s="23"/>
    </row>
    <row r="618">
      <c r="A618" s="23"/>
    </row>
    <row r="619">
      <c r="A619" s="23"/>
    </row>
    <row r="620">
      <c r="A620" s="23"/>
    </row>
    <row r="621">
      <c r="A621" s="23"/>
    </row>
    <row r="622">
      <c r="A622" s="23"/>
    </row>
    <row r="623">
      <c r="A623" s="23"/>
    </row>
    <row r="624">
      <c r="A624" s="23"/>
    </row>
    <row r="625">
      <c r="A625" s="23"/>
    </row>
    <row r="626">
      <c r="A626" s="23"/>
    </row>
    <row r="627">
      <c r="A627" s="23"/>
    </row>
    <row r="628">
      <c r="A628" s="23"/>
    </row>
    <row r="629">
      <c r="A629" s="23"/>
    </row>
    <row r="630">
      <c r="A630" s="23"/>
    </row>
    <row r="631">
      <c r="A631" s="23"/>
    </row>
    <row r="632">
      <c r="A632" s="23"/>
    </row>
    <row r="633">
      <c r="A633" s="23"/>
    </row>
    <row r="634">
      <c r="A634" s="23"/>
    </row>
    <row r="635">
      <c r="A635" s="23"/>
    </row>
    <row r="636">
      <c r="A636" s="23"/>
    </row>
    <row r="637">
      <c r="A637" s="23"/>
    </row>
    <row r="638">
      <c r="A638" s="23"/>
    </row>
    <row r="639">
      <c r="A639" s="23"/>
    </row>
    <row r="640">
      <c r="A640" s="23"/>
    </row>
    <row r="641">
      <c r="A641" s="23"/>
    </row>
    <row r="642">
      <c r="A642" s="23"/>
    </row>
    <row r="643">
      <c r="A643" s="23"/>
    </row>
    <row r="644">
      <c r="A644" s="23"/>
    </row>
    <row r="645">
      <c r="A645" s="23"/>
    </row>
    <row r="646">
      <c r="A646" s="23"/>
    </row>
    <row r="647">
      <c r="A647" s="23"/>
    </row>
    <row r="648">
      <c r="A648" s="23"/>
    </row>
    <row r="649">
      <c r="A649" s="23"/>
    </row>
    <row r="650">
      <c r="A650" s="23"/>
    </row>
    <row r="651">
      <c r="A651" s="23"/>
    </row>
    <row r="652">
      <c r="A652" s="23"/>
    </row>
    <row r="653">
      <c r="A653" s="23"/>
    </row>
    <row r="654">
      <c r="A654" s="23"/>
    </row>
    <row r="655">
      <c r="A655" s="23"/>
    </row>
    <row r="656">
      <c r="A656" s="23"/>
    </row>
    <row r="657">
      <c r="A657" s="23"/>
    </row>
    <row r="658">
      <c r="A658" s="23"/>
    </row>
    <row r="659">
      <c r="A659" s="23"/>
    </row>
    <row r="660">
      <c r="A660" s="23"/>
    </row>
    <row r="661">
      <c r="A661" s="23"/>
    </row>
    <row r="662">
      <c r="A662" s="23"/>
    </row>
    <row r="663">
      <c r="A663" s="23"/>
    </row>
    <row r="664">
      <c r="A664" s="23"/>
    </row>
    <row r="665">
      <c r="A665" s="23"/>
    </row>
    <row r="666">
      <c r="A666" s="23"/>
    </row>
    <row r="667">
      <c r="A667" s="23"/>
    </row>
    <row r="668">
      <c r="A668" s="23"/>
    </row>
    <row r="669">
      <c r="A669" s="23"/>
    </row>
    <row r="670">
      <c r="A670" s="23"/>
    </row>
    <row r="671">
      <c r="A671" s="23"/>
    </row>
    <row r="672">
      <c r="A672" s="23"/>
    </row>
    <row r="673">
      <c r="A673" s="23"/>
    </row>
    <row r="674">
      <c r="A674" s="23"/>
    </row>
    <row r="675">
      <c r="A675" s="23"/>
    </row>
    <row r="676">
      <c r="A676" s="23"/>
    </row>
    <row r="677">
      <c r="A677" s="23"/>
    </row>
    <row r="678">
      <c r="A678" s="23"/>
    </row>
    <row r="679">
      <c r="A679" s="23"/>
    </row>
    <row r="680">
      <c r="A680" s="23"/>
    </row>
    <row r="681">
      <c r="A681" s="23"/>
    </row>
    <row r="682">
      <c r="A682" s="23"/>
    </row>
    <row r="683">
      <c r="A683" s="23"/>
    </row>
    <row r="684">
      <c r="A684" s="23"/>
    </row>
    <row r="685">
      <c r="A685" s="23"/>
    </row>
    <row r="686">
      <c r="A686" s="23"/>
    </row>
    <row r="687">
      <c r="A687" s="23"/>
    </row>
    <row r="688">
      <c r="A688" s="23"/>
    </row>
    <row r="689">
      <c r="A689" s="23"/>
    </row>
    <row r="690">
      <c r="A690" s="23"/>
    </row>
    <row r="691">
      <c r="A691" s="23"/>
    </row>
    <row r="692">
      <c r="A692" s="23"/>
    </row>
    <row r="693">
      <c r="A693" s="23"/>
    </row>
    <row r="694">
      <c r="A694" s="23"/>
    </row>
    <row r="695">
      <c r="A695" s="23"/>
    </row>
    <row r="696">
      <c r="A696" s="23"/>
    </row>
    <row r="697">
      <c r="A697" s="23"/>
    </row>
    <row r="698">
      <c r="A698" s="23"/>
    </row>
    <row r="699">
      <c r="A699" s="23"/>
    </row>
    <row r="700">
      <c r="A700" s="23"/>
    </row>
    <row r="701">
      <c r="A701" s="23"/>
    </row>
    <row r="702">
      <c r="A702" s="23"/>
    </row>
    <row r="703">
      <c r="A703" s="23"/>
    </row>
    <row r="704">
      <c r="A704" s="23"/>
    </row>
    <row r="705">
      <c r="A705" s="23"/>
    </row>
    <row r="706">
      <c r="A706" s="23"/>
    </row>
    <row r="707">
      <c r="A707" s="23"/>
    </row>
    <row r="708">
      <c r="A708" s="23"/>
    </row>
    <row r="709">
      <c r="A709" s="23"/>
    </row>
    <row r="710">
      <c r="A710" s="23"/>
    </row>
    <row r="711">
      <c r="A711" s="23"/>
    </row>
    <row r="712">
      <c r="A712" s="23"/>
    </row>
    <row r="713">
      <c r="A713" s="23"/>
    </row>
    <row r="714">
      <c r="A714" s="23"/>
    </row>
    <row r="715">
      <c r="A715" s="23"/>
    </row>
    <row r="716">
      <c r="A716" s="23"/>
    </row>
    <row r="717">
      <c r="A717" s="23"/>
    </row>
    <row r="718">
      <c r="A718" s="23"/>
    </row>
    <row r="719">
      <c r="A719" s="23"/>
    </row>
    <row r="720">
      <c r="A720" s="23"/>
    </row>
    <row r="721">
      <c r="A721" s="23"/>
    </row>
    <row r="722">
      <c r="A722" s="23"/>
    </row>
    <row r="723">
      <c r="A723" s="23"/>
    </row>
    <row r="724">
      <c r="A724" s="23"/>
    </row>
    <row r="725">
      <c r="A725" s="23"/>
    </row>
    <row r="726">
      <c r="A726" s="23"/>
    </row>
    <row r="727">
      <c r="A727" s="23"/>
    </row>
    <row r="728">
      <c r="A728" s="23"/>
    </row>
    <row r="729">
      <c r="A729" s="23"/>
    </row>
    <row r="730">
      <c r="A730" s="23"/>
    </row>
    <row r="731">
      <c r="A731" s="23"/>
    </row>
    <row r="732">
      <c r="A732" s="23"/>
    </row>
    <row r="733">
      <c r="A733" s="23"/>
    </row>
    <row r="734">
      <c r="A734" s="23"/>
    </row>
    <row r="735">
      <c r="A735" s="23"/>
    </row>
    <row r="736">
      <c r="A736" s="23"/>
    </row>
    <row r="737">
      <c r="A737" s="23"/>
    </row>
    <row r="738">
      <c r="A738" s="23"/>
    </row>
    <row r="739">
      <c r="A739" s="23"/>
    </row>
    <row r="740">
      <c r="A740" s="23"/>
    </row>
    <row r="741">
      <c r="A741" s="23"/>
    </row>
    <row r="742">
      <c r="A742" s="23"/>
    </row>
    <row r="743">
      <c r="A743" s="23"/>
    </row>
    <row r="744">
      <c r="A744" s="23"/>
    </row>
    <row r="745">
      <c r="A745" s="23"/>
    </row>
    <row r="746">
      <c r="A746" s="23"/>
    </row>
    <row r="747">
      <c r="A747" s="23"/>
    </row>
    <row r="748">
      <c r="A748" s="23"/>
    </row>
    <row r="749">
      <c r="A749" s="23"/>
    </row>
    <row r="750">
      <c r="A750" s="23"/>
    </row>
    <row r="751">
      <c r="A751" s="23"/>
    </row>
    <row r="752">
      <c r="A752" s="23"/>
    </row>
    <row r="753">
      <c r="A753" s="23"/>
    </row>
    <row r="754">
      <c r="A754" s="23"/>
    </row>
    <row r="755">
      <c r="A755" s="23"/>
    </row>
    <row r="756">
      <c r="A756" s="23"/>
    </row>
    <row r="757">
      <c r="A757" s="23"/>
    </row>
    <row r="758">
      <c r="A758" s="23"/>
    </row>
    <row r="759">
      <c r="A759" s="23"/>
    </row>
    <row r="760">
      <c r="A760" s="23"/>
    </row>
    <row r="761">
      <c r="A761" s="23"/>
    </row>
    <row r="762">
      <c r="A762" s="23"/>
    </row>
    <row r="763">
      <c r="A763" s="23"/>
    </row>
    <row r="764">
      <c r="A764" s="23"/>
    </row>
    <row r="765">
      <c r="A765" s="23"/>
    </row>
    <row r="766">
      <c r="A766" s="23"/>
    </row>
    <row r="767">
      <c r="A767" s="23"/>
    </row>
    <row r="768">
      <c r="A768" s="23"/>
    </row>
    <row r="769">
      <c r="A769" s="23"/>
    </row>
    <row r="770">
      <c r="A770" s="23"/>
    </row>
    <row r="771">
      <c r="A771" s="23"/>
    </row>
    <row r="772">
      <c r="A772" s="23"/>
    </row>
    <row r="773">
      <c r="A773" s="23"/>
    </row>
    <row r="774">
      <c r="A774" s="23"/>
    </row>
    <row r="775">
      <c r="A775" s="23"/>
    </row>
    <row r="776">
      <c r="A776" s="23"/>
    </row>
    <row r="777">
      <c r="A777" s="23"/>
    </row>
    <row r="778">
      <c r="A778" s="23"/>
    </row>
    <row r="779">
      <c r="A779" s="23"/>
    </row>
    <row r="780">
      <c r="A780" s="23"/>
    </row>
    <row r="781">
      <c r="A781" s="23"/>
    </row>
    <row r="782">
      <c r="A782" s="23"/>
    </row>
    <row r="783">
      <c r="A783" s="23"/>
    </row>
    <row r="784">
      <c r="A784" s="23"/>
    </row>
    <row r="785">
      <c r="A785" s="23"/>
    </row>
    <row r="786">
      <c r="A786" s="23"/>
    </row>
    <row r="787">
      <c r="A787" s="23"/>
    </row>
    <row r="788">
      <c r="A788" s="23"/>
    </row>
    <row r="789">
      <c r="A789" s="23"/>
    </row>
    <row r="790">
      <c r="A790" s="23"/>
    </row>
    <row r="791">
      <c r="A791" s="23"/>
    </row>
    <row r="792">
      <c r="A792" s="23"/>
    </row>
    <row r="793">
      <c r="A793" s="23"/>
    </row>
    <row r="794">
      <c r="A794" s="23"/>
    </row>
    <row r="795">
      <c r="A795" s="23"/>
    </row>
    <row r="796">
      <c r="A796" s="23"/>
    </row>
    <row r="797">
      <c r="A797" s="23"/>
    </row>
    <row r="798">
      <c r="A798" s="23"/>
    </row>
    <row r="799">
      <c r="A799" s="23"/>
    </row>
    <row r="800">
      <c r="A800" s="23"/>
    </row>
    <row r="801">
      <c r="A801" s="23"/>
    </row>
    <row r="802">
      <c r="A802" s="23"/>
    </row>
    <row r="803">
      <c r="A803" s="23"/>
    </row>
    <row r="804">
      <c r="A804" s="23"/>
    </row>
    <row r="805">
      <c r="A805" s="23"/>
    </row>
    <row r="806">
      <c r="A806" s="23"/>
    </row>
    <row r="807">
      <c r="A807" s="23"/>
    </row>
    <row r="808">
      <c r="A808" s="23"/>
    </row>
    <row r="809">
      <c r="A809" s="23"/>
    </row>
    <row r="810">
      <c r="A810" s="23"/>
    </row>
    <row r="811">
      <c r="A811" s="23"/>
    </row>
    <row r="812">
      <c r="A812" s="23"/>
    </row>
    <row r="813">
      <c r="A813" s="23"/>
    </row>
    <row r="814">
      <c r="A814" s="23"/>
    </row>
    <row r="815">
      <c r="A815" s="23"/>
    </row>
    <row r="816">
      <c r="A816" s="23"/>
    </row>
    <row r="817">
      <c r="A817" s="23"/>
    </row>
    <row r="818">
      <c r="A818" s="23"/>
    </row>
    <row r="819">
      <c r="A819" s="23"/>
    </row>
    <row r="820">
      <c r="A820" s="23"/>
    </row>
    <row r="821">
      <c r="A821" s="23"/>
    </row>
    <row r="822">
      <c r="A822" s="23"/>
    </row>
    <row r="823">
      <c r="A823" s="23"/>
    </row>
    <row r="824">
      <c r="A824" s="23"/>
    </row>
    <row r="825">
      <c r="A825" s="23"/>
    </row>
    <row r="826">
      <c r="A826" s="23"/>
    </row>
    <row r="827">
      <c r="A827" s="23"/>
    </row>
    <row r="828">
      <c r="A828" s="23"/>
    </row>
    <row r="829">
      <c r="A829" s="23"/>
    </row>
    <row r="830">
      <c r="A830" s="23"/>
    </row>
    <row r="831">
      <c r="A831" s="23"/>
    </row>
    <row r="832">
      <c r="A832" s="23"/>
    </row>
    <row r="833">
      <c r="A833" s="23"/>
    </row>
    <row r="834">
      <c r="A834" s="23"/>
    </row>
    <row r="835">
      <c r="A835" s="23"/>
    </row>
    <row r="836">
      <c r="A836" s="23"/>
    </row>
    <row r="837">
      <c r="A837" s="23"/>
    </row>
    <row r="838">
      <c r="A838" s="23"/>
    </row>
    <row r="839">
      <c r="A839" s="23"/>
    </row>
    <row r="840">
      <c r="A840" s="23"/>
    </row>
    <row r="841">
      <c r="A841" s="23"/>
    </row>
    <row r="842">
      <c r="A842" s="23"/>
    </row>
    <row r="843">
      <c r="A843" s="23"/>
    </row>
    <row r="844">
      <c r="A844" s="23"/>
    </row>
    <row r="845">
      <c r="A845" s="23"/>
    </row>
    <row r="846">
      <c r="A846" s="23"/>
    </row>
    <row r="847">
      <c r="A847" s="23"/>
    </row>
    <row r="848">
      <c r="A848" s="23"/>
    </row>
    <row r="849">
      <c r="A849" s="23"/>
    </row>
    <row r="850">
      <c r="A850" s="23"/>
    </row>
    <row r="851">
      <c r="A851" s="23"/>
    </row>
    <row r="852">
      <c r="A852" s="23"/>
    </row>
    <row r="853">
      <c r="A853" s="23"/>
    </row>
    <row r="854">
      <c r="A854" s="23"/>
    </row>
    <row r="855">
      <c r="A855" s="23"/>
    </row>
    <row r="856">
      <c r="A856" s="23"/>
    </row>
    <row r="857">
      <c r="A857" s="23"/>
    </row>
    <row r="858">
      <c r="A858" s="23"/>
    </row>
    <row r="859">
      <c r="A859" s="23"/>
    </row>
    <row r="860">
      <c r="A860" s="23"/>
    </row>
    <row r="861">
      <c r="A861" s="23"/>
    </row>
    <row r="862">
      <c r="A862" s="23"/>
    </row>
    <row r="863">
      <c r="A863" s="23"/>
    </row>
    <row r="864">
      <c r="A864" s="23"/>
    </row>
    <row r="865">
      <c r="A865" s="23"/>
    </row>
    <row r="866">
      <c r="A866" s="23"/>
    </row>
    <row r="867">
      <c r="A867" s="23"/>
    </row>
    <row r="868">
      <c r="A868" s="23"/>
    </row>
    <row r="869">
      <c r="A869" s="23"/>
    </row>
    <row r="870">
      <c r="A870" s="23"/>
    </row>
    <row r="871">
      <c r="A871" s="23"/>
    </row>
    <row r="872">
      <c r="A872" s="23"/>
    </row>
    <row r="873">
      <c r="A873" s="23"/>
    </row>
    <row r="874">
      <c r="A874" s="23"/>
    </row>
    <row r="875">
      <c r="A875" s="23"/>
    </row>
    <row r="876">
      <c r="A876" s="23"/>
    </row>
    <row r="877">
      <c r="A877" s="23"/>
    </row>
    <row r="878">
      <c r="A878" s="23"/>
    </row>
    <row r="879">
      <c r="A879" s="23"/>
    </row>
    <row r="880">
      <c r="A880" s="23"/>
    </row>
    <row r="881">
      <c r="A881" s="23"/>
    </row>
    <row r="882">
      <c r="A882" s="23"/>
    </row>
    <row r="883">
      <c r="A883" s="23"/>
    </row>
    <row r="884">
      <c r="A884" s="23"/>
    </row>
    <row r="885">
      <c r="A885" s="23"/>
    </row>
    <row r="886">
      <c r="A886" s="23"/>
    </row>
    <row r="887">
      <c r="A887" s="23"/>
    </row>
    <row r="888">
      <c r="A888" s="23"/>
    </row>
    <row r="889">
      <c r="A889" s="23"/>
    </row>
    <row r="890">
      <c r="A890" s="23"/>
    </row>
    <row r="891">
      <c r="A891" s="23"/>
    </row>
    <row r="892">
      <c r="A892" s="23"/>
    </row>
    <row r="893">
      <c r="A893" s="23"/>
    </row>
    <row r="894">
      <c r="A894" s="23"/>
    </row>
    <row r="895">
      <c r="A895" s="23"/>
    </row>
    <row r="896">
      <c r="A896" s="23"/>
    </row>
    <row r="897">
      <c r="A897" s="23"/>
    </row>
    <row r="898">
      <c r="A898" s="23"/>
    </row>
    <row r="899">
      <c r="A899" s="23"/>
    </row>
    <row r="900">
      <c r="A900" s="23"/>
    </row>
    <row r="901">
      <c r="A901" s="23"/>
    </row>
    <row r="902">
      <c r="A902" s="23"/>
    </row>
    <row r="903">
      <c r="A903" s="23"/>
    </row>
    <row r="904">
      <c r="A904" s="23"/>
    </row>
    <row r="905">
      <c r="A905" s="23"/>
    </row>
    <row r="906">
      <c r="A906" s="23"/>
    </row>
    <row r="907">
      <c r="A907" s="23"/>
    </row>
    <row r="908">
      <c r="A908" s="23"/>
    </row>
    <row r="909">
      <c r="A909" s="23"/>
    </row>
    <row r="910">
      <c r="A910" s="23"/>
    </row>
    <row r="911">
      <c r="A911" s="23"/>
    </row>
    <row r="912">
      <c r="A912" s="23"/>
    </row>
    <row r="913">
      <c r="A913" s="23"/>
    </row>
    <row r="914">
      <c r="A914" s="23"/>
    </row>
    <row r="915">
      <c r="A915" s="23"/>
    </row>
    <row r="916">
      <c r="A916" s="23"/>
    </row>
    <row r="917">
      <c r="A917" s="23"/>
    </row>
    <row r="918">
      <c r="A918" s="23"/>
    </row>
    <row r="919">
      <c r="A919" s="23"/>
    </row>
    <row r="920">
      <c r="A920" s="23"/>
    </row>
    <row r="921">
      <c r="A921" s="23"/>
    </row>
    <row r="922">
      <c r="A922" s="23"/>
    </row>
    <row r="923">
      <c r="A923" s="23"/>
    </row>
    <row r="924">
      <c r="A924" s="23"/>
    </row>
    <row r="925">
      <c r="A925" s="23"/>
    </row>
    <row r="926">
      <c r="A926" s="23"/>
    </row>
    <row r="927">
      <c r="A927" s="23"/>
    </row>
    <row r="928">
      <c r="A928" s="23"/>
    </row>
    <row r="929">
      <c r="A929" s="23"/>
    </row>
    <row r="930">
      <c r="A930" s="23"/>
    </row>
    <row r="931">
      <c r="A931" s="23"/>
    </row>
    <row r="932">
      <c r="A932" s="23"/>
    </row>
    <row r="933">
      <c r="A933" s="23"/>
    </row>
    <row r="934">
      <c r="A934" s="23"/>
    </row>
    <row r="935">
      <c r="A935" s="23"/>
    </row>
    <row r="936">
      <c r="A936" s="23"/>
    </row>
    <row r="937">
      <c r="A937" s="23"/>
    </row>
    <row r="938">
      <c r="A938" s="23"/>
    </row>
    <row r="939">
      <c r="A939" s="23"/>
    </row>
    <row r="940">
      <c r="A940" s="23"/>
    </row>
    <row r="941">
      <c r="A941" s="23"/>
    </row>
    <row r="942">
      <c r="A942" s="23"/>
    </row>
    <row r="943">
      <c r="A943" s="23"/>
    </row>
    <row r="944">
      <c r="A944" s="23"/>
    </row>
    <row r="945">
      <c r="A945" s="23"/>
    </row>
    <row r="946">
      <c r="A946" s="23"/>
    </row>
    <row r="947">
      <c r="A947" s="23"/>
    </row>
    <row r="948">
      <c r="A948" s="23"/>
    </row>
    <row r="949">
      <c r="A949" s="23"/>
    </row>
    <row r="950">
      <c r="A950" s="23"/>
    </row>
    <row r="951">
      <c r="A951" s="23"/>
    </row>
    <row r="952">
      <c r="A952" s="23"/>
    </row>
    <row r="953">
      <c r="A953" s="23"/>
    </row>
    <row r="954">
      <c r="A954" s="23"/>
    </row>
    <row r="955">
      <c r="A955" s="23"/>
    </row>
    <row r="956">
      <c r="A956" s="23"/>
    </row>
    <row r="957">
      <c r="A957" s="23"/>
    </row>
    <row r="958">
      <c r="A958" s="23"/>
    </row>
    <row r="959">
      <c r="A959" s="23"/>
    </row>
    <row r="960">
      <c r="A960" s="23"/>
    </row>
    <row r="961">
      <c r="A961" s="23"/>
    </row>
    <row r="962">
      <c r="A962" s="23"/>
    </row>
    <row r="963">
      <c r="A963" s="23"/>
    </row>
    <row r="964">
      <c r="A964" s="23"/>
    </row>
    <row r="965">
      <c r="A965" s="23"/>
    </row>
    <row r="966">
      <c r="A966" s="23"/>
    </row>
    <row r="967">
      <c r="A967" s="23"/>
    </row>
    <row r="968">
      <c r="A968" s="23"/>
    </row>
    <row r="969">
      <c r="A969" s="23"/>
    </row>
    <row r="970">
      <c r="A970" s="23"/>
    </row>
    <row r="971">
      <c r="A971" s="23"/>
    </row>
    <row r="972">
      <c r="A972" s="23"/>
    </row>
    <row r="973">
      <c r="A973" s="23"/>
    </row>
    <row r="974">
      <c r="A974" s="23"/>
    </row>
    <row r="975">
      <c r="A975" s="23"/>
    </row>
    <row r="976">
      <c r="A976" s="23"/>
    </row>
    <row r="977">
      <c r="A977" s="23"/>
    </row>
    <row r="978">
      <c r="A978" s="23"/>
    </row>
    <row r="979">
      <c r="A979" s="23"/>
    </row>
    <row r="980">
      <c r="A980" s="23"/>
    </row>
    <row r="981">
      <c r="A981" s="23"/>
    </row>
    <row r="982">
      <c r="A982" s="23"/>
    </row>
    <row r="983">
      <c r="A983" s="23"/>
    </row>
    <row r="984">
      <c r="A984" s="23"/>
    </row>
    <row r="985">
      <c r="A985" s="23"/>
    </row>
    <row r="986">
      <c r="A986" s="23"/>
    </row>
    <row r="987">
      <c r="A987" s="23"/>
    </row>
    <row r="988">
      <c r="A988" s="23"/>
    </row>
    <row r="989">
      <c r="A989" s="23"/>
    </row>
    <row r="990">
      <c r="A990" s="23"/>
    </row>
    <row r="991">
      <c r="A991" s="23"/>
    </row>
    <row r="992">
      <c r="A992" s="23"/>
    </row>
    <row r="993">
      <c r="A993" s="23"/>
    </row>
    <row r="994">
      <c r="A994" s="23"/>
    </row>
    <row r="995">
      <c r="A995" s="23"/>
    </row>
    <row r="996">
      <c r="A996" s="23"/>
    </row>
    <row r="997">
      <c r="A997" s="23"/>
    </row>
    <row r="998">
      <c r="A998" s="23"/>
    </row>
    <row r="999">
      <c r="A999" s="23"/>
    </row>
    <row r="1000">
      <c r="A1000" s="23"/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7" t="s">
        <v>158</v>
      </c>
      <c r="B1" s="17" t="s">
        <v>180</v>
      </c>
      <c r="C1" s="17" t="s">
        <v>384</v>
      </c>
    </row>
    <row r="2">
      <c r="A2" s="17" t="s">
        <v>39</v>
      </c>
      <c r="B2" s="21">
        <v>99.3333333333333</v>
      </c>
      <c r="C2" s="21">
        <v>9.30297342141469</v>
      </c>
    </row>
    <row r="3">
      <c r="A3" s="17" t="s">
        <v>69</v>
      </c>
      <c r="B3" s="21">
        <v>26.6666666666667</v>
      </c>
      <c r="C3" s="21">
        <v>0.240575834115346</v>
      </c>
    </row>
    <row r="4">
      <c r="A4" s="17" t="s">
        <v>45</v>
      </c>
      <c r="B4" s="21">
        <v>95.0</v>
      </c>
      <c r="C4" s="21">
        <v>0.179785017172496</v>
      </c>
    </row>
    <row r="5">
      <c r="A5" s="17" t="s">
        <v>47</v>
      </c>
      <c r="B5" s="21">
        <v>98.6111111111111</v>
      </c>
      <c r="C5" s="21">
        <v>16.6134061217308</v>
      </c>
    </row>
    <row r="6">
      <c r="A6" s="17" t="s">
        <v>11</v>
      </c>
      <c r="B6" s="21">
        <v>34.0</v>
      </c>
      <c r="C6" s="21">
        <v>249.726894164085</v>
      </c>
    </row>
    <row r="7">
      <c r="A7" s="17" t="s">
        <v>57</v>
      </c>
      <c r="B7" s="21">
        <v>87.7777777777778</v>
      </c>
      <c r="C7" s="21">
        <v>0.086286489168803</v>
      </c>
    </row>
    <row r="8">
      <c r="A8" s="17" t="s">
        <v>49</v>
      </c>
      <c r="B8" s="21">
        <v>73.2824427480916</v>
      </c>
      <c r="C8" s="21">
        <v>511.940903476874</v>
      </c>
    </row>
    <row r="9">
      <c r="A9" s="17" t="s">
        <v>65</v>
      </c>
      <c r="B9" s="21">
        <v>99.2753623188406</v>
      </c>
      <c r="C9" s="21">
        <v>0.724513149261475</v>
      </c>
    </row>
    <row r="10">
      <c r="A10" s="17" t="s">
        <v>67</v>
      </c>
      <c r="B10" s="21">
        <v>55.5133079847909</v>
      </c>
      <c r="C10" s="21">
        <v>25.8944493293762</v>
      </c>
    </row>
    <row r="11">
      <c r="A11" s="17" t="s">
        <v>19</v>
      </c>
      <c r="B11" s="21">
        <v>55.9023836549376</v>
      </c>
      <c r="C11" s="21">
        <v>3979.68386907577</v>
      </c>
    </row>
    <row r="12">
      <c r="A12" s="17" t="s">
        <v>25</v>
      </c>
      <c r="B12" s="21">
        <v>56.0</v>
      </c>
      <c r="C12" s="21">
        <v>3.99747270345688</v>
      </c>
    </row>
    <row r="13">
      <c r="A13" s="17" t="s">
        <v>36</v>
      </c>
      <c r="B13" s="21">
        <v>14.8648648648649</v>
      </c>
      <c r="C13" s="21">
        <v>13.1750453591347</v>
      </c>
    </row>
    <row r="14">
      <c r="A14" s="17" t="s">
        <v>59</v>
      </c>
      <c r="B14" s="21">
        <v>47.4117647058824</v>
      </c>
      <c r="C14" s="21">
        <v>1.8452862739563</v>
      </c>
    </row>
    <row r="15">
      <c r="A15" s="17" t="s">
        <v>23</v>
      </c>
      <c r="B15" s="21">
        <v>73.1707317073171</v>
      </c>
      <c r="C15" s="21">
        <v>37.1346484621366</v>
      </c>
    </row>
    <row r="16">
      <c r="A16" s="17" t="s">
        <v>51</v>
      </c>
      <c r="B16" s="21">
        <v>58.7996755879968</v>
      </c>
      <c r="C16" s="21">
        <v>15.3904338558515</v>
      </c>
    </row>
    <row r="17">
      <c r="A17" s="17" t="s">
        <v>73</v>
      </c>
      <c r="B17" s="21">
        <v>87.2222222222222</v>
      </c>
      <c r="C17" s="21">
        <v>0.203749938805898</v>
      </c>
    </row>
    <row r="18">
      <c r="A18" s="17" t="s">
        <v>21</v>
      </c>
      <c r="B18" s="21">
        <v>51.0</v>
      </c>
      <c r="C18" s="21">
        <v>730.596895043055</v>
      </c>
    </row>
    <row r="19">
      <c r="A19" s="17" t="s">
        <v>28</v>
      </c>
      <c r="B19" s="21">
        <v>87.2222222222222</v>
      </c>
      <c r="C19" s="21">
        <v>2.58377995491028</v>
      </c>
    </row>
    <row r="20">
      <c r="A20" s="17" t="s">
        <v>14</v>
      </c>
      <c r="B20" s="21">
        <v>95.9537572254335</v>
      </c>
      <c r="C20" s="21">
        <v>688.130009905497</v>
      </c>
    </row>
    <row r="21">
      <c r="A21" s="17" t="s">
        <v>71</v>
      </c>
      <c r="B21" s="21">
        <v>92.2813036020583</v>
      </c>
      <c r="C21" s="21">
        <v>0.821177673339844</v>
      </c>
    </row>
    <row r="22">
      <c r="A22" s="17" t="s">
        <v>34</v>
      </c>
      <c r="B22" s="21">
        <v>26.2749776319714</v>
      </c>
      <c r="C22" s="21">
        <v>990.715788002809</v>
      </c>
    </row>
    <row r="23">
      <c r="A23" s="17" t="s">
        <v>52</v>
      </c>
      <c r="B23" s="21">
        <v>86.8421052631579</v>
      </c>
      <c r="C23" s="21">
        <v>0.108451596895854</v>
      </c>
    </row>
    <row r="24">
      <c r="A24" s="17" t="s">
        <v>43</v>
      </c>
      <c r="B24" s="21">
        <v>68.259385665529</v>
      </c>
      <c r="C24" s="21">
        <v>14.4664414922396</v>
      </c>
    </row>
    <row r="25">
      <c r="A25" s="17" t="s">
        <v>41</v>
      </c>
      <c r="B25" s="21">
        <v>50.5555555555556</v>
      </c>
      <c r="C25" s="21">
        <v>16.7830629269282</v>
      </c>
    </row>
    <row r="26">
      <c r="A26" s="17" t="s">
        <v>55</v>
      </c>
      <c r="B26" s="21">
        <v>33.3333333333333</v>
      </c>
      <c r="C26" s="21">
        <v>1.54463905493418</v>
      </c>
    </row>
    <row r="27">
      <c r="A27" s="17" t="s">
        <v>61</v>
      </c>
      <c r="B27" s="21">
        <v>87.1875</v>
      </c>
      <c r="C27" s="21">
        <v>2.15719691117605</v>
      </c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46"/>
      <c r="B1" s="147" t="s">
        <v>385</v>
      </c>
      <c r="G1" s="44" t="s">
        <v>386</v>
      </c>
    </row>
    <row r="2">
      <c r="A2" s="148" t="s">
        <v>339</v>
      </c>
      <c r="B2" s="149">
        <v>-3.81769</v>
      </c>
      <c r="F2" s="150" t="s">
        <v>355</v>
      </c>
      <c r="G2" s="151">
        <v>-3.55795</v>
      </c>
    </row>
    <row r="3">
      <c r="A3" s="148" t="s">
        <v>336</v>
      </c>
      <c r="B3" s="149">
        <v>-3.76933</v>
      </c>
      <c r="F3" s="150" t="s">
        <v>340</v>
      </c>
      <c r="G3" s="151">
        <v>-3.86208</v>
      </c>
    </row>
    <row r="4">
      <c r="A4" s="148" t="s">
        <v>337</v>
      </c>
      <c r="B4" s="149">
        <v>-3.73265</v>
      </c>
      <c r="F4" s="150" t="s">
        <v>341</v>
      </c>
      <c r="G4" s="151">
        <v>-3.89298</v>
      </c>
    </row>
    <row r="5">
      <c r="A5" s="148" t="s">
        <v>338</v>
      </c>
      <c r="B5" s="149">
        <v>-3.72484</v>
      </c>
      <c r="F5" s="150" t="s">
        <v>356</v>
      </c>
      <c r="G5" s="151">
        <v>-3.75758</v>
      </c>
    </row>
    <row r="6">
      <c r="A6" s="150" t="s">
        <v>344</v>
      </c>
      <c r="B6" s="151">
        <v>-2.90285</v>
      </c>
      <c r="F6" s="150" t="s">
        <v>345</v>
      </c>
      <c r="G6" s="151">
        <v>-3.89828</v>
      </c>
    </row>
    <row r="7">
      <c r="A7" s="150" t="s">
        <v>342</v>
      </c>
      <c r="B7" s="151">
        <v>-2.69876</v>
      </c>
      <c r="F7" s="150" t="s">
        <v>346</v>
      </c>
      <c r="G7" s="151">
        <v>-3.89348</v>
      </c>
    </row>
    <row r="8">
      <c r="A8" s="150" t="s">
        <v>343</v>
      </c>
      <c r="B8" s="151">
        <v>-2.66956</v>
      </c>
      <c r="F8" s="150" t="s">
        <v>353</v>
      </c>
      <c r="G8" s="151">
        <v>-1.8467</v>
      </c>
    </row>
    <row r="9">
      <c r="A9" s="150" t="s">
        <v>340</v>
      </c>
      <c r="B9" s="151">
        <v>-2.29078</v>
      </c>
      <c r="F9" s="150" t="s">
        <v>354</v>
      </c>
      <c r="G9" s="151">
        <v>-0.887799</v>
      </c>
    </row>
    <row r="10">
      <c r="A10" s="150" t="s">
        <v>341</v>
      </c>
      <c r="B10" s="151">
        <v>-2.28053</v>
      </c>
      <c r="F10" s="150" t="s">
        <v>347</v>
      </c>
      <c r="G10" s="151">
        <v>3.89103</v>
      </c>
    </row>
    <row r="11">
      <c r="A11" s="150" t="s">
        <v>345</v>
      </c>
      <c r="B11" s="151">
        <v>-1.631</v>
      </c>
      <c r="F11" s="150" t="s">
        <v>350</v>
      </c>
      <c r="G11" s="151">
        <v>3.85225</v>
      </c>
    </row>
    <row r="12">
      <c r="A12" s="150" t="s">
        <v>346</v>
      </c>
      <c r="B12" s="151">
        <v>-0.994716</v>
      </c>
      <c r="F12" s="150" t="s">
        <v>358</v>
      </c>
      <c r="G12" s="151">
        <v>-3.76376</v>
      </c>
    </row>
    <row r="13">
      <c r="A13" s="150" t="s">
        <v>353</v>
      </c>
      <c r="B13" s="151">
        <v>-0.738065</v>
      </c>
      <c r="F13" s="150" t="s">
        <v>360</v>
      </c>
      <c r="G13" s="151">
        <v>-3.06177</v>
      </c>
    </row>
    <row r="14">
      <c r="A14" s="150" t="s">
        <v>354</v>
      </c>
      <c r="B14" s="151">
        <v>-0.168982</v>
      </c>
      <c r="F14" s="150" t="s">
        <v>351</v>
      </c>
      <c r="G14" s="151">
        <v>-0.703379</v>
      </c>
    </row>
    <row r="15">
      <c r="A15" s="150" t="s">
        <v>358</v>
      </c>
      <c r="B15" s="151">
        <v>-0.129681</v>
      </c>
      <c r="F15" s="150" t="s">
        <v>357</v>
      </c>
      <c r="G15" s="151">
        <v>-3.5504</v>
      </c>
    </row>
    <row r="16">
      <c r="A16" s="150" t="s">
        <v>348</v>
      </c>
      <c r="B16" s="151">
        <v>0.0</v>
      </c>
      <c r="F16" s="150" t="s">
        <v>352</v>
      </c>
      <c r="G16" s="151">
        <v>0.192876</v>
      </c>
    </row>
    <row r="17">
      <c r="A17" s="150" t="s">
        <v>350</v>
      </c>
      <c r="B17" s="151">
        <v>0.0</v>
      </c>
      <c r="F17" s="150" t="s">
        <v>349</v>
      </c>
      <c r="G17" s="151">
        <v>-0.685742</v>
      </c>
    </row>
    <row r="18">
      <c r="A18" s="150" t="s">
        <v>347</v>
      </c>
      <c r="B18" s="151">
        <v>0.0</v>
      </c>
      <c r="F18" s="150" t="s">
        <v>359</v>
      </c>
      <c r="G18" s="151">
        <v>-2.80307</v>
      </c>
    </row>
    <row r="19">
      <c r="A19" s="150" t="s">
        <v>355</v>
      </c>
      <c r="B19" s="151">
        <v>4.51668E-4</v>
      </c>
      <c r="F19" s="150" t="s">
        <v>337</v>
      </c>
      <c r="G19" s="151">
        <v>-3.7531</v>
      </c>
    </row>
    <row r="20">
      <c r="A20" s="150" t="s">
        <v>356</v>
      </c>
      <c r="B20" s="151">
        <v>0.0462526</v>
      </c>
      <c r="F20" s="150" t="s">
        <v>339</v>
      </c>
      <c r="G20" s="151">
        <v>-3.81918</v>
      </c>
    </row>
    <row r="21">
      <c r="A21" s="150" t="s">
        <v>357</v>
      </c>
      <c r="B21" s="151">
        <v>0.0559415</v>
      </c>
      <c r="F21" s="150" t="s">
        <v>343</v>
      </c>
      <c r="G21" s="151">
        <v>-3.17884</v>
      </c>
    </row>
    <row r="22">
      <c r="A22" s="150" t="s">
        <v>360</v>
      </c>
      <c r="B22" s="151">
        <v>0.387363</v>
      </c>
      <c r="F22" s="150" t="s">
        <v>336</v>
      </c>
      <c r="G22" s="151">
        <v>-3.79395</v>
      </c>
    </row>
    <row r="23">
      <c r="A23" s="150" t="s">
        <v>359</v>
      </c>
      <c r="B23" s="151">
        <v>0.49311</v>
      </c>
      <c r="F23" s="150" t="s">
        <v>338</v>
      </c>
      <c r="G23" s="151">
        <v>-3.74157</v>
      </c>
    </row>
    <row r="24">
      <c r="A24" s="150" t="s">
        <v>352</v>
      </c>
      <c r="B24" s="151">
        <v>0.562555</v>
      </c>
      <c r="F24" s="150" t="s">
        <v>342</v>
      </c>
      <c r="G24" s="151">
        <v>-3.0423</v>
      </c>
    </row>
    <row r="25">
      <c r="A25" s="150" t="s">
        <v>351</v>
      </c>
      <c r="B25" s="151">
        <v>0.62468</v>
      </c>
      <c r="F25" s="150" t="s">
        <v>344</v>
      </c>
      <c r="G25" s="151">
        <v>-3.4172</v>
      </c>
    </row>
    <row r="26">
      <c r="A26" s="150" t="s">
        <v>349</v>
      </c>
      <c r="B26" s="151">
        <v>0.633616</v>
      </c>
      <c r="F26" s="150" t="s">
        <v>348</v>
      </c>
      <c r="G26" s="151">
        <v>3.86142</v>
      </c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2"/>
      <c r="B1" s="13" t="s">
        <v>387</v>
      </c>
      <c r="C1" s="13" t="s">
        <v>388</v>
      </c>
      <c r="D1" s="13" t="s">
        <v>389</v>
      </c>
      <c r="E1" s="13" t="s">
        <v>390</v>
      </c>
      <c r="F1" s="24" t="s">
        <v>381</v>
      </c>
    </row>
    <row r="2">
      <c r="A2" s="13" t="s">
        <v>356</v>
      </c>
      <c r="B2" s="18">
        <v>4600.71930584801</v>
      </c>
      <c r="C2" s="18">
        <v>4610.77552438843</v>
      </c>
      <c r="D2" s="18">
        <v>4564.4850546885</v>
      </c>
      <c r="E2" s="18">
        <v>4602.30945894294</v>
      </c>
      <c r="F2" s="40">
        <f t="shared" ref="F2:F26" si="1">SUM(B2:E2)</f>
        <v>18378.28934</v>
      </c>
    </row>
    <row r="3">
      <c r="A3" s="13" t="s">
        <v>355</v>
      </c>
      <c r="B3" s="18">
        <v>4618.9792336539</v>
      </c>
      <c r="C3" s="18">
        <v>4566.55868767535</v>
      </c>
      <c r="D3" s="18">
        <v>4568.3085554325</v>
      </c>
      <c r="E3" s="18">
        <v>4608.79320649629</v>
      </c>
      <c r="F3" s="40">
        <f t="shared" si="1"/>
        <v>18362.63968</v>
      </c>
    </row>
    <row r="4">
      <c r="A4" s="13" t="s">
        <v>345</v>
      </c>
      <c r="B4" s="18">
        <v>4544.86872738348</v>
      </c>
      <c r="C4" s="18">
        <v>4520.41933764065</v>
      </c>
      <c r="D4" s="18">
        <v>4525.79183490025</v>
      </c>
      <c r="E4" s="18">
        <v>4538.84640911971</v>
      </c>
      <c r="F4" s="40">
        <f t="shared" si="1"/>
        <v>18129.92631</v>
      </c>
    </row>
    <row r="5">
      <c r="A5" s="13" t="s">
        <v>346</v>
      </c>
      <c r="B5" s="18">
        <v>4535.29893672766</v>
      </c>
      <c r="C5" s="18">
        <v>4511.84527427127</v>
      </c>
      <c r="D5" s="18">
        <v>4511.31992989146</v>
      </c>
      <c r="E5" s="18">
        <v>4533.95184376785</v>
      </c>
      <c r="F5" s="40">
        <f t="shared" si="1"/>
        <v>18092.41598</v>
      </c>
    </row>
    <row r="6">
      <c r="A6" s="13" t="s">
        <v>357</v>
      </c>
      <c r="B6" s="18">
        <v>4515.56435085999</v>
      </c>
      <c r="C6" s="18">
        <v>4491.89925267807</v>
      </c>
      <c r="D6" s="18">
        <v>4481.24150620705</v>
      </c>
      <c r="E6" s="18">
        <v>4510.33836335537</v>
      </c>
      <c r="F6" s="40">
        <f t="shared" si="1"/>
        <v>17999.04347</v>
      </c>
    </row>
    <row r="7">
      <c r="A7" s="13" t="s">
        <v>358</v>
      </c>
      <c r="B7" s="18">
        <v>4500.71263620996</v>
      </c>
      <c r="C7" s="18">
        <v>4510.77635847377</v>
      </c>
      <c r="D7" s="18">
        <v>4473.47909135304</v>
      </c>
      <c r="E7" s="18">
        <v>4502.80167859214</v>
      </c>
      <c r="F7" s="40">
        <f t="shared" si="1"/>
        <v>17987.76976</v>
      </c>
    </row>
    <row r="8">
      <c r="A8" s="13" t="s">
        <v>340</v>
      </c>
      <c r="B8" s="18">
        <v>4526.49086615497</v>
      </c>
      <c r="C8" s="18">
        <v>4478.95810100381</v>
      </c>
      <c r="D8" s="18">
        <v>4486.24915177505</v>
      </c>
      <c r="E8" s="18">
        <v>4488.45934375464</v>
      </c>
      <c r="F8" s="40">
        <f t="shared" si="1"/>
        <v>17980.15746</v>
      </c>
    </row>
    <row r="9">
      <c r="A9" s="13" t="s">
        <v>341</v>
      </c>
      <c r="B9" s="18">
        <v>4510.13163760873</v>
      </c>
      <c r="C9" s="18">
        <v>4491.94574913854</v>
      </c>
      <c r="D9" s="18">
        <v>4470.2272980382</v>
      </c>
      <c r="E9" s="18">
        <v>4470.72584155721</v>
      </c>
      <c r="F9" s="40">
        <f t="shared" si="1"/>
        <v>17943.03053</v>
      </c>
    </row>
    <row r="10">
      <c r="A10" s="13" t="s">
        <v>359</v>
      </c>
      <c r="B10" s="18">
        <v>3667.09975029861</v>
      </c>
      <c r="C10" s="18">
        <v>3651.05590206348</v>
      </c>
      <c r="D10" s="18">
        <v>3644.06720937506</v>
      </c>
      <c r="E10" s="18">
        <v>3662.65778297944</v>
      </c>
      <c r="F10" s="40">
        <f t="shared" si="1"/>
        <v>14624.88064</v>
      </c>
    </row>
    <row r="11">
      <c r="A11" s="13" t="s">
        <v>360</v>
      </c>
      <c r="B11" s="18">
        <v>3670.0767002495</v>
      </c>
      <c r="C11" s="18">
        <v>3657.24313390934</v>
      </c>
      <c r="D11" s="18">
        <v>3636.67682658772</v>
      </c>
      <c r="E11" s="18">
        <v>3655.49435448776</v>
      </c>
      <c r="F11" s="40">
        <f t="shared" si="1"/>
        <v>14619.49102</v>
      </c>
    </row>
    <row r="12">
      <c r="A12" s="13" t="s">
        <v>351</v>
      </c>
      <c r="B12" s="18">
        <v>2799.04008459786</v>
      </c>
      <c r="C12" s="18">
        <v>2827.09070411183</v>
      </c>
      <c r="D12" s="18">
        <v>2806.25227822558</v>
      </c>
      <c r="E12" s="18">
        <v>2800.25105192731</v>
      </c>
      <c r="F12" s="40">
        <f t="shared" si="1"/>
        <v>11232.63412</v>
      </c>
    </row>
    <row r="13">
      <c r="A13" s="13" t="s">
        <v>352</v>
      </c>
      <c r="B13" s="18">
        <v>2795.4763572118</v>
      </c>
      <c r="C13" s="18">
        <v>2823.13926995776</v>
      </c>
      <c r="D13" s="18">
        <v>2801.62915975607</v>
      </c>
      <c r="E13" s="18">
        <v>2796.53756669344</v>
      </c>
      <c r="F13" s="40">
        <f t="shared" si="1"/>
        <v>11216.78235</v>
      </c>
    </row>
    <row r="14">
      <c r="A14" s="13" t="s">
        <v>349</v>
      </c>
      <c r="B14" s="18">
        <v>2793.02801592311</v>
      </c>
      <c r="C14" s="18">
        <v>2821.17876406599</v>
      </c>
      <c r="D14" s="18">
        <v>2799.82222352622</v>
      </c>
      <c r="E14" s="18">
        <v>2792.29003038834</v>
      </c>
      <c r="F14" s="40">
        <f t="shared" si="1"/>
        <v>11206.31903</v>
      </c>
    </row>
    <row r="15">
      <c r="A15" s="13" t="s">
        <v>344</v>
      </c>
      <c r="B15" s="18">
        <v>1718.1810612683</v>
      </c>
      <c r="C15" s="18">
        <v>1742.85279840262</v>
      </c>
      <c r="D15" s="18">
        <v>1749.27157780067</v>
      </c>
      <c r="E15" s="18">
        <v>1706.13725164495</v>
      </c>
      <c r="F15" s="40">
        <f t="shared" si="1"/>
        <v>6916.442689</v>
      </c>
    </row>
    <row r="16">
      <c r="A16" s="13" t="s">
        <v>343</v>
      </c>
      <c r="B16" s="18">
        <v>1715.56675075987</v>
      </c>
      <c r="C16" s="18">
        <v>1740.69320629068</v>
      </c>
      <c r="D16" s="18">
        <v>1744.6128172824</v>
      </c>
      <c r="E16" s="18">
        <v>1703.42295790124</v>
      </c>
      <c r="F16" s="40">
        <f t="shared" si="1"/>
        <v>6904.295732</v>
      </c>
    </row>
    <row r="17">
      <c r="A17" s="13" t="s">
        <v>342</v>
      </c>
      <c r="B17" s="18">
        <v>1715.54506316723</v>
      </c>
      <c r="C17" s="18">
        <v>1741.07236315032</v>
      </c>
      <c r="D17" s="18">
        <v>1745.85607442044</v>
      </c>
      <c r="E17" s="18">
        <v>1701.04465311472</v>
      </c>
      <c r="F17" s="40">
        <f t="shared" si="1"/>
        <v>6903.518154</v>
      </c>
    </row>
    <row r="18">
      <c r="A18" s="13" t="s">
        <v>338</v>
      </c>
      <c r="B18" s="18">
        <v>1755.06335534924</v>
      </c>
      <c r="C18" s="18">
        <v>1740.90742875967</v>
      </c>
      <c r="D18" s="18">
        <v>1765.63067356042</v>
      </c>
      <c r="E18" s="18">
        <v>1614.74027613595</v>
      </c>
      <c r="F18" s="40">
        <f t="shared" si="1"/>
        <v>6876.341734</v>
      </c>
    </row>
    <row r="19">
      <c r="A19" s="13" t="s">
        <v>339</v>
      </c>
      <c r="B19" s="18">
        <v>1736.49767071361</v>
      </c>
      <c r="C19" s="18">
        <v>1728.30574922625</v>
      </c>
      <c r="D19" s="18">
        <v>1756.20274765507</v>
      </c>
      <c r="E19" s="18">
        <v>1612.40294638592</v>
      </c>
      <c r="F19" s="40">
        <f t="shared" si="1"/>
        <v>6833.409114</v>
      </c>
    </row>
    <row r="20">
      <c r="A20" s="13" t="s">
        <v>353</v>
      </c>
      <c r="B20" s="18">
        <v>1348.76874133485</v>
      </c>
      <c r="C20" s="18">
        <v>1372.37804419377</v>
      </c>
      <c r="D20" s="18">
        <v>1364.79845968311</v>
      </c>
      <c r="E20" s="18">
        <v>1346.54800689393</v>
      </c>
      <c r="F20" s="40">
        <f t="shared" si="1"/>
        <v>5432.493252</v>
      </c>
    </row>
    <row r="21">
      <c r="A21" s="13" t="s">
        <v>354</v>
      </c>
      <c r="B21" s="18">
        <v>1345.34109434064</v>
      </c>
      <c r="C21" s="18">
        <v>1371.3455633868</v>
      </c>
      <c r="D21" s="18">
        <v>1363.6148845806</v>
      </c>
      <c r="E21" s="18">
        <v>1342.3865924616</v>
      </c>
      <c r="F21" s="40">
        <f t="shared" si="1"/>
        <v>5422.688135</v>
      </c>
    </row>
    <row r="22">
      <c r="A22" s="13" t="s">
        <v>336</v>
      </c>
      <c r="B22" s="18">
        <v>1390.70529369545</v>
      </c>
      <c r="C22" s="18">
        <v>1363.14925485965</v>
      </c>
      <c r="D22" s="18">
        <v>1407.41167637459</v>
      </c>
      <c r="E22" s="18">
        <v>1246.86362545161</v>
      </c>
      <c r="F22" s="40">
        <f t="shared" si="1"/>
        <v>5408.12985</v>
      </c>
    </row>
    <row r="23">
      <c r="A23" s="13" t="s">
        <v>337</v>
      </c>
      <c r="B23" s="18">
        <v>1378.41024848056</v>
      </c>
      <c r="C23" s="18">
        <v>1362.60371904417</v>
      </c>
      <c r="D23" s="18">
        <v>1400.90855057587</v>
      </c>
      <c r="E23" s="18">
        <v>1252.12713881322</v>
      </c>
      <c r="F23" s="40">
        <f t="shared" si="1"/>
        <v>5394.049657</v>
      </c>
    </row>
    <row r="24">
      <c r="A24" s="13" t="s">
        <v>348</v>
      </c>
      <c r="B24" s="18">
        <v>0.0</v>
      </c>
      <c r="C24" s="18">
        <v>0.0</v>
      </c>
      <c r="D24" s="18">
        <v>0.0</v>
      </c>
      <c r="E24" s="18">
        <v>0.0</v>
      </c>
      <c r="F24" s="40">
        <f t="shared" si="1"/>
        <v>0</v>
      </c>
    </row>
    <row r="25">
      <c r="A25" s="13" t="s">
        <v>350</v>
      </c>
      <c r="B25" s="18">
        <v>0.0</v>
      </c>
      <c r="C25" s="18">
        <v>0.0</v>
      </c>
      <c r="D25" s="18">
        <v>0.0</v>
      </c>
      <c r="E25" s="18">
        <v>0.0</v>
      </c>
      <c r="F25" s="40">
        <f t="shared" si="1"/>
        <v>0</v>
      </c>
    </row>
    <row r="26">
      <c r="A26" s="13" t="s">
        <v>347</v>
      </c>
      <c r="B26" s="18">
        <v>0.0</v>
      </c>
      <c r="C26" s="18">
        <v>0.0</v>
      </c>
      <c r="D26" s="18">
        <v>0.0</v>
      </c>
      <c r="E26" s="18">
        <v>0.0</v>
      </c>
      <c r="F26" s="40">
        <f t="shared" si="1"/>
        <v>0</v>
      </c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5" width="7.0"/>
    <col customWidth="1" min="8" max="8" width="7.43"/>
    <col customWidth="1" min="9" max="11" width="4.86"/>
    <col customWidth="1" min="13" max="15" width="4.86"/>
  </cols>
  <sheetData>
    <row r="1">
      <c r="A1" s="152" t="s">
        <v>158</v>
      </c>
      <c r="B1" s="152" t="s">
        <v>391</v>
      </c>
      <c r="C1" s="152" t="s">
        <v>392</v>
      </c>
      <c r="D1" s="152" t="s">
        <v>393</v>
      </c>
      <c r="E1" s="152" t="s">
        <v>394</v>
      </c>
      <c r="F1" s="20"/>
      <c r="G1" s="20"/>
      <c r="H1" s="152" t="s">
        <v>395</v>
      </c>
      <c r="I1" s="152" t="s">
        <v>368</v>
      </c>
      <c r="J1" s="152" t="s">
        <v>369</v>
      </c>
      <c r="K1" s="152" t="s">
        <v>396</v>
      </c>
      <c r="L1" s="20"/>
      <c r="M1" s="152" t="s">
        <v>368</v>
      </c>
      <c r="N1" s="152" t="s">
        <v>369</v>
      </c>
      <c r="O1" s="152" t="s">
        <v>368</v>
      </c>
      <c r="Q1" s="44" t="s">
        <v>397</v>
      </c>
    </row>
    <row r="2">
      <c r="A2" s="153" t="s">
        <v>11</v>
      </c>
      <c r="B2" s="48">
        <v>62.0</v>
      </c>
      <c r="C2" s="48">
        <v>60.0</v>
      </c>
      <c r="D2" s="48">
        <v>52.0</v>
      </c>
      <c r="E2" s="48">
        <v>62.0</v>
      </c>
      <c r="F2" s="154"/>
      <c r="G2" s="154"/>
      <c r="H2" s="48">
        <v>2.9425871014595</v>
      </c>
      <c r="I2" s="48">
        <v>0.974861967563629</v>
      </c>
      <c r="J2" s="48">
        <v>0.263099730014801</v>
      </c>
      <c r="K2" s="48">
        <v>0.491588799158732</v>
      </c>
      <c r="L2" s="154"/>
      <c r="M2" s="48">
        <v>0.398513011152416</v>
      </c>
      <c r="N2" s="48">
        <v>0.0817843866171</v>
      </c>
      <c r="O2" s="48">
        <v>0.188104089219331</v>
      </c>
      <c r="P2" s="77"/>
      <c r="Q2" s="77">
        <f>VLOOKUP(A2,DataDictionary!$B$2:$G$31,5,FALSE())</f>
        <v>1345</v>
      </c>
    </row>
    <row r="3">
      <c r="A3" s="153" t="s">
        <v>14</v>
      </c>
      <c r="B3" s="48">
        <v>80.3468208092486</v>
      </c>
      <c r="C3" s="48">
        <v>80.9248554913295</v>
      </c>
      <c r="D3" s="48">
        <v>79.1907514450867</v>
      </c>
      <c r="E3" s="48">
        <v>82.6589595375723</v>
      </c>
      <c r="F3" s="154"/>
      <c r="G3" s="154"/>
      <c r="H3" s="48">
        <v>5.72307712634405</v>
      </c>
      <c r="I3" s="48">
        <v>1.3266187787056</v>
      </c>
      <c r="J3" s="48">
        <v>0.424766159057617</v>
      </c>
      <c r="K3" s="48">
        <v>0.955745947360992</v>
      </c>
      <c r="L3" s="154"/>
      <c r="M3" s="48">
        <v>0.308411214953271</v>
      </c>
      <c r="N3" s="48">
        <v>0.095534787123572</v>
      </c>
      <c r="O3" s="48">
        <v>0.2668743509865</v>
      </c>
      <c r="P3" s="77"/>
      <c r="Q3" s="77">
        <f>VLOOKUP(A3,DataDictionary!$B$2:$G$31,5,FALSE())</f>
        <v>963</v>
      </c>
    </row>
    <row r="4">
      <c r="A4" s="153" t="s">
        <v>19</v>
      </c>
      <c r="B4" s="48">
        <v>64.7843359818388</v>
      </c>
      <c r="C4" s="48">
        <v>62.7128263337117</v>
      </c>
      <c r="D4" s="48">
        <v>63.0249716231555</v>
      </c>
      <c r="E4" s="48">
        <v>64.5289443813848</v>
      </c>
      <c r="F4" s="154"/>
      <c r="G4" s="154"/>
      <c r="H4" s="48">
        <v>4.20859328111013</v>
      </c>
      <c r="I4" s="48">
        <v>0.967816094557444</v>
      </c>
      <c r="J4" s="48">
        <v>0.937408403555552</v>
      </c>
      <c r="K4" s="48">
        <v>2.02838392655055</v>
      </c>
      <c r="L4" s="154"/>
      <c r="M4" s="48">
        <v>0.104166666666667</v>
      </c>
      <c r="N4" s="48">
        <v>0.104166666666667</v>
      </c>
      <c r="O4" s="48">
        <v>0.402777777777778</v>
      </c>
      <c r="P4" s="77"/>
      <c r="Q4" s="77">
        <f>VLOOKUP(A4,DataDictionary!$B$2:$G$31,5,FALSE())</f>
        <v>144</v>
      </c>
    </row>
    <row r="5">
      <c r="A5" s="153" t="s">
        <v>21</v>
      </c>
      <c r="B5" s="48">
        <v>50.0</v>
      </c>
      <c r="C5" s="48">
        <v>48.0</v>
      </c>
      <c r="D5" s="48">
        <v>51.0</v>
      </c>
      <c r="E5" s="48">
        <v>47.0</v>
      </c>
      <c r="F5" s="154"/>
      <c r="G5" s="154"/>
      <c r="H5" s="48">
        <v>4.30513226191203</v>
      </c>
      <c r="I5" s="48">
        <v>0.976470438639323</v>
      </c>
      <c r="J5" s="48">
        <v>1.1249378879865</v>
      </c>
      <c r="K5" s="48">
        <v>0.666369597117106</v>
      </c>
      <c r="L5" s="154"/>
      <c r="M5" s="48">
        <v>0.25</v>
      </c>
      <c r="N5" s="48">
        <v>0.25</v>
      </c>
      <c r="O5" s="48">
        <v>0.171875</v>
      </c>
      <c r="P5" s="77"/>
      <c r="Q5" s="77">
        <f>VLOOKUP(A5,DataDictionary!$B$2:$G$31,5,FALSE())</f>
        <v>64</v>
      </c>
    </row>
    <row r="6">
      <c r="A6" s="153" t="s">
        <v>23</v>
      </c>
      <c r="B6" s="48">
        <v>73.6585365853658</v>
      </c>
      <c r="C6" s="48">
        <v>74.1463414634146</v>
      </c>
      <c r="D6" s="48">
        <v>73.1707317073171</v>
      </c>
      <c r="E6" s="48">
        <v>72.6829268292683</v>
      </c>
      <c r="F6" s="154"/>
      <c r="G6" s="154"/>
      <c r="H6" s="48">
        <v>0.35066700776418</v>
      </c>
      <c r="I6" s="48">
        <v>0.077944203217824</v>
      </c>
      <c r="J6" s="48">
        <v>0.081418148676554</v>
      </c>
      <c r="K6" s="48">
        <v>0.041733606656392</v>
      </c>
      <c r="L6" s="154"/>
      <c r="M6" s="48">
        <v>0.163934426229508</v>
      </c>
      <c r="N6" s="48">
        <v>0.163934426229508</v>
      </c>
      <c r="O6" s="48">
        <v>0.065573770491803</v>
      </c>
      <c r="P6" s="77"/>
      <c r="Q6" s="77">
        <f>VLOOKUP(A6,DataDictionary!$B$2:$G$31,5,FALSE())</f>
        <v>61</v>
      </c>
    </row>
    <row r="7">
      <c r="A7" s="153" t="s">
        <v>25</v>
      </c>
      <c r="B7" s="48">
        <v>46.0</v>
      </c>
      <c r="C7" s="48">
        <v>55.0</v>
      </c>
      <c r="D7" s="48">
        <v>55.0</v>
      </c>
      <c r="E7" s="48">
        <v>56.0</v>
      </c>
      <c r="F7" s="154"/>
      <c r="G7" s="154"/>
      <c r="H7" s="48">
        <v>0.039305158456167</v>
      </c>
      <c r="I7" s="48">
        <v>0.020594950517019</v>
      </c>
      <c r="J7" s="48">
        <v>0.017940711975098</v>
      </c>
      <c r="K7" s="48">
        <v>0.028814009825389</v>
      </c>
      <c r="L7" s="154"/>
      <c r="M7" s="48">
        <v>0.25</v>
      </c>
      <c r="N7" s="48">
        <v>0.25</v>
      </c>
      <c r="O7" s="48">
        <v>0.535714285714286</v>
      </c>
      <c r="P7" s="77"/>
      <c r="Q7" s="77">
        <f>VLOOKUP(A7,DataDictionary!$B$2:$G$31,5,FALSE())</f>
        <v>28</v>
      </c>
    </row>
    <row r="8">
      <c r="A8" s="153" t="s">
        <v>28</v>
      </c>
      <c r="B8" s="48">
        <v>95.5555555555556</v>
      </c>
      <c r="C8" s="48">
        <v>94.4444444444444</v>
      </c>
      <c r="D8" s="48">
        <v>88.8888888888889</v>
      </c>
      <c r="E8" s="48">
        <v>89.4444444444444</v>
      </c>
      <c r="F8" s="154"/>
      <c r="G8" s="154"/>
      <c r="H8" s="48">
        <v>0.023138999938965</v>
      </c>
      <c r="I8" s="48">
        <v>0.022301248709361</v>
      </c>
      <c r="J8" s="48">
        <v>0.017388594150543</v>
      </c>
      <c r="K8" s="48">
        <v>0.018600451946259</v>
      </c>
      <c r="L8" s="154"/>
      <c r="M8" s="48">
        <v>0.666666666666667</v>
      </c>
      <c r="N8" s="48">
        <v>0.5</v>
      </c>
      <c r="O8" s="48">
        <v>0.5</v>
      </c>
      <c r="P8" s="77"/>
      <c r="Q8" s="77">
        <f>VLOOKUP(A8,DataDictionary!$B$2:$G$31,5,FALSE())</f>
        <v>24</v>
      </c>
    </row>
    <row r="9">
      <c r="A9" s="153" t="s">
        <v>34</v>
      </c>
      <c r="B9" s="48">
        <v>31.0766477781092</v>
      </c>
      <c r="C9" s="48">
        <v>31.3748881598568</v>
      </c>
      <c r="D9" s="48">
        <v>31.1362958544587</v>
      </c>
      <c r="E9" s="48">
        <v>31.3748881598568</v>
      </c>
      <c r="F9" s="154"/>
      <c r="G9" s="154"/>
      <c r="H9" s="48">
        <v>0.790336871147156</v>
      </c>
      <c r="I9" s="48">
        <v>0.360893221696218</v>
      </c>
      <c r="J9" s="48">
        <v>0.317457620302836</v>
      </c>
      <c r="K9" s="48">
        <v>0.346818474928538</v>
      </c>
      <c r="L9" s="154"/>
      <c r="M9" s="48">
        <v>0.181818181818182</v>
      </c>
      <c r="N9" s="48">
        <v>0.181818181818182</v>
      </c>
      <c r="O9" s="48">
        <v>0.181818181818182</v>
      </c>
      <c r="P9" s="77"/>
      <c r="Q9" s="77">
        <f>VLOOKUP(A9,DataDictionary!$B$2:$G$31,5,FALSE())</f>
        <v>11</v>
      </c>
    </row>
    <row r="10">
      <c r="A10" s="153" t="s">
        <v>36</v>
      </c>
      <c r="B10" s="48">
        <v>50.0</v>
      </c>
      <c r="C10" s="48">
        <v>44.5945945945946</v>
      </c>
      <c r="D10" s="48">
        <v>48.6486486486487</v>
      </c>
      <c r="E10" s="48">
        <v>36.4864864864865</v>
      </c>
      <c r="F10" s="154"/>
      <c r="G10" s="154"/>
      <c r="H10" s="48">
        <v>0.068600797653198</v>
      </c>
      <c r="I10" s="48">
        <v>0.062762542565664</v>
      </c>
      <c r="J10" s="48">
        <v>0.054955073197683</v>
      </c>
      <c r="K10" s="48">
        <v>0.011383537451426</v>
      </c>
      <c r="L10" s="154"/>
      <c r="M10" s="48">
        <v>0.9</v>
      </c>
      <c r="N10" s="48">
        <v>0.8</v>
      </c>
      <c r="O10" s="48">
        <v>0.1</v>
      </c>
      <c r="P10" s="77"/>
      <c r="Q10" s="77">
        <f>VLOOKUP(A10,DataDictionary!$B$2:$G$31,5,FALSE())</f>
        <v>10</v>
      </c>
    </row>
    <row r="11">
      <c r="A11" s="37" t="s">
        <v>39</v>
      </c>
      <c r="B11" s="18">
        <v>99.3333333333333</v>
      </c>
      <c r="C11" s="18">
        <v>99.3333333333333</v>
      </c>
      <c r="D11" s="18">
        <v>97.3333333333333</v>
      </c>
      <c r="E11" s="18">
        <v>93.0</v>
      </c>
      <c r="F11" s="22"/>
      <c r="G11" s="22"/>
      <c r="H11" s="18">
        <v>0.036523640155792</v>
      </c>
      <c r="I11" s="18">
        <v>0.050356964270274</v>
      </c>
      <c r="J11" s="18">
        <v>0.03141831556956</v>
      </c>
      <c r="K11" s="18">
        <v>0.023476076126099</v>
      </c>
      <c r="L11" s="22"/>
      <c r="M11" s="18">
        <v>1.0</v>
      </c>
      <c r="N11" s="18">
        <v>0.222222222222222</v>
      </c>
      <c r="O11" s="18">
        <v>0.111111111111111</v>
      </c>
      <c r="Q11" s="38">
        <f>VLOOKUP(A11,DataDictionary!$B$2:$G$31,5,FALSE())</f>
        <v>9</v>
      </c>
    </row>
    <row r="12">
      <c r="A12" s="37" t="s">
        <v>41</v>
      </c>
      <c r="B12" s="18">
        <v>52.7777777777778</v>
      </c>
      <c r="C12" s="18">
        <v>52.7777777777778</v>
      </c>
      <c r="D12" s="18">
        <v>52.7777777777778</v>
      </c>
      <c r="E12" s="18">
        <v>52.7777777777778</v>
      </c>
      <c r="F12" s="22"/>
      <c r="G12" s="22"/>
      <c r="H12" s="18">
        <v>0.139173674583435</v>
      </c>
      <c r="I12" s="18">
        <v>0.087641827265422</v>
      </c>
      <c r="J12" s="18">
        <v>0.090046294530233</v>
      </c>
      <c r="K12" s="18">
        <v>0.078044911225637</v>
      </c>
      <c r="L12" s="22"/>
      <c r="M12" s="18">
        <v>0.571428571428571</v>
      </c>
      <c r="N12" s="18">
        <v>0.571428571428571</v>
      </c>
      <c r="O12" s="18">
        <v>0.428571428571429</v>
      </c>
      <c r="Q12" s="38">
        <f>VLOOKUP(A12,DataDictionary!$B$2:$G$31,5,FALSE())</f>
        <v>7</v>
      </c>
    </row>
    <row r="13">
      <c r="A13" s="37" t="s">
        <v>45</v>
      </c>
      <c r="B13" s="18">
        <v>100.0</v>
      </c>
      <c r="C13" s="18">
        <v>100.0</v>
      </c>
      <c r="D13" s="18">
        <v>100.0</v>
      </c>
      <c r="E13" s="18">
        <v>100.0</v>
      </c>
      <c r="F13" s="22"/>
      <c r="G13" s="22"/>
      <c r="H13" s="18">
        <v>0.005976911385854</v>
      </c>
      <c r="I13" s="18">
        <v>0.005853080749512</v>
      </c>
      <c r="J13" s="18">
        <v>0.00481504201889</v>
      </c>
      <c r="K13" s="18">
        <v>0.004949919382731</v>
      </c>
      <c r="L13" s="22"/>
      <c r="M13" s="18">
        <v>0.5</v>
      </c>
      <c r="N13" s="18">
        <v>0.333333333333333</v>
      </c>
      <c r="O13" s="18">
        <v>0.333333333333333</v>
      </c>
      <c r="Q13" s="38">
        <f>VLOOKUP(A13,DataDictionary!$B$2:$G$31,5,FALSE())</f>
        <v>6</v>
      </c>
    </row>
    <row r="14">
      <c r="A14" s="37" t="s">
        <v>47</v>
      </c>
      <c r="B14" s="18">
        <v>100.0</v>
      </c>
      <c r="C14" s="18">
        <v>100.0</v>
      </c>
      <c r="D14" s="18">
        <v>98.6111111111111</v>
      </c>
      <c r="E14" s="18">
        <v>98.6111111111111</v>
      </c>
      <c r="F14" s="22"/>
      <c r="G14" s="22"/>
      <c r="H14" s="18">
        <v>0.068009718259176</v>
      </c>
      <c r="I14" s="18">
        <v>0.074200749397278</v>
      </c>
      <c r="J14" s="18">
        <v>0.05521225531896</v>
      </c>
      <c r="K14" s="18">
        <v>0.05370223124822</v>
      </c>
      <c r="L14" s="22"/>
      <c r="M14" s="18">
        <v>1.0</v>
      </c>
      <c r="N14" s="18">
        <v>0.666666666666667</v>
      </c>
      <c r="O14" s="18">
        <v>0.666666666666667</v>
      </c>
      <c r="Q14" s="38">
        <f>VLOOKUP(A14,DataDictionary!$B$2:$G$31,5,FALSE())</f>
        <v>6</v>
      </c>
    </row>
    <row r="15">
      <c r="A15" s="37" t="s">
        <v>49</v>
      </c>
      <c r="B15" s="18">
        <v>82.4427480916031</v>
      </c>
      <c r="C15" s="18">
        <v>75.5725190839695</v>
      </c>
      <c r="D15" s="18">
        <v>74.8091603053435</v>
      </c>
      <c r="E15" s="18">
        <v>79.3893129770992</v>
      </c>
      <c r="F15" s="22"/>
      <c r="G15" s="22"/>
      <c r="H15" s="18">
        <v>1.18353226582209</v>
      </c>
      <c r="I15" s="18">
        <v>0.644575762748718</v>
      </c>
      <c r="J15" s="18">
        <v>0.500623854001363</v>
      </c>
      <c r="K15" s="18">
        <v>0.162411602338155</v>
      </c>
      <c r="L15" s="22"/>
      <c r="M15" s="18">
        <v>0.5</v>
      </c>
      <c r="N15" s="18">
        <v>0.333333333333333</v>
      </c>
      <c r="O15" s="18">
        <v>0.166666666666667</v>
      </c>
      <c r="Q15" s="38">
        <f>VLOOKUP(A15,DataDictionary!$B$2:$G$31,5,FALSE())</f>
        <v>6</v>
      </c>
    </row>
    <row r="16">
      <c r="A16" s="37" t="s">
        <v>51</v>
      </c>
      <c r="B16" s="18">
        <v>59.6107055961071</v>
      </c>
      <c r="C16" s="18">
        <v>59.6107055961071</v>
      </c>
      <c r="D16" s="18">
        <v>50.0405515004055</v>
      </c>
      <c r="E16" s="18">
        <v>50.6893755068938</v>
      </c>
      <c r="F16" s="22"/>
      <c r="G16" s="22"/>
      <c r="H16" s="18">
        <v>0.137358736991882</v>
      </c>
      <c r="I16" s="18">
        <v>0.143141643206278</v>
      </c>
      <c r="J16" s="18">
        <v>0.108765073617299</v>
      </c>
      <c r="K16" s="18">
        <v>0.11532556215922</v>
      </c>
      <c r="L16" s="22"/>
      <c r="M16" s="18">
        <v>1.0</v>
      </c>
      <c r="N16" s="18">
        <v>0.333333333333333</v>
      </c>
      <c r="O16" s="18">
        <v>0.333333333333333</v>
      </c>
      <c r="Q16" s="38">
        <f>VLOOKUP(A16,DataDictionary!$B$2:$G$31,5,FALSE())</f>
        <v>6</v>
      </c>
    </row>
    <row r="17">
      <c r="A17" s="37" t="s">
        <v>52</v>
      </c>
      <c r="B17" s="18">
        <v>89.4736842105263</v>
      </c>
      <c r="C17" s="18">
        <v>88.1578947368421</v>
      </c>
      <c r="D17" s="18">
        <v>77.6315789473684</v>
      </c>
      <c r="E17" s="18">
        <v>87.5</v>
      </c>
      <c r="F17" s="22"/>
      <c r="G17" s="22"/>
      <c r="H17" s="18">
        <v>0.00703440507253</v>
      </c>
      <c r="I17" s="18">
        <v>0.007593556245168</v>
      </c>
      <c r="J17" s="18">
        <v>0.00491658449173</v>
      </c>
      <c r="K17" s="18">
        <v>0.005799102783203</v>
      </c>
      <c r="L17" s="22"/>
      <c r="M17" s="18">
        <v>0.666666666666667</v>
      </c>
      <c r="N17" s="18">
        <v>0.166666666666667</v>
      </c>
      <c r="O17" s="18">
        <v>0.333333333333333</v>
      </c>
      <c r="Q17" s="38">
        <f>VLOOKUP(A17,DataDictionary!$B$2:$G$31,5,FALSE())</f>
        <v>6</v>
      </c>
    </row>
    <row r="18">
      <c r="A18" s="37" t="s">
        <v>43</v>
      </c>
      <c r="B18" s="18">
        <v>89.419795221843</v>
      </c>
      <c r="C18" s="18">
        <v>88.3959044368601</v>
      </c>
      <c r="D18" s="18">
        <v>88.3959044368601</v>
      </c>
      <c r="E18" s="18">
        <v>88.0546075085324</v>
      </c>
      <c r="F18" s="22"/>
      <c r="G18" s="22"/>
      <c r="H18" s="18">
        <v>0.135487035910288</v>
      </c>
      <c r="I18" s="18">
        <v>0.060478142897288</v>
      </c>
      <c r="J18" s="18">
        <v>0.057677598794301</v>
      </c>
      <c r="K18" s="18">
        <v>0.074033268292745</v>
      </c>
      <c r="L18" s="22"/>
      <c r="M18" s="18">
        <v>0.333333333333333</v>
      </c>
      <c r="N18" s="18">
        <v>0.333333333333333</v>
      </c>
      <c r="O18" s="18">
        <v>0.5</v>
      </c>
      <c r="Q18" s="38">
        <f>VLOOKUP(A18,DataDictionary!$B$2:$G$31,5,FALSE())</f>
        <v>6</v>
      </c>
    </row>
    <row r="19">
      <c r="A19" s="37" t="s">
        <v>57</v>
      </c>
      <c r="B19" s="18">
        <v>96.2962962962963</v>
      </c>
      <c r="C19" s="18">
        <v>96.2962962962963</v>
      </c>
      <c r="D19" s="18">
        <v>87.7777777777778</v>
      </c>
      <c r="E19" s="18">
        <v>87.7777777777778</v>
      </c>
      <c r="F19" s="22"/>
      <c r="G19" s="22"/>
      <c r="H19" s="18">
        <v>0.005081709225973</v>
      </c>
      <c r="I19" s="18">
        <v>0.005550078550975</v>
      </c>
      <c r="J19" s="18">
        <v>0.004259812831879</v>
      </c>
      <c r="K19" s="18">
        <v>0.004802060127258</v>
      </c>
      <c r="L19" s="22"/>
      <c r="M19" s="18">
        <v>1.0</v>
      </c>
      <c r="N19" s="18">
        <v>0.5</v>
      </c>
      <c r="O19" s="18">
        <v>0.5</v>
      </c>
      <c r="Q19" s="38">
        <f>VLOOKUP(A19,DataDictionary!$B$2:$G$31,5,FALSE())</f>
        <v>4</v>
      </c>
    </row>
    <row r="20">
      <c r="A20" s="37" t="s">
        <v>55</v>
      </c>
      <c r="B20" s="18">
        <v>46.6666666666667</v>
      </c>
      <c r="C20" s="18">
        <v>53.3333333333333</v>
      </c>
      <c r="D20" s="18">
        <v>33.3333333333333</v>
      </c>
      <c r="E20" s="18">
        <v>26.6666666666667</v>
      </c>
      <c r="F20" s="22"/>
      <c r="G20" s="22"/>
      <c r="H20" s="18">
        <v>0.031766180197398</v>
      </c>
      <c r="I20" s="18">
        <v>0.027173062165578</v>
      </c>
      <c r="J20" s="18">
        <v>0.008940176169078</v>
      </c>
      <c r="K20" s="18">
        <v>0.021089768409729</v>
      </c>
      <c r="L20" s="22"/>
      <c r="M20" s="18">
        <v>0.75</v>
      </c>
      <c r="N20" s="18">
        <v>0.25</v>
      </c>
      <c r="O20" s="18">
        <v>0.5</v>
      </c>
      <c r="Q20" s="38">
        <f>VLOOKUP(A20,DataDictionary!$B$2:$G$31,5,FALSE())</f>
        <v>4</v>
      </c>
    </row>
    <row r="21">
      <c r="A21" s="37" t="s">
        <v>65</v>
      </c>
      <c r="B21" s="18">
        <v>99.2753623188406</v>
      </c>
      <c r="C21" s="18">
        <v>98.5507246376812</v>
      </c>
      <c r="D21" s="18">
        <v>97.8260869565217</v>
      </c>
      <c r="E21" s="18">
        <v>94.9275362318841</v>
      </c>
      <c r="F21" s="22"/>
      <c r="G21" s="22"/>
      <c r="H21" s="18">
        <v>0.011962060133616</v>
      </c>
      <c r="I21" s="18">
        <v>0.01065450112025</v>
      </c>
      <c r="J21" s="18">
        <v>0.006144750118256</v>
      </c>
      <c r="K21" s="18">
        <v>0.006688304742177</v>
      </c>
      <c r="L21" s="22"/>
      <c r="M21" s="18">
        <v>0.666666666666667</v>
      </c>
      <c r="N21" s="18">
        <v>0.333333333333333</v>
      </c>
      <c r="O21" s="18">
        <v>0.333333333333333</v>
      </c>
      <c r="Q21" s="38">
        <f>VLOOKUP(A21,DataDictionary!$B$2:$G$31,5,FALSE())</f>
        <v>3</v>
      </c>
    </row>
    <row r="22">
      <c r="A22" s="37" t="s">
        <v>67</v>
      </c>
      <c r="B22" s="18">
        <v>36.1216730038023</v>
      </c>
      <c r="C22" s="18">
        <v>36.1216730038023</v>
      </c>
      <c r="D22" s="18">
        <v>49.8098859315589</v>
      </c>
      <c r="E22" s="18">
        <v>39.1634980988593</v>
      </c>
      <c r="F22" s="22"/>
      <c r="G22" s="22"/>
      <c r="H22" s="18">
        <v>0.152068134148916</v>
      </c>
      <c r="I22" s="18">
        <v>0.160651274522146</v>
      </c>
      <c r="J22" s="18">
        <v>0.04368052482605</v>
      </c>
      <c r="K22" s="18">
        <v>0.117054569721222</v>
      </c>
      <c r="L22" s="22"/>
      <c r="M22" s="18">
        <v>1.0</v>
      </c>
      <c r="N22" s="18">
        <v>0.333333333333333</v>
      </c>
      <c r="O22" s="18">
        <v>0.666666666666667</v>
      </c>
      <c r="Q22" s="38">
        <f>VLOOKUP(A22,DataDictionary!$B$2:$G$31,5,FALSE())</f>
        <v>3</v>
      </c>
    </row>
    <row r="23">
      <c r="A23" s="37" t="s">
        <v>59</v>
      </c>
      <c r="B23" s="18">
        <v>57.0588235294118</v>
      </c>
      <c r="C23" s="18">
        <v>57.0588235294118</v>
      </c>
      <c r="D23" s="18">
        <v>32.3529411764706</v>
      </c>
      <c r="E23" s="18">
        <v>32.3529411764706</v>
      </c>
      <c r="F23" s="22"/>
      <c r="G23" s="22"/>
      <c r="H23" s="18">
        <v>0.012060205141703</v>
      </c>
      <c r="I23" s="18">
        <v>0.02963813940684</v>
      </c>
      <c r="J23" s="18">
        <v>0.016966211795807</v>
      </c>
      <c r="K23" s="18">
        <v>0.017525100708008</v>
      </c>
      <c r="L23" s="22"/>
      <c r="M23" s="18">
        <v>1.0</v>
      </c>
      <c r="N23" s="18">
        <v>0.333333333333333</v>
      </c>
      <c r="O23" s="18">
        <v>0.333333333333333</v>
      </c>
      <c r="Q23" s="38">
        <f>VLOOKUP(A23,DataDictionary!$B$2:$G$31,5,FALSE())</f>
        <v>3</v>
      </c>
    </row>
    <row r="24">
      <c r="A24" s="37" t="s">
        <v>61</v>
      </c>
      <c r="B24" s="18">
        <v>93.75</v>
      </c>
      <c r="C24" s="18">
        <v>93.75</v>
      </c>
      <c r="D24" s="18">
        <v>71.25</v>
      </c>
      <c r="E24" s="18">
        <v>84.0625</v>
      </c>
      <c r="F24" s="22"/>
      <c r="G24" s="22"/>
      <c r="H24" s="18">
        <v>0.015635355313619</v>
      </c>
      <c r="I24" s="18">
        <v>0.016463041305542</v>
      </c>
      <c r="J24" s="18">
        <v>0.007552329699198</v>
      </c>
      <c r="K24" s="18">
        <v>0.013873668511709</v>
      </c>
      <c r="L24" s="22"/>
      <c r="M24" s="18">
        <v>1.0</v>
      </c>
      <c r="N24" s="18">
        <v>0.333333333333333</v>
      </c>
      <c r="O24" s="18">
        <v>0.666666666666667</v>
      </c>
      <c r="Q24" s="38">
        <f>VLOOKUP(A24,DataDictionary!$B$2:$G$31,5,FALSE())</f>
        <v>3</v>
      </c>
    </row>
    <row r="25">
      <c r="A25" s="37" t="s">
        <v>69</v>
      </c>
      <c r="B25" s="18">
        <v>13.3333333333333</v>
      </c>
      <c r="C25" s="18">
        <v>13.3333333333333</v>
      </c>
      <c r="D25" s="18">
        <v>20.0</v>
      </c>
      <c r="E25" s="18">
        <v>20.0</v>
      </c>
      <c r="F25" s="22"/>
      <c r="G25" s="22"/>
      <c r="H25" s="18">
        <v>0.007696874936422</v>
      </c>
      <c r="I25" s="18">
        <v>0.007683229446411</v>
      </c>
      <c r="J25" s="18">
        <v>0.004322334130605</v>
      </c>
      <c r="K25" s="18">
        <v>0.005277582009633</v>
      </c>
      <c r="L25" s="22"/>
      <c r="M25" s="18">
        <v>1.0</v>
      </c>
      <c r="N25" s="18">
        <v>0.5</v>
      </c>
      <c r="O25" s="18">
        <v>0.5</v>
      </c>
      <c r="Q25" s="38">
        <f>VLOOKUP(A25,DataDictionary!$B$2:$G$31,5,FALSE())</f>
        <v>2</v>
      </c>
    </row>
    <row r="26">
      <c r="A26" s="37" t="s">
        <v>73</v>
      </c>
      <c r="B26" s="18">
        <v>93.8888888888889</v>
      </c>
      <c r="C26" s="18">
        <v>93.8888888888889</v>
      </c>
      <c r="D26" s="18">
        <v>77.7777777777778</v>
      </c>
      <c r="E26" s="18">
        <v>77.7777777777778</v>
      </c>
      <c r="F26" s="22"/>
      <c r="G26" s="22"/>
      <c r="H26" s="18">
        <v>0.006847250461578</v>
      </c>
      <c r="I26" s="18">
        <v>0.011059331893921</v>
      </c>
      <c r="J26" s="18">
        <v>0.009418698151906</v>
      </c>
      <c r="K26" s="18">
        <v>0.008558968702952</v>
      </c>
      <c r="L26" s="22"/>
      <c r="M26" s="18">
        <v>1.0</v>
      </c>
      <c r="N26" s="18">
        <v>0.5</v>
      </c>
      <c r="O26" s="18">
        <v>0.5</v>
      </c>
      <c r="Q26" s="38">
        <f>VLOOKUP(A26,DataDictionary!$B$2:$G$31,5,FALSE())</f>
        <v>2</v>
      </c>
    </row>
    <row r="27">
      <c r="A27" s="37" t="s">
        <v>71</v>
      </c>
      <c r="B27" s="18">
        <v>98.2561463693539</v>
      </c>
      <c r="C27" s="18">
        <v>98.2561463693539</v>
      </c>
      <c r="D27" s="18">
        <v>88.4505431675243</v>
      </c>
      <c r="E27" s="18">
        <v>88.4505431675243</v>
      </c>
      <c r="F27" s="22"/>
      <c r="G27" s="22"/>
      <c r="H27" s="18">
        <v>0.754570607344309</v>
      </c>
      <c r="I27" s="18">
        <v>0.734998619556427</v>
      </c>
      <c r="J27" s="18">
        <v>0.64455277522405</v>
      </c>
      <c r="K27" s="18">
        <v>0.726452672481537</v>
      </c>
      <c r="L27" s="22"/>
      <c r="M27" s="18">
        <v>1.0</v>
      </c>
      <c r="N27" s="18">
        <v>0.5</v>
      </c>
      <c r="O27" s="18">
        <v>0.5</v>
      </c>
      <c r="Q27" s="38">
        <f>VLOOKUP(A27,DataDictionary!$B$2:$G$31,5,FALSE())</f>
        <v>2</v>
      </c>
    </row>
    <row r="28">
      <c r="A28" s="106"/>
      <c r="B28" s="107">
        <f t="shared" ref="B28:E28" si="1">AVERAGE(B2:B27)</f>
        <v>71.58181274</v>
      </c>
      <c r="C28" s="107">
        <f t="shared" si="1"/>
        <v>71.37058865</v>
      </c>
      <c r="D28" s="107">
        <f t="shared" si="1"/>
        <v>66.93223276</v>
      </c>
      <c r="E28" s="107">
        <f t="shared" si="1"/>
        <v>67.05300291</v>
      </c>
      <c r="F28" s="107"/>
      <c r="G28" s="107"/>
      <c r="H28" s="107">
        <f t="shared" ref="H28:K28" si="2">SUM(H2:H27)</f>
        <v>21.16222337</v>
      </c>
      <c r="I28" s="107">
        <f t="shared" si="2"/>
        <v>6.867976451</v>
      </c>
      <c r="J28" s="107">
        <f t="shared" si="2"/>
        <v>4.83868496</v>
      </c>
      <c r="K28" s="107">
        <f t="shared" si="2"/>
        <v>6.02850372</v>
      </c>
      <c r="L28" s="107"/>
      <c r="M28" s="107"/>
      <c r="N28" s="107"/>
      <c r="O28" s="107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9.71"/>
    <col customWidth="1" min="3" max="5" width="7.0"/>
    <col customWidth="1" min="8" max="11" width="4.86"/>
    <col customWidth="1" min="13" max="15" width="4.86"/>
  </cols>
  <sheetData>
    <row r="1">
      <c r="A1" s="20"/>
      <c r="B1" s="152" t="s">
        <v>398</v>
      </c>
      <c r="C1" s="152" t="s">
        <v>368</v>
      </c>
      <c r="D1" s="152" t="s">
        <v>369</v>
      </c>
      <c r="E1" s="152" t="s">
        <v>396</v>
      </c>
      <c r="F1" s="20"/>
      <c r="G1" s="20"/>
      <c r="H1" s="152" t="s">
        <v>399</v>
      </c>
      <c r="I1" s="152" t="s">
        <v>400</v>
      </c>
      <c r="J1" s="152" t="s">
        <v>401</v>
      </c>
      <c r="K1" s="152" t="s">
        <v>402</v>
      </c>
      <c r="L1" s="20"/>
      <c r="M1" s="152" t="s">
        <v>400</v>
      </c>
      <c r="N1" s="152" t="s">
        <v>401</v>
      </c>
      <c r="O1" s="152" t="s">
        <v>402</v>
      </c>
      <c r="P1" s="20"/>
      <c r="Q1" s="152" t="s">
        <v>330</v>
      </c>
    </row>
    <row r="2">
      <c r="A2" s="155" t="s">
        <v>11</v>
      </c>
      <c r="B2" s="156">
        <v>62.0</v>
      </c>
      <c r="C2" s="156">
        <v>66.0</v>
      </c>
      <c r="D2" s="156">
        <v>58.0</v>
      </c>
      <c r="E2" s="156">
        <v>56.0</v>
      </c>
      <c r="F2" s="157"/>
      <c r="G2" s="157"/>
      <c r="H2" s="156">
        <v>0.056102287769318</v>
      </c>
      <c r="I2" s="156">
        <v>0.093857459227244</v>
      </c>
      <c r="J2" s="156">
        <v>0.065765170256297</v>
      </c>
      <c r="K2" s="156">
        <v>0.078020306428274</v>
      </c>
      <c r="L2" s="157"/>
      <c r="M2" s="156">
        <v>0.397769516728624</v>
      </c>
      <c r="N2" s="156">
        <v>0.069888475836431</v>
      </c>
      <c r="O2" s="156">
        <v>0.190334572490706</v>
      </c>
      <c r="P2" s="158"/>
      <c r="Q2" s="157">
        <f>VLOOKUP(A2,DataDictionary!$B$2:$G$31,5,FALSE())</f>
        <v>1345</v>
      </c>
    </row>
    <row r="3">
      <c r="A3" s="155" t="s">
        <v>14</v>
      </c>
      <c r="B3" s="156">
        <v>75.1445086705202</v>
      </c>
      <c r="C3" s="156">
        <v>76.3005780346821</v>
      </c>
      <c r="D3" s="156">
        <v>74.5664739884393</v>
      </c>
      <c r="E3" s="156">
        <v>75.7225433526012</v>
      </c>
      <c r="F3" s="157"/>
      <c r="G3" s="157"/>
      <c r="H3" s="156">
        <v>0.105708146095276</v>
      </c>
      <c r="I3" s="156">
        <v>0.124313688278198</v>
      </c>
      <c r="J3" s="156">
        <v>0.103658509254456</v>
      </c>
      <c r="K3" s="156">
        <v>0.109512476126353</v>
      </c>
      <c r="L3" s="157"/>
      <c r="M3" s="156">
        <v>0.308411214953271</v>
      </c>
      <c r="N3" s="156">
        <v>0.087227414330218</v>
      </c>
      <c r="O3" s="156">
        <v>0.293873312564901</v>
      </c>
      <c r="P3" s="158"/>
      <c r="Q3" s="157">
        <f>VLOOKUP(A3,DataDictionary!$B$2:$G$31,5,FALSE())</f>
        <v>963</v>
      </c>
    </row>
    <row r="4">
      <c r="A4" s="155" t="s">
        <v>19</v>
      </c>
      <c r="B4" s="156">
        <v>63.7627695800227</v>
      </c>
      <c r="C4" s="156">
        <v>63.1101021566402</v>
      </c>
      <c r="D4" s="156">
        <v>64.5005675368899</v>
      </c>
      <c r="E4" s="156">
        <v>64.8978433598184</v>
      </c>
      <c r="F4" s="157"/>
      <c r="G4" s="157"/>
      <c r="H4" s="156">
        <v>0.714295848210653</v>
      </c>
      <c r="I4" s="156">
        <v>0.745766452948252</v>
      </c>
      <c r="J4" s="156">
        <v>0.650920820236206</v>
      </c>
      <c r="K4" s="156">
        <v>0.692358136177063</v>
      </c>
      <c r="L4" s="157"/>
      <c r="M4" s="156">
        <v>0.104166666666667</v>
      </c>
      <c r="N4" s="156">
        <v>0.104166666666667</v>
      </c>
      <c r="O4" s="156">
        <v>0.340277777777778</v>
      </c>
      <c r="P4" s="158"/>
      <c r="Q4" s="157">
        <f>VLOOKUP(A4,DataDictionary!$B$2:$G$31,5,FALSE())</f>
        <v>144</v>
      </c>
    </row>
    <row r="5">
      <c r="A5" s="155" t="s">
        <v>21</v>
      </c>
      <c r="B5" s="156">
        <v>52.0</v>
      </c>
      <c r="C5" s="156">
        <v>49.0</v>
      </c>
      <c r="D5" s="156">
        <v>49.0</v>
      </c>
      <c r="E5" s="156">
        <v>49.0</v>
      </c>
      <c r="F5" s="157"/>
      <c r="G5" s="157"/>
      <c r="H5" s="156">
        <v>0.252783326307932</v>
      </c>
      <c r="I5" s="156">
        <v>0.308258644739787</v>
      </c>
      <c r="J5" s="156">
        <v>0.281221278508504</v>
      </c>
      <c r="K5" s="156">
        <v>0.274853734175364</v>
      </c>
      <c r="L5" s="157"/>
      <c r="M5" s="156">
        <v>0.25</v>
      </c>
      <c r="N5" s="156">
        <v>0.25</v>
      </c>
      <c r="O5" s="156">
        <v>0.171875</v>
      </c>
      <c r="P5" s="158"/>
      <c r="Q5" s="157">
        <f>VLOOKUP(A5,DataDictionary!$B$2:$G$31,5,FALSE())</f>
        <v>64</v>
      </c>
    </row>
    <row r="6">
      <c r="A6" s="155" t="s">
        <v>23</v>
      </c>
      <c r="B6" s="156">
        <v>76.5853658536585</v>
      </c>
      <c r="C6" s="156">
        <v>76.0975609756098</v>
      </c>
      <c r="D6" s="156">
        <v>76.5853658536585</v>
      </c>
      <c r="E6" s="156">
        <v>72.1951219512195</v>
      </c>
      <c r="F6" s="157"/>
      <c r="G6" s="157"/>
      <c r="H6" s="156">
        <v>0.034000519911448</v>
      </c>
      <c r="I6" s="156">
        <v>0.039576510588328</v>
      </c>
      <c r="J6" s="156">
        <v>0.032005707422892</v>
      </c>
      <c r="K6" s="156">
        <v>0.024668526649475</v>
      </c>
      <c r="L6" s="157"/>
      <c r="M6" s="156">
        <v>0.163934426229508</v>
      </c>
      <c r="N6" s="156">
        <v>0.163934426229508</v>
      </c>
      <c r="O6" s="156">
        <v>0.065573770491803</v>
      </c>
      <c r="P6" s="158"/>
      <c r="Q6" s="157">
        <f>VLOOKUP(A6,DataDictionary!$B$2:$G$31,5,FALSE())</f>
        <v>61</v>
      </c>
    </row>
    <row r="7">
      <c r="A7" s="155" t="s">
        <v>25</v>
      </c>
      <c r="B7" s="156">
        <v>54.0</v>
      </c>
      <c r="C7" s="156">
        <v>56.0</v>
      </c>
      <c r="D7" s="156">
        <v>55.0</v>
      </c>
      <c r="E7" s="156">
        <v>55.0</v>
      </c>
      <c r="F7" s="157"/>
      <c r="G7" s="157"/>
      <c r="H7" s="156">
        <v>0.016229299704234</v>
      </c>
      <c r="I7" s="156">
        <v>0.016055568059286</v>
      </c>
      <c r="J7" s="156">
        <v>0.014143971602122</v>
      </c>
      <c r="K7" s="156">
        <v>0.014431957403819</v>
      </c>
      <c r="L7" s="157"/>
      <c r="M7" s="156">
        <v>0.25</v>
      </c>
      <c r="N7" s="156">
        <v>0.25</v>
      </c>
      <c r="O7" s="156">
        <v>0.535714285714286</v>
      </c>
      <c r="P7" s="158"/>
      <c r="Q7" s="157">
        <f>VLOOKUP(A7,DataDictionary!$B$2:$G$31,5,FALSE())</f>
        <v>28</v>
      </c>
    </row>
    <row r="8">
      <c r="A8" s="155" t="s">
        <v>28</v>
      </c>
      <c r="B8" s="156">
        <v>93.8888888888889</v>
      </c>
      <c r="C8" s="156">
        <v>92.7777777777778</v>
      </c>
      <c r="D8" s="156">
        <v>89.4444444444444</v>
      </c>
      <c r="E8" s="156">
        <v>90.0</v>
      </c>
      <c r="F8" s="157"/>
      <c r="G8" s="157"/>
      <c r="H8" s="156">
        <v>0.009863766034444</v>
      </c>
      <c r="I8" s="156">
        <v>0.013280630111694</v>
      </c>
      <c r="J8" s="156">
        <v>0.010334773858388</v>
      </c>
      <c r="K8" s="156">
        <v>0.009918975830078</v>
      </c>
      <c r="L8" s="157"/>
      <c r="M8" s="156">
        <v>0.791666666666667</v>
      </c>
      <c r="N8" s="156">
        <v>0.5</v>
      </c>
      <c r="O8" s="156">
        <v>0.5</v>
      </c>
      <c r="P8" s="158"/>
      <c r="Q8" s="157">
        <f>VLOOKUP(A8,DataDictionary!$B$2:$G$31,5,FALSE())</f>
        <v>24</v>
      </c>
    </row>
    <row r="9">
      <c r="A9" s="155" t="s">
        <v>34</v>
      </c>
      <c r="B9" s="156">
        <v>31.1661198926335</v>
      </c>
      <c r="C9" s="156">
        <v>31.3748881598568</v>
      </c>
      <c r="D9" s="156">
        <v>31.0169997017596</v>
      </c>
      <c r="E9" s="156">
        <v>31.3748881598568</v>
      </c>
      <c r="F9" s="157"/>
      <c r="G9" s="157"/>
      <c r="H9" s="156">
        <v>0.371393183867137</v>
      </c>
      <c r="I9" s="156">
        <v>0.255824589729309</v>
      </c>
      <c r="J9" s="156">
        <v>0.270123755931854</v>
      </c>
      <c r="K9" s="156">
        <v>0.265141646067301</v>
      </c>
      <c r="L9" s="157"/>
      <c r="M9" s="156">
        <v>0.181818181818182</v>
      </c>
      <c r="N9" s="156">
        <v>0.181818181818182</v>
      </c>
      <c r="O9" s="156">
        <v>0.181818181818182</v>
      </c>
      <c r="P9" s="158"/>
      <c r="Q9" s="157">
        <f>VLOOKUP(A9,DataDictionary!$B$2:$G$31,5,FALSE())</f>
        <v>11</v>
      </c>
    </row>
    <row r="10">
      <c r="A10" s="155" t="s">
        <v>36</v>
      </c>
      <c r="B10" s="156">
        <v>45.945945945946</v>
      </c>
      <c r="C10" s="156">
        <v>47.2972972972973</v>
      </c>
      <c r="D10" s="156">
        <v>50.0</v>
      </c>
      <c r="E10" s="156">
        <v>51.3513513513514</v>
      </c>
      <c r="F10" s="157"/>
      <c r="G10" s="157"/>
      <c r="H10" s="156">
        <v>0.025231111049652</v>
      </c>
      <c r="I10" s="156">
        <v>0.028443193435669</v>
      </c>
      <c r="J10" s="156">
        <v>0.025992202758789</v>
      </c>
      <c r="K10" s="156">
        <v>0.024154623349508</v>
      </c>
      <c r="L10" s="157"/>
      <c r="M10" s="156">
        <v>0.9</v>
      </c>
      <c r="N10" s="156">
        <v>0.8</v>
      </c>
      <c r="O10" s="156">
        <v>0.7</v>
      </c>
      <c r="P10" s="158"/>
      <c r="Q10" s="157">
        <f>VLOOKUP(A10,DataDictionary!$B$2:$G$31,5,FALSE())</f>
        <v>10</v>
      </c>
    </row>
    <row r="11">
      <c r="A11" s="37" t="s">
        <v>39</v>
      </c>
      <c r="B11" s="18">
        <v>99.3333333333333</v>
      </c>
      <c r="C11" s="18">
        <v>99.3333333333333</v>
      </c>
      <c r="D11" s="18">
        <v>98.0</v>
      </c>
      <c r="E11" s="18">
        <v>92.6666666666667</v>
      </c>
      <c r="F11" s="22"/>
      <c r="G11" s="22"/>
      <c r="H11" s="18">
        <v>0.017416044076284</v>
      </c>
      <c r="I11" s="18">
        <v>0.033532468477885</v>
      </c>
      <c r="J11" s="18">
        <v>0.021670480569204</v>
      </c>
      <c r="K11" s="18">
        <v>0.022330824534098</v>
      </c>
      <c r="L11" s="22"/>
      <c r="M11" s="18">
        <v>1.0</v>
      </c>
      <c r="N11" s="18">
        <v>0.222222222222222</v>
      </c>
      <c r="O11" s="18">
        <v>0.111111111111111</v>
      </c>
      <c r="P11" s="20"/>
      <c r="Q11" s="22">
        <f>VLOOKUP(A11,DataDictionary!$B$2:$G$31,5,FALSE())</f>
        <v>9</v>
      </c>
    </row>
    <row r="12">
      <c r="A12" s="37" t="s">
        <v>41</v>
      </c>
      <c r="B12" s="18">
        <v>50.5555555555556</v>
      </c>
      <c r="C12" s="18">
        <v>51.1111111111111</v>
      </c>
      <c r="D12" s="18">
        <v>51.1111111111111</v>
      </c>
      <c r="E12" s="18">
        <v>51.6666666666667</v>
      </c>
      <c r="F12" s="22"/>
      <c r="G12" s="22"/>
      <c r="H12" s="18">
        <v>0.064617300033569</v>
      </c>
      <c r="I12" s="18">
        <v>0.049255327383677</v>
      </c>
      <c r="J12" s="18">
        <v>0.047779802481333</v>
      </c>
      <c r="K12" s="18">
        <v>0.04377479950587</v>
      </c>
      <c r="L12" s="22"/>
      <c r="M12" s="18">
        <v>0.571428571428571</v>
      </c>
      <c r="N12" s="18">
        <v>0.571428571428571</v>
      </c>
      <c r="O12" s="18">
        <v>0.428571428571429</v>
      </c>
      <c r="P12" s="20"/>
      <c r="Q12" s="22">
        <f>VLOOKUP(A12,DataDictionary!$B$2:$G$31,5,FALSE())</f>
        <v>7</v>
      </c>
    </row>
    <row r="13">
      <c r="A13" s="37" t="s">
        <v>45</v>
      </c>
      <c r="B13" s="18">
        <v>100.0</v>
      </c>
      <c r="C13" s="18">
        <v>100.0</v>
      </c>
      <c r="D13" s="18">
        <v>100.0</v>
      </c>
      <c r="E13" s="18">
        <v>100.0</v>
      </c>
      <c r="F13" s="22"/>
      <c r="G13" s="22"/>
      <c r="H13" s="18">
        <v>0.004146571954091</v>
      </c>
      <c r="I13" s="18">
        <v>0.006852821509043</v>
      </c>
      <c r="J13" s="18">
        <v>0.003820788860321</v>
      </c>
      <c r="K13" s="18">
        <v>0.004166893164317</v>
      </c>
      <c r="L13" s="22"/>
      <c r="M13" s="18">
        <v>0.333333333333333</v>
      </c>
      <c r="N13" s="18">
        <v>0.333333333333333</v>
      </c>
      <c r="O13" s="18">
        <v>0.333333333333333</v>
      </c>
      <c r="P13" s="20"/>
      <c r="Q13" s="22">
        <f>VLOOKUP(A13,DataDictionary!$B$2:$G$31,5,FALSE())</f>
        <v>6</v>
      </c>
    </row>
    <row r="14">
      <c r="A14" s="37" t="s">
        <v>47</v>
      </c>
      <c r="B14" s="18">
        <v>100.0</v>
      </c>
      <c r="C14" s="18">
        <v>100.0</v>
      </c>
      <c r="D14" s="18">
        <v>98.6111111111111</v>
      </c>
      <c r="E14" s="18">
        <v>98.6111111111111</v>
      </c>
      <c r="F14" s="22"/>
      <c r="G14" s="22"/>
      <c r="H14" s="18">
        <v>0.034323680400848</v>
      </c>
      <c r="I14" s="18">
        <v>0.039599204063416</v>
      </c>
      <c r="J14" s="18">
        <v>0.03102650642395</v>
      </c>
      <c r="K14" s="18">
        <v>0.033519343535105</v>
      </c>
      <c r="L14" s="22"/>
      <c r="M14" s="18">
        <v>1.0</v>
      </c>
      <c r="N14" s="18">
        <v>0.666666666666667</v>
      </c>
      <c r="O14" s="18">
        <v>0.666666666666667</v>
      </c>
      <c r="P14" s="20"/>
      <c r="Q14" s="22">
        <f>VLOOKUP(A14,DataDictionary!$B$2:$G$31,5,FALSE())</f>
        <v>6</v>
      </c>
    </row>
    <row r="15">
      <c r="A15" s="37" t="s">
        <v>49</v>
      </c>
      <c r="B15" s="18">
        <v>88.5496183206107</v>
      </c>
      <c r="C15" s="18">
        <v>76.3358778625954</v>
      </c>
      <c r="D15" s="18">
        <v>74.0458015267176</v>
      </c>
      <c r="E15" s="18">
        <v>78.6259541984733</v>
      </c>
      <c r="F15" s="22"/>
      <c r="G15" s="22"/>
      <c r="H15" s="18">
        <v>0.476115254561106</v>
      </c>
      <c r="I15" s="18">
        <v>0.394640600681305</v>
      </c>
      <c r="J15" s="18">
        <v>0.314199741681417</v>
      </c>
      <c r="K15" s="18">
        <v>0.163056703408559</v>
      </c>
      <c r="L15" s="22"/>
      <c r="M15" s="18">
        <v>0.5</v>
      </c>
      <c r="N15" s="18">
        <v>0.333333333333333</v>
      </c>
      <c r="O15" s="18">
        <v>0.166666666666667</v>
      </c>
      <c r="P15" s="20"/>
      <c r="Q15" s="22">
        <f>VLOOKUP(A15,DataDictionary!$B$2:$G$31,5,FALSE())</f>
        <v>6</v>
      </c>
    </row>
    <row r="16">
      <c r="A16" s="37" t="s">
        <v>51</v>
      </c>
      <c r="B16" s="18">
        <v>64.3957826439578</v>
      </c>
      <c r="C16" s="18">
        <v>64.3957826439578</v>
      </c>
      <c r="D16" s="18">
        <v>51.7437145174372</v>
      </c>
      <c r="E16" s="18">
        <v>56.5693430656934</v>
      </c>
      <c r="F16" s="22"/>
      <c r="G16" s="22"/>
      <c r="H16" s="18">
        <v>0.109070126215617</v>
      </c>
      <c r="I16" s="18">
        <v>0.134982291857402</v>
      </c>
      <c r="J16" s="18">
        <v>0.103698535760244</v>
      </c>
      <c r="K16" s="18">
        <v>0.107240931193034</v>
      </c>
      <c r="L16" s="22"/>
      <c r="M16" s="18">
        <v>1.0</v>
      </c>
      <c r="N16" s="18">
        <v>0.333333333333333</v>
      </c>
      <c r="O16" s="18">
        <v>0.5</v>
      </c>
      <c r="P16" s="20"/>
      <c r="Q16" s="22">
        <f>VLOOKUP(A16,DataDictionary!$B$2:$G$31,5,FALSE())</f>
        <v>6</v>
      </c>
    </row>
    <row r="17">
      <c r="A17" s="37" t="s">
        <v>52</v>
      </c>
      <c r="B17" s="18">
        <v>88.8157894736842</v>
      </c>
      <c r="C17" s="18">
        <v>90.7894736842105</v>
      </c>
      <c r="D17" s="18">
        <v>76.9736842105263</v>
      </c>
      <c r="E17" s="18">
        <v>76.9736842105263</v>
      </c>
      <c r="F17" s="22"/>
      <c r="G17" s="22"/>
      <c r="H17" s="18">
        <v>0.00556302467982</v>
      </c>
      <c r="I17" s="18">
        <v>0.006036873658498</v>
      </c>
      <c r="J17" s="18">
        <v>0.005079241593679</v>
      </c>
      <c r="K17" s="18">
        <v>0.005555359522502</v>
      </c>
      <c r="L17" s="22"/>
      <c r="M17" s="18">
        <v>0.666666666666667</v>
      </c>
      <c r="N17" s="18">
        <v>0.166666666666667</v>
      </c>
      <c r="O17" s="18">
        <v>0.166666666666667</v>
      </c>
      <c r="P17" s="20"/>
      <c r="Q17" s="22">
        <f>VLOOKUP(A17,DataDictionary!$B$2:$G$31,5,FALSE())</f>
        <v>6</v>
      </c>
    </row>
    <row r="18">
      <c r="A18" s="37" t="s">
        <v>43</v>
      </c>
      <c r="B18" s="18">
        <v>89.7610921501707</v>
      </c>
      <c r="C18" s="18">
        <v>89.0784982935154</v>
      </c>
      <c r="D18" s="18">
        <v>89.419795221843</v>
      </c>
      <c r="E18" s="18">
        <v>88.3959044368601</v>
      </c>
      <c r="F18" s="22"/>
      <c r="G18" s="22"/>
      <c r="H18" s="18">
        <v>0.068130238850912</v>
      </c>
      <c r="I18" s="18">
        <v>0.039822189013163</v>
      </c>
      <c r="J18" s="18">
        <v>0.038263368606567</v>
      </c>
      <c r="K18" s="18">
        <v>0.047507472832998</v>
      </c>
      <c r="L18" s="22"/>
      <c r="M18" s="18">
        <v>0.333333333333333</v>
      </c>
      <c r="N18" s="18">
        <v>0.333333333333333</v>
      </c>
      <c r="O18" s="18">
        <v>0.5</v>
      </c>
      <c r="P18" s="20"/>
      <c r="Q18" s="22">
        <f>VLOOKUP(A18,DataDictionary!$B$2:$G$31,5,FALSE())</f>
        <v>6</v>
      </c>
    </row>
    <row r="19">
      <c r="A19" s="37" t="s">
        <v>57</v>
      </c>
      <c r="B19" s="18">
        <v>98.1481481481482</v>
      </c>
      <c r="C19" s="18">
        <v>98.1481481481482</v>
      </c>
      <c r="D19" s="18">
        <v>80.7407407407407</v>
      </c>
      <c r="E19" s="18">
        <v>93.3333333333333</v>
      </c>
      <c r="F19" s="22"/>
      <c r="G19" s="22"/>
      <c r="H19" s="18">
        <v>0.003481165568034</v>
      </c>
      <c r="I19" s="18">
        <v>0.004261255264282</v>
      </c>
      <c r="J19" s="18">
        <v>0.003222906589508</v>
      </c>
      <c r="K19" s="18">
        <v>0.003861514727275</v>
      </c>
      <c r="L19" s="22"/>
      <c r="M19" s="18">
        <v>1.0</v>
      </c>
      <c r="N19" s="18">
        <v>0.25</v>
      </c>
      <c r="O19" s="18">
        <v>0.5</v>
      </c>
      <c r="P19" s="20"/>
      <c r="Q19" s="22">
        <f>VLOOKUP(A19,DataDictionary!$B$2:$G$31,5,FALSE())</f>
        <v>4</v>
      </c>
    </row>
    <row r="20">
      <c r="A20" s="37" t="s">
        <v>55</v>
      </c>
      <c r="B20" s="18">
        <v>46.6666666666667</v>
      </c>
      <c r="C20" s="18">
        <v>40.0</v>
      </c>
      <c r="D20" s="18">
        <v>26.6666666666667</v>
      </c>
      <c r="E20" s="18">
        <v>33.3333333333333</v>
      </c>
      <c r="F20" s="22"/>
      <c r="G20" s="22"/>
      <c r="H20" s="18">
        <v>0.016711755593618</v>
      </c>
      <c r="I20" s="18">
        <v>0.015295306841532</v>
      </c>
      <c r="J20" s="18">
        <v>0.009267389774323</v>
      </c>
      <c r="K20" s="18">
        <v>0.012820021311442</v>
      </c>
      <c r="L20" s="22"/>
      <c r="M20" s="18">
        <v>0.75</v>
      </c>
      <c r="N20" s="18">
        <v>0.25</v>
      </c>
      <c r="O20" s="18">
        <v>0.5</v>
      </c>
      <c r="P20" s="20"/>
      <c r="Q20" s="22">
        <f>VLOOKUP(A20,DataDictionary!$B$2:$G$31,5,FALSE())</f>
        <v>4</v>
      </c>
    </row>
    <row r="21">
      <c r="A21" s="37" t="s">
        <v>65</v>
      </c>
      <c r="B21" s="18">
        <v>100.0</v>
      </c>
      <c r="C21" s="18">
        <v>99.2753623188406</v>
      </c>
      <c r="D21" s="18">
        <v>97.1014492753623</v>
      </c>
      <c r="E21" s="18">
        <v>99.2753623188406</v>
      </c>
      <c r="F21" s="22"/>
      <c r="G21" s="22"/>
      <c r="H21" s="18">
        <v>0.010299646854401</v>
      </c>
      <c r="I21" s="18">
        <v>0.00844783782959</v>
      </c>
      <c r="J21" s="18">
        <v>0.00667044321696</v>
      </c>
      <c r="K21" s="18">
        <v>0.00684065024058</v>
      </c>
      <c r="L21" s="22"/>
      <c r="M21" s="18">
        <v>0.666666666666667</v>
      </c>
      <c r="N21" s="18">
        <v>0.333333333333333</v>
      </c>
      <c r="O21" s="18">
        <v>0.333333333333333</v>
      </c>
      <c r="P21" s="20"/>
      <c r="Q21" s="22">
        <f>VLOOKUP(A21,DataDictionary!$B$2:$G$31,5,FALSE())</f>
        <v>3</v>
      </c>
    </row>
    <row r="22">
      <c r="A22" s="37" t="s">
        <v>67</v>
      </c>
      <c r="B22" s="18">
        <v>44.4866920152091</v>
      </c>
      <c r="C22" s="18">
        <v>44.4866920152091</v>
      </c>
      <c r="D22" s="18">
        <v>49.0494296577947</v>
      </c>
      <c r="E22" s="18">
        <v>44.8669201520912</v>
      </c>
      <c r="F22" s="22"/>
      <c r="G22" s="22"/>
      <c r="H22" s="18">
        <v>0.083644799391429</v>
      </c>
      <c r="I22" s="18">
        <v>0.085358989238739</v>
      </c>
      <c r="J22" s="18">
        <v>0.039106174310049</v>
      </c>
      <c r="K22" s="18">
        <v>0.062708226839701</v>
      </c>
      <c r="L22" s="22"/>
      <c r="M22" s="18">
        <v>1.0</v>
      </c>
      <c r="N22" s="18">
        <v>0.333333333333333</v>
      </c>
      <c r="O22" s="18">
        <v>0.666666666666667</v>
      </c>
      <c r="P22" s="20"/>
      <c r="Q22" s="22">
        <f>VLOOKUP(A22,DataDictionary!$B$2:$G$31,5,FALSE())</f>
        <v>3</v>
      </c>
    </row>
    <row r="23">
      <c r="A23" s="37" t="s">
        <v>59</v>
      </c>
      <c r="B23" s="18">
        <v>58.5882352941177</v>
      </c>
      <c r="C23" s="18">
        <v>58.5882352941177</v>
      </c>
      <c r="D23" s="18">
        <v>42.1176470588235</v>
      </c>
      <c r="E23" s="18">
        <v>55.4117647058824</v>
      </c>
      <c r="F23" s="22"/>
      <c r="G23" s="22"/>
      <c r="H23" s="18">
        <v>0.007809511820475</v>
      </c>
      <c r="I23" s="18">
        <v>0.023543544610341</v>
      </c>
      <c r="J23" s="18">
        <v>0.016173362731934</v>
      </c>
      <c r="K23" s="18">
        <v>0.018569338321686</v>
      </c>
      <c r="L23" s="22"/>
      <c r="M23" s="18">
        <v>1.0</v>
      </c>
      <c r="N23" s="18">
        <v>0.333333333333333</v>
      </c>
      <c r="O23" s="18">
        <v>0.666666666666667</v>
      </c>
      <c r="P23" s="20"/>
      <c r="Q23" s="22">
        <f>VLOOKUP(A23,DataDictionary!$B$2:$G$31,5,FALSE())</f>
        <v>3</v>
      </c>
    </row>
    <row r="24">
      <c r="A24" s="37" t="s">
        <v>61</v>
      </c>
      <c r="B24" s="18">
        <v>94.0625</v>
      </c>
      <c r="C24" s="18">
        <v>94.0625</v>
      </c>
      <c r="D24" s="18">
        <v>71.875</v>
      </c>
      <c r="E24" s="18">
        <v>85.625</v>
      </c>
      <c r="F24" s="22"/>
      <c r="G24" s="22"/>
      <c r="H24" s="18">
        <v>0.010606706142426</v>
      </c>
      <c r="I24" s="18">
        <v>0.011198838551839</v>
      </c>
      <c r="J24" s="18">
        <v>0.008087503910065</v>
      </c>
      <c r="K24" s="18">
        <v>0.010759747028351</v>
      </c>
      <c r="L24" s="22"/>
      <c r="M24" s="18">
        <v>1.0</v>
      </c>
      <c r="N24" s="18">
        <v>0.333333333333333</v>
      </c>
      <c r="O24" s="18">
        <v>0.666666666666667</v>
      </c>
      <c r="P24" s="20"/>
      <c r="Q24" s="22">
        <f>VLOOKUP(A24,DataDictionary!$B$2:$G$31,5,FALSE())</f>
        <v>3</v>
      </c>
    </row>
    <row r="25">
      <c r="A25" s="37" t="s">
        <v>69</v>
      </c>
      <c r="B25" s="18">
        <v>20.0</v>
      </c>
      <c r="C25" s="18">
        <v>20.0</v>
      </c>
      <c r="D25" s="18">
        <v>20.0</v>
      </c>
      <c r="E25" s="18">
        <v>20.0</v>
      </c>
      <c r="F25" s="22"/>
      <c r="G25" s="22"/>
      <c r="H25" s="18">
        <v>0.005996894836426</v>
      </c>
      <c r="I25" s="18">
        <v>0.005528299013774</v>
      </c>
      <c r="J25" s="18">
        <v>0.004904278119405</v>
      </c>
      <c r="K25" s="18">
        <v>0.005458919207255</v>
      </c>
      <c r="L25" s="22"/>
      <c r="M25" s="18">
        <v>0.5</v>
      </c>
      <c r="N25" s="18">
        <v>0.5</v>
      </c>
      <c r="O25" s="18">
        <v>0.5</v>
      </c>
      <c r="P25" s="20"/>
      <c r="Q25" s="22">
        <f>VLOOKUP(A25,DataDictionary!$B$2:$G$31,5,FALSE())</f>
        <v>2</v>
      </c>
    </row>
    <row r="26">
      <c r="A26" s="37" t="s">
        <v>73</v>
      </c>
      <c r="B26" s="18">
        <v>93.8888888888889</v>
      </c>
      <c r="C26" s="18">
        <v>93.8888888888889</v>
      </c>
      <c r="D26" s="18">
        <v>73.8888888888889</v>
      </c>
      <c r="E26" s="18">
        <v>78.8888888888889</v>
      </c>
      <c r="F26" s="22"/>
      <c r="G26" s="22"/>
      <c r="H26" s="18">
        <v>0.005143260955811</v>
      </c>
      <c r="I26" s="18">
        <v>0.010950954755147</v>
      </c>
      <c r="J26" s="18">
        <v>0.007771591345469</v>
      </c>
      <c r="K26" s="18">
        <v>0.008011051019033</v>
      </c>
      <c r="L26" s="22"/>
      <c r="M26" s="18">
        <v>1.0</v>
      </c>
      <c r="N26" s="18">
        <v>0.5</v>
      </c>
      <c r="O26" s="18">
        <v>0.5</v>
      </c>
      <c r="P26" s="20"/>
      <c r="Q26" s="22">
        <f>VLOOKUP(A26,DataDictionary!$B$2:$G$31,5,FALSE())</f>
        <v>2</v>
      </c>
    </row>
    <row r="27">
      <c r="A27" s="37" t="s">
        <v>71</v>
      </c>
      <c r="B27" s="18">
        <v>98.0560320182962</v>
      </c>
      <c r="C27" s="18">
        <v>98.0560320182962</v>
      </c>
      <c r="D27" s="18">
        <v>89.3081761006289</v>
      </c>
      <c r="E27" s="18">
        <v>89.3081761006289</v>
      </c>
      <c r="F27" s="22"/>
      <c r="G27" s="22"/>
      <c r="H27" s="18">
        <v>0.772605005900065</v>
      </c>
      <c r="I27" s="18">
        <v>0.972041138013204</v>
      </c>
      <c r="J27" s="18">
        <v>0.681615300973256</v>
      </c>
      <c r="K27" s="18">
        <v>0.74010325272878</v>
      </c>
      <c r="L27" s="22"/>
      <c r="M27" s="18">
        <v>1.0</v>
      </c>
      <c r="N27" s="18">
        <v>0.5</v>
      </c>
      <c r="O27" s="18">
        <v>0.5</v>
      </c>
      <c r="P27" s="20"/>
      <c r="Q27" s="22">
        <f>VLOOKUP(A27,DataDictionary!$B$2:$G$31,5,FALSE())</f>
        <v>2</v>
      </c>
    </row>
    <row r="28">
      <c r="B28" s="41">
        <f t="shared" ref="B28:E28" si="1">AVERAGE(B2:B27)</f>
        <v>72.68468974</v>
      </c>
      <c r="C28" s="41">
        <f t="shared" si="1"/>
        <v>72.13492846</v>
      </c>
      <c r="D28" s="41">
        <f t="shared" si="1"/>
        <v>66.87565645</v>
      </c>
      <c r="E28" s="41">
        <f t="shared" si="1"/>
        <v>68.81130221</v>
      </c>
      <c r="H28" s="41">
        <f t="shared" ref="H28:K28" si="2">SUM(H2:H27)</f>
        <v>3.281288477</v>
      </c>
      <c r="I28" s="41">
        <f t="shared" si="2"/>
        <v>3.466724678</v>
      </c>
      <c r="J28" s="41">
        <f t="shared" si="2"/>
        <v>2.796523607</v>
      </c>
      <c r="K28" s="41">
        <f t="shared" si="2"/>
        <v>2.789345431</v>
      </c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9"/>
      <c r="B1" s="26" t="s">
        <v>182</v>
      </c>
      <c r="C1" s="26" t="s">
        <v>368</v>
      </c>
      <c r="D1" s="26" t="s">
        <v>369</v>
      </c>
      <c r="E1" s="26" t="s">
        <v>403</v>
      </c>
      <c r="F1" s="19"/>
      <c r="G1" s="19"/>
      <c r="H1" s="26" t="s">
        <v>404</v>
      </c>
      <c r="I1" s="26" t="s">
        <v>405</v>
      </c>
      <c r="J1" s="26" t="s">
        <v>406</v>
      </c>
      <c r="K1" s="26" t="s">
        <v>407</v>
      </c>
      <c r="L1" s="23"/>
      <c r="M1" s="24" t="s">
        <v>366</v>
      </c>
    </row>
    <row r="2">
      <c r="A2" s="27" t="s">
        <v>11</v>
      </c>
      <c r="B2" s="18">
        <v>46.0</v>
      </c>
      <c r="C2" s="18">
        <v>56.0</v>
      </c>
      <c r="D2" s="18">
        <v>52.0</v>
      </c>
      <c r="E2" s="18">
        <v>44.0</v>
      </c>
      <c r="F2" s="22"/>
      <c r="G2" s="22"/>
      <c r="H2" s="18">
        <v>0.056971859931946</v>
      </c>
      <c r="I2" s="18">
        <v>0.089067165056865</v>
      </c>
      <c r="J2" s="18">
        <v>0.065700324376424</v>
      </c>
      <c r="K2" s="18">
        <v>0.075553067525228</v>
      </c>
      <c r="M2" s="157">
        <f>VLOOKUP(A2,DataDictionary!$B$2:$G$31,5,FALSE())</f>
        <v>1345</v>
      </c>
    </row>
    <row r="3">
      <c r="A3" s="27" t="s">
        <v>14</v>
      </c>
      <c r="B3" s="18">
        <v>84.393063583815</v>
      </c>
      <c r="C3" s="18">
        <v>84.393063583815</v>
      </c>
      <c r="D3" s="18">
        <v>83.2369942196532</v>
      </c>
      <c r="E3" s="18">
        <v>83.8150289017341</v>
      </c>
      <c r="F3" s="22"/>
      <c r="G3" s="22"/>
      <c r="H3" s="18">
        <v>0.107417058944702</v>
      </c>
      <c r="I3" s="18">
        <v>0.127896479765574</v>
      </c>
      <c r="J3" s="18">
        <v>0.104686752955119</v>
      </c>
      <c r="K3" s="18">
        <v>0.115454622109731</v>
      </c>
      <c r="M3" s="157">
        <f>VLOOKUP(A3,DataDictionary!$B$2:$G$31,5,FALSE())</f>
        <v>963</v>
      </c>
    </row>
    <row r="4">
      <c r="A4" s="27" t="s">
        <v>19</v>
      </c>
      <c r="B4" s="18">
        <v>62.7412031782066</v>
      </c>
      <c r="C4" s="18">
        <v>62.8830874006811</v>
      </c>
      <c r="D4" s="18">
        <v>62.8263337116913</v>
      </c>
      <c r="E4" s="18">
        <v>64.8410896708286</v>
      </c>
      <c r="F4" s="22"/>
      <c r="G4" s="22"/>
      <c r="H4" s="18">
        <v>0.688455025355021</v>
      </c>
      <c r="I4" s="18">
        <v>0.6264049132665</v>
      </c>
      <c r="J4" s="18">
        <v>0.641238017876943</v>
      </c>
      <c r="K4" s="18">
        <v>0.687197399139404</v>
      </c>
      <c r="M4" s="157">
        <f>VLOOKUP(A4,DataDictionary!$B$2:$G$31,5,FALSE())</f>
        <v>144</v>
      </c>
    </row>
    <row r="5">
      <c r="A5" s="27" t="s">
        <v>21</v>
      </c>
      <c r="B5" s="18">
        <v>57.0</v>
      </c>
      <c r="C5" s="18">
        <v>49.0</v>
      </c>
      <c r="D5" s="18">
        <v>49.0</v>
      </c>
      <c r="E5" s="18">
        <v>50.0</v>
      </c>
      <c r="F5" s="22"/>
      <c r="G5" s="22"/>
      <c r="H5" s="18">
        <v>0.2566503961881</v>
      </c>
      <c r="I5" s="18">
        <v>0.294241253534953</v>
      </c>
      <c r="J5" s="18">
        <v>0.2416676958402</v>
      </c>
      <c r="K5" s="18">
        <v>0.273702379067739</v>
      </c>
      <c r="M5" s="157">
        <f>VLOOKUP(A5,DataDictionary!$B$2:$G$31,5,FALSE())</f>
        <v>64</v>
      </c>
    </row>
    <row r="6">
      <c r="A6" s="27" t="s">
        <v>23</v>
      </c>
      <c r="B6" s="18">
        <v>74.6341463414634</v>
      </c>
      <c r="C6" s="18">
        <v>74.1463414634146</v>
      </c>
      <c r="D6" s="18">
        <v>74.1463414634146</v>
      </c>
      <c r="E6" s="18">
        <v>74.1463414634146</v>
      </c>
      <c r="F6" s="22"/>
      <c r="G6" s="22"/>
      <c r="H6" s="18">
        <v>0.032796510060628</v>
      </c>
      <c r="I6" s="18">
        <v>0.035047399997711</v>
      </c>
      <c r="J6" s="18">
        <v>0.032616821924845</v>
      </c>
      <c r="K6" s="18">
        <v>0.024156840642293</v>
      </c>
      <c r="M6" s="157">
        <f>VLOOKUP(A6,DataDictionary!$B$2:$G$31,5,FALSE())</f>
        <v>61</v>
      </c>
    </row>
    <row r="7">
      <c r="A7" s="27" t="s">
        <v>25</v>
      </c>
      <c r="B7" s="18">
        <v>52.0</v>
      </c>
      <c r="C7" s="18">
        <v>56.0</v>
      </c>
      <c r="D7" s="18">
        <v>55.0</v>
      </c>
      <c r="E7" s="18">
        <v>56.0</v>
      </c>
      <c r="F7" s="22"/>
      <c r="G7" s="22"/>
      <c r="H7" s="18">
        <v>0.014429251352946</v>
      </c>
      <c r="I7" s="18">
        <v>0.012624359130859</v>
      </c>
      <c r="J7" s="18">
        <v>0.014922400315603</v>
      </c>
      <c r="K7" s="18">
        <v>0.014821461836497</v>
      </c>
      <c r="M7" s="157">
        <f>VLOOKUP(A7,DataDictionary!$B$2:$G$31,5,FALSE())</f>
        <v>28</v>
      </c>
    </row>
    <row r="8">
      <c r="A8" s="27" t="s">
        <v>28</v>
      </c>
      <c r="B8" s="18">
        <v>87.2222222222222</v>
      </c>
      <c r="C8" s="18">
        <v>88.3333333333333</v>
      </c>
      <c r="D8" s="18">
        <v>87.7777777777778</v>
      </c>
      <c r="E8" s="18">
        <v>85.5555555555556</v>
      </c>
      <c r="F8" s="22"/>
      <c r="G8" s="22"/>
      <c r="H8" s="18">
        <v>0.009038352966309</v>
      </c>
      <c r="I8" s="18">
        <v>0.012349104881287</v>
      </c>
      <c r="J8" s="18">
        <v>0.010852924982707</v>
      </c>
      <c r="K8" s="18">
        <v>0.009918713569641</v>
      </c>
      <c r="M8" s="157">
        <f>VLOOKUP(A8,DataDictionary!$B$2:$G$31,5,FALSE())</f>
        <v>24</v>
      </c>
    </row>
    <row r="9">
      <c r="A9" s="27" t="s">
        <v>34</v>
      </c>
      <c r="B9" s="18">
        <v>27.617059349836</v>
      </c>
      <c r="C9" s="18">
        <v>27.4679391589621</v>
      </c>
      <c r="D9" s="18">
        <v>27.4381151207874</v>
      </c>
      <c r="E9" s="18">
        <v>27.4679391589621</v>
      </c>
      <c r="F9" s="22"/>
      <c r="G9" s="22"/>
      <c r="H9" s="18">
        <v>0.314226504166921</v>
      </c>
      <c r="I9" s="18">
        <v>0.274826312065124</v>
      </c>
      <c r="J9" s="18">
        <v>0.273135920365651</v>
      </c>
      <c r="K9" s="18">
        <v>0.238653973738352</v>
      </c>
      <c r="M9" s="157">
        <f>VLOOKUP(A9,DataDictionary!$B$2:$G$31,5,FALSE())</f>
        <v>11</v>
      </c>
    </row>
    <row r="10">
      <c r="A10" s="27" t="s">
        <v>36</v>
      </c>
      <c r="B10" s="18">
        <v>54.0540540540541</v>
      </c>
      <c r="C10" s="18">
        <v>50.0</v>
      </c>
      <c r="D10" s="18">
        <v>48.6486486486487</v>
      </c>
      <c r="E10" s="18">
        <v>54.0540540540541</v>
      </c>
      <c r="F10" s="22"/>
      <c r="G10" s="22"/>
      <c r="H10" s="18">
        <v>0.02168775399526</v>
      </c>
      <c r="I10" s="18">
        <v>0.022828543186188</v>
      </c>
      <c r="J10" s="18">
        <v>0.025388594468435</v>
      </c>
      <c r="K10" s="18">
        <v>0.021014146010081</v>
      </c>
      <c r="M10" s="157">
        <f>VLOOKUP(A10,DataDictionary!$B$2:$G$31,5,FALSE())</f>
        <v>10</v>
      </c>
    </row>
    <row r="11">
      <c r="A11" s="27" t="s">
        <v>39</v>
      </c>
      <c r="B11" s="18">
        <v>99.3333333333333</v>
      </c>
      <c r="C11" s="18">
        <v>99.3333333333333</v>
      </c>
      <c r="D11" s="18">
        <v>98.0</v>
      </c>
      <c r="E11" s="18">
        <v>93.0</v>
      </c>
      <c r="F11" s="22"/>
      <c r="G11" s="22"/>
      <c r="H11" s="18">
        <v>0.01887967189153</v>
      </c>
      <c r="I11" s="18">
        <v>0.03246515194575</v>
      </c>
      <c r="J11" s="18">
        <v>0.022151625156403</v>
      </c>
      <c r="K11" s="18">
        <v>0.020622495810191</v>
      </c>
      <c r="M11" s="157">
        <f>VLOOKUP(A11,DataDictionary!$B$2:$G$31,5,FALSE())</f>
        <v>9</v>
      </c>
    </row>
    <row r="12">
      <c r="A12" s="27" t="s">
        <v>41</v>
      </c>
      <c r="B12" s="18">
        <v>53.8888888888889</v>
      </c>
      <c r="C12" s="18">
        <v>52.2222222222222</v>
      </c>
      <c r="D12" s="18">
        <v>52.2222222222222</v>
      </c>
      <c r="E12" s="18">
        <v>53.8888888888889</v>
      </c>
      <c r="F12" s="22"/>
      <c r="G12" s="22"/>
      <c r="H12" s="18">
        <v>0.060983935991923</v>
      </c>
      <c r="I12" s="18">
        <v>0.044656399885813</v>
      </c>
      <c r="J12" s="18">
        <v>0.047483468055725</v>
      </c>
      <c r="K12" s="18">
        <v>0.03963901201884</v>
      </c>
      <c r="M12" s="157">
        <f>VLOOKUP(A12,DataDictionary!$B$2:$G$31,5,FALSE())</f>
        <v>7</v>
      </c>
    </row>
    <row r="13">
      <c r="A13" s="27" t="s">
        <v>45</v>
      </c>
      <c r="B13" s="18">
        <v>100.0</v>
      </c>
      <c r="C13" s="18">
        <v>100.0</v>
      </c>
      <c r="D13" s="18">
        <v>100.0</v>
      </c>
      <c r="E13" s="18">
        <v>100.0</v>
      </c>
      <c r="F13" s="22"/>
      <c r="G13" s="22"/>
      <c r="H13" s="18">
        <v>0.00433787504832</v>
      </c>
      <c r="I13" s="18">
        <v>0.005041257540385</v>
      </c>
      <c r="J13" s="18">
        <v>0.003794121742249</v>
      </c>
      <c r="K13" s="18">
        <v>0.00400888522466</v>
      </c>
      <c r="M13" s="157">
        <f>VLOOKUP(A13,DataDictionary!$B$2:$G$31,5,FALSE())</f>
        <v>6</v>
      </c>
    </row>
    <row r="14">
      <c r="A14" s="27" t="s">
        <v>47</v>
      </c>
      <c r="B14" s="18">
        <v>100.0</v>
      </c>
      <c r="C14" s="18">
        <v>100.0</v>
      </c>
      <c r="D14" s="18">
        <v>98.6111111111111</v>
      </c>
      <c r="E14" s="18">
        <v>98.6111111111111</v>
      </c>
      <c r="F14" s="22"/>
      <c r="G14" s="22"/>
      <c r="H14" s="18">
        <v>0.033649317423503</v>
      </c>
      <c r="I14" s="18">
        <v>0.037028733889262</v>
      </c>
      <c r="J14" s="18">
        <v>0.032725250720978</v>
      </c>
      <c r="K14" s="18">
        <v>0.030175344149272</v>
      </c>
      <c r="M14" s="157">
        <f>VLOOKUP(A14,DataDictionary!$B$2:$G$31,5,FALSE())</f>
        <v>6</v>
      </c>
    </row>
    <row r="15">
      <c r="A15" s="27" t="s">
        <v>49</v>
      </c>
      <c r="B15" s="18">
        <v>91.6030534351145</v>
      </c>
      <c r="C15" s="18">
        <v>81.6793893129771</v>
      </c>
      <c r="D15" s="18">
        <v>80.1526717557252</v>
      </c>
      <c r="E15" s="18">
        <v>78.6259541984733</v>
      </c>
      <c r="F15" s="22"/>
      <c r="G15" s="22"/>
      <c r="H15" s="18">
        <v>0.473407276471456</v>
      </c>
      <c r="I15" s="18">
        <v>0.35218786795934</v>
      </c>
      <c r="J15" s="18">
        <v>0.28488982518514</v>
      </c>
      <c r="K15" s="18">
        <v>0.168287257353465</v>
      </c>
      <c r="M15" s="157">
        <f>VLOOKUP(A15,DataDictionary!$B$2:$G$31,5,FALSE())</f>
        <v>6</v>
      </c>
    </row>
    <row r="16">
      <c r="A16" s="27" t="s">
        <v>51</v>
      </c>
      <c r="B16" s="18">
        <v>63.8280616382806</v>
      </c>
      <c r="C16" s="18">
        <v>63.8280616382806</v>
      </c>
      <c r="D16" s="18">
        <v>53.3657745336578</v>
      </c>
      <c r="E16" s="18">
        <v>58.191403081914</v>
      </c>
      <c r="F16" s="22"/>
      <c r="G16" s="22"/>
      <c r="H16" s="18">
        <v>0.109688627719879</v>
      </c>
      <c r="I16" s="18">
        <v>0.117859423160553</v>
      </c>
      <c r="J16" s="18">
        <v>0.107641303539276</v>
      </c>
      <c r="K16" s="18">
        <v>0.105106774965922</v>
      </c>
      <c r="M16" s="157">
        <f>VLOOKUP(A16,DataDictionary!$B$2:$G$31,5,FALSE())</f>
        <v>6</v>
      </c>
    </row>
    <row r="17">
      <c r="A17" s="27" t="s">
        <v>52</v>
      </c>
      <c r="B17" s="18">
        <v>90.7894736842105</v>
      </c>
      <c r="C17" s="18">
        <v>91.4473684210526</v>
      </c>
      <c r="D17" s="18">
        <v>77.6315789473684</v>
      </c>
      <c r="E17" s="18">
        <v>77.6315789473684</v>
      </c>
      <c r="F17" s="22"/>
      <c r="G17" s="22"/>
      <c r="H17" s="18">
        <v>0.005611797173818</v>
      </c>
      <c r="I17" s="18">
        <v>0.00587082306544</v>
      </c>
      <c r="J17" s="18">
        <v>0.005007974306742</v>
      </c>
      <c r="K17" s="18">
        <v>0.00681494474411</v>
      </c>
      <c r="M17" s="157">
        <f>VLOOKUP(A17,DataDictionary!$B$2:$G$31,5,FALSE())</f>
        <v>6</v>
      </c>
    </row>
    <row r="18">
      <c r="A18" s="27" t="s">
        <v>43</v>
      </c>
      <c r="B18" s="18">
        <v>84.9829351535836</v>
      </c>
      <c r="C18" s="18">
        <v>82.9351535836178</v>
      </c>
      <c r="D18" s="18">
        <v>81.5699658703072</v>
      </c>
      <c r="E18" s="18">
        <v>82.9351535836178</v>
      </c>
      <c r="F18" s="22"/>
      <c r="G18" s="22"/>
      <c r="H18" s="18">
        <v>0.063022597630819</v>
      </c>
      <c r="I18" s="18">
        <v>0.043495444456736</v>
      </c>
      <c r="J18" s="18">
        <v>0.039406629403432</v>
      </c>
      <c r="K18" s="18">
        <v>0.045366748174032</v>
      </c>
      <c r="M18" s="157">
        <f>VLOOKUP(A18,DataDictionary!$B$2:$G$31,5,FALSE())</f>
        <v>6</v>
      </c>
    </row>
    <row r="19">
      <c r="A19" s="27" t="s">
        <v>57</v>
      </c>
      <c r="B19" s="18">
        <v>98.1481481481482</v>
      </c>
      <c r="C19" s="18">
        <v>98.1481481481482</v>
      </c>
      <c r="D19" s="18">
        <v>80.7407407407407</v>
      </c>
      <c r="E19" s="18">
        <v>93.3333333333333</v>
      </c>
      <c r="F19" s="22"/>
      <c r="G19" s="22"/>
      <c r="H19" s="18">
        <v>0.003172957897186</v>
      </c>
      <c r="I19" s="18">
        <v>0.004031376043955</v>
      </c>
      <c r="J19" s="18">
        <v>0.003211653232574</v>
      </c>
      <c r="K19" s="18">
        <v>0.00369522968928</v>
      </c>
      <c r="M19" s="157">
        <f>VLOOKUP(A19,DataDictionary!$B$2:$G$31,5,FALSE())</f>
        <v>4</v>
      </c>
    </row>
    <row r="20">
      <c r="A20" s="27" t="s">
        <v>55</v>
      </c>
      <c r="B20" s="18">
        <v>53.3333333333333</v>
      </c>
      <c r="C20" s="18">
        <v>46.6666666666667</v>
      </c>
      <c r="D20" s="18">
        <v>53.3333333333333</v>
      </c>
      <c r="E20" s="18">
        <v>40.0</v>
      </c>
      <c r="F20" s="22"/>
      <c r="G20" s="22"/>
      <c r="H20" s="18">
        <v>0.016102464993795</v>
      </c>
      <c r="I20" s="18">
        <v>0.016443296273549</v>
      </c>
      <c r="J20" s="18">
        <v>0.007943733533223</v>
      </c>
      <c r="K20" s="18">
        <v>0.0136776526769</v>
      </c>
      <c r="M20" s="157">
        <f>VLOOKUP(A20,DataDictionary!$B$2:$G$31,5,FALSE())</f>
        <v>4</v>
      </c>
    </row>
    <row r="21">
      <c r="A21" s="27" t="s">
        <v>65</v>
      </c>
      <c r="B21" s="18">
        <v>98.5507246376812</v>
      </c>
      <c r="C21" s="18">
        <v>100.0</v>
      </c>
      <c r="D21" s="18">
        <v>95.6521739130435</v>
      </c>
      <c r="E21" s="18">
        <v>86.231884057971</v>
      </c>
      <c r="F21" s="22"/>
      <c r="G21" s="22"/>
      <c r="H21" s="18">
        <v>0.008376042048136</v>
      </c>
      <c r="I21" s="18">
        <v>0.007759217421214</v>
      </c>
      <c r="J21" s="18">
        <v>0.006233600775401</v>
      </c>
      <c r="K21" s="18">
        <v>0.00658536752065</v>
      </c>
      <c r="M21" s="157">
        <f>VLOOKUP(A21,DataDictionary!$B$2:$G$31,5,FALSE())</f>
        <v>3</v>
      </c>
    </row>
    <row r="22">
      <c r="A22" s="27" t="s">
        <v>67</v>
      </c>
      <c r="B22" s="18">
        <v>43.3460076045627</v>
      </c>
      <c r="C22" s="18">
        <v>43.3460076045627</v>
      </c>
      <c r="D22" s="18">
        <v>46.0076045627376</v>
      </c>
      <c r="E22" s="18">
        <v>42.2053231939164</v>
      </c>
      <c r="F22" s="22"/>
      <c r="G22" s="22"/>
      <c r="H22" s="18">
        <v>0.075754475593567</v>
      </c>
      <c r="I22" s="18">
        <v>0.088108468055725</v>
      </c>
      <c r="J22" s="18">
        <v>0.042779187361399</v>
      </c>
      <c r="K22" s="18">
        <v>0.073754040400187</v>
      </c>
      <c r="M22" s="157">
        <f>VLOOKUP(A22,DataDictionary!$B$2:$G$31,5,FALSE())</f>
        <v>3</v>
      </c>
    </row>
    <row r="23">
      <c r="A23" s="27" t="s">
        <v>59</v>
      </c>
      <c r="B23" s="18">
        <v>58.5882352941177</v>
      </c>
      <c r="C23" s="18">
        <v>58.5882352941177</v>
      </c>
      <c r="D23" s="18">
        <v>42.3529411764706</v>
      </c>
      <c r="E23" s="18">
        <v>55.4117647058824</v>
      </c>
      <c r="F23" s="22"/>
      <c r="G23" s="22"/>
      <c r="H23" s="18">
        <v>0.009135321776072</v>
      </c>
      <c r="I23" s="18">
        <v>0.022284678618113</v>
      </c>
      <c r="J23" s="18">
        <v>0.014572223027547</v>
      </c>
      <c r="K23" s="18">
        <v>0.018137232462565</v>
      </c>
      <c r="M23" s="157">
        <f>VLOOKUP(A23,DataDictionary!$B$2:$G$31,5,FALSE())</f>
        <v>3</v>
      </c>
    </row>
    <row r="24">
      <c r="A24" s="27" t="s">
        <v>61</v>
      </c>
      <c r="B24" s="18">
        <v>94.0625</v>
      </c>
      <c r="C24" s="18">
        <v>94.0625</v>
      </c>
      <c r="D24" s="18">
        <v>71.875</v>
      </c>
      <c r="E24" s="18">
        <v>85.9375</v>
      </c>
      <c r="F24" s="22"/>
      <c r="G24" s="22"/>
      <c r="H24" s="18">
        <v>0.009768978754679</v>
      </c>
      <c r="I24" s="18">
        <v>0.011815102895101</v>
      </c>
      <c r="J24" s="18">
        <v>0.007422765096029</v>
      </c>
      <c r="K24" s="18">
        <v>0.009669371445974</v>
      </c>
      <c r="M24" s="157">
        <f>VLOOKUP(A24,DataDictionary!$B$2:$G$31,5,FALSE())</f>
        <v>3</v>
      </c>
    </row>
    <row r="25">
      <c r="A25" s="27" t="s">
        <v>69</v>
      </c>
      <c r="B25" s="18">
        <v>6.66666666666667</v>
      </c>
      <c r="C25" s="18">
        <v>20.0</v>
      </c>
      <c r="D25" s="18">
        <v>20.0</v>
      </c>
      <c r="E25" s="18">
        <v>20.0</v>
      </c>
      <c r="F25" s="22"/>
      <c r="G25" s="22"/>
      <c r="H25" s="18">
        <v>0.005880403518677</v>
      </c>
      <c r="I25" s="18">
        <v>0.005045747756958</v>
      </c>
      <c r="J25" s="18">
        <v>0.004997535546621</v>
      </c>
      <c r="K25" s="18">
        <v>0.005830379327138</v>
      </c>
      <c r="M25" s="157">
        <f>VLOOKUP(A25,DataDictionary!$B$2:$G$31,5,FALSE())</f>
        <v>2</v>
      </c>
    </row>
    <row r="26">
      <c r="A26" s="27" t="s">
        <v>73</v>
      </c>
      <c r="B26" s="18">
        <v>90.5555555555556</v>
      </c>
      <c r="C26" s="18">
        <v>90.5555555555556</v>
      </c>
      <c r="D26" s="18">
        <v>66.1111111111111</v>
      </c>
      <c r="E26" s="18">
        <v>73.3333333333333</v>
      </c>
      <c r="F26" s="22"/>
      <c r="G26" s="22"/>
      <c r="H26" s="18">
        <v>0.007381105422974</v>
      </c>
      <c r="I26" s="18">
        <v>0.0107981244723</v>
      </c>
      <c r="J26" s="18">
        <v>0.007480219999949</v>
      </c>
      <c r="K26" s="18">
        <v>0.008267577489217</v>
      </c>
      <c r="M26" s="157">
        <f>VLOOKUP(A26,DataDictionary!$B$2:$G$31,5,FALSE())</f>
        <v>2</v>
      </c>
    </row>
    <row r="27">
      <c r="A27" s="27" t="s">
        <v>71</v>
      </c>
      <c r="B27" s="18">
        <v>98.3133218982276</v>
      </c>
      <c r="C27" s="18">
        <v>98.3133218982276</v>
      </c>
      <c r="D27" s="18">
        <v>89.9085191538022</v>
      </c>
      <c r="E27" s="18">
        <v>89.9085191538022</v>
      </c>
      <c r="F27" s="22"/>
      <c r="G27" s="22"/>
      <c r="H27" s="18">
        <v>0.697906430562337</v>
      </c>
      <c r="I27" s="18">
        <v>0.686317408084869</v>
      </c>
      <c r="J27" s="18">
        <v>0.695145233472188</v>
      </c>
      <c r="K27" s="18">
        <v>0.688426367441813</v>
      </c>
      <c r="M27" s="157">
        <f>VLOOKUP(A27,DataDictionary!$B$2:$G$31,5,FALSE())</f>
        <v>2</v>
      </c>
    </row>
    <row r="28">
      <c r="B28" s="40"/>
    </row>
    <row r="29">
      <c r="A29" s="23"/>
      <c r="B29" s="41">
        <f t="shared" ref="B29:E29" si="1">AVERAGE(B2:B27)</f>
        <v>71.98661492</v>
      </c>
      <c r="C29" s="41">
        <f t="shared" si="1"/>
        <v>71.89806649</v>
      </c>
      <c r="D29" s="41">
        <f t="shared" si="1"/>
        <v>67.21572921</v>
      </c>
      <c r="E29" s="41">
        <f t="shared" si="1"/>
        <v>68.04329832</v>
      </c>
      <c r="F29" s="23"/>
      <c r="G29" s="23"/>
      <c r="H29" s="41">
        <f t="shared" ref="H29:K29" si="2">SUM(H2:H27)</f>
        <v>3.104731993</v>
      </c>
      <c r="I29" s="41">
        <f t="shared" si="2"/>
        <v>2.986494052</v>
      </c>
      <c r="J29" s="41">
        <f t="shared" si="2"/>
        <v>2.743095803</v>
      </c>
      <c r="K29" s="41">
        <f t="shared" si="2"/>
        <v>2.708537285</v>
      </c>
    </row>
    <row r="30">
      <c r="B30" s="40"/>
    </row>
    <row r="31">
      <c r="B31" s="40"/>
    </row>
    <row r="32">
      <c r="B32" s="40"/>
    </row>
    <row r="33">
      <c r="B33" s="40"/>
    </row>
    <row r="34">
      <c r="B34" s="40"/>
    </row>
    <row r="35">
      <c r="B35" s="40"/>
    </row>
    <row r="36">
      <c r="B36" s="40"/>
    </row>
    <row r="37">
      <c r="B37" s="40"/>
    </row>
    <row r="38">
      <c r="B38" s="40"/>
    </row>
    <row r="39">
      <c r="B39" s="40"/>
    </row>
    <row r="40">
      <c r="B40" s="40"/>
    </row>
    <row r="41">
      <c r="B41" s="40"/>
    </row>
    <row r="42">
      <c r="B42" s="40"/>
    </row>
    <row r="43">
      <c r="B43" s="40"/>
    </row>
    <row r="44">
      <c r="B44" s="40"/>
    </row>
    <row r="45">
      <c r="B45" s="40"/>
    </row>
    <row r="46">
      <c r="B46" s="40"/>
    </row>
    <row r="47">
      <c r="B47" s="40"/>
    </row>
    <row r="48">
      <c r="B48" s="40"/>
    </row>
    <row r="49">
      <c r="B49" s="40"/>
    </row>
    <row r="50">
      <c r="B50" s="40"/>
    </row>
    <row r="51">
      <c r="B51" s="40"/>
    </row>
    <row r="52">
      <c r="B52" s="40"/>
    </row>
    <row r="53">
      <c r="B53" s="40"/>
    </row>
    <row r="54">
      <c r="B54" s="40"/>
    </row>
    <row r="55">
      <c r="B55" s="40"/>
    </row>
    <row r="56">
      <c r="B56" s="40"/>
    </row>
    <row r="57">
      <c r="B57" s="40"/>
    </row>
    <row r="58">
      <c r="B58" s="40"/>
    </row>
    <row r="59">
      <c r="B59" s="40"/>
    </row>
    <row r="60">
      <c r="B60" s="40"/>
    </row>
    <row r="61">
      <c r="B61" s="40"/>
    </row>
    <row r="62">
      <c r="B62" s="40"/>
    </row>
    <row r="63">
      <c r="B63" s="40"/>
    </row>
    <row r="64">
      <c r="B64" s="40"/>
    </row>
    <row r="65">
      <c r="B65" s="40"/>
    </row>
    <row r="66">
      <c r="B66" s="40"/>
    </row>
    <row r="67">
      <c r="B67" s="40"/>
    </row>
    <row r="68">
      <c r="B68" s="40"/>
    </row>
    <row r="69">
      <c r="B69" s="40"/>
    </row>
    <row r="70">
      <c r="B70" s="40"/>
    </row>
    <row r="71">
      <c r="B71" s="40"/>
    </row>
    <row r="72">
      <c r="B72" s="40"/>
    </row>
    <row r="73">
      <c r="B73" s="40"/>
    </row>
    <row r="74">
      <c r="B74" s="40"/>
    </row>
    <row r="75">
      <c r="B75" s="40"/>
    </row>
    <row r="76">
      <c r="B76" s="40"/>
    </row>
    <row r="77">
      <c r="B77" s="40"/>
    </row>
    <row r="78">
      <c r="B78" s="40"/>
    </row>
    <row r="79">
      <c r="B79" s="40"/>
    </row>
    <row r="80">
      <c r="B80" s="40"/>
    </row>
    <row r="81">
      <c r="B81" s="40"/>
    </row>
    <row r="82">
      <c r="B82" s="40"/>
    </row>
    <row r="83">
      <c r="B83" s="40"/>
    </row>
    <row r="84">
      <c r="B84" s="40"/>
    </row>
    <row r="85">
      <c r="B85" s="40"/>
    </row>
    <row r="86">
      <c r="B86" s="40"/>
    </row>
    <row r="87">
      <c r="B87" s="40"/>
    </row>
    <row r="88">
      <c r="B88" s="40"/>
    </row>
    <row r="89">
      <c r="B89" s="40"/>
    </row>
    <row r="90">
      <c r="B90" s="40"/>
    </row>
    <row r="91">
      <c r="B91" s="40"/>
    </row>
    <row r="92">
      <c r="B92" s="40"/>
    </row>
    <row r="93">
      <c r="B93" s="40"/>
    </row>
    <row r="94">
      <c r="B94" s="40"/>
    </row>
    <row r="95">
      <c r="B95" s="40"/>
    </row>
    <row r="96">
      <c r="B96" s="40"/>
    </row>
    <row r="97">
      <c r="B97" s="40"/>
    </row>
    <row r="98">
      <c r="B98" s="40"/>
    </row>
    <row r="99">
      <c r="B99" s="40"/>
    </row>
    <row r="100">
      <c r="B100" s="40"/>
    </row>
    <row r="101">
      <c r="B101" s="40"/>
    </row>
    <row r="102">
      <c r="B102" s="40"/>
    </row>
    <row r="103">
      <c r="B103" s="40"/>
    </row>
    <row r="104">
      <c r="B104" s="40"/>
    </row>
    <row r="105">
      <c r="B105" s="40"/>
    </row>
    <row r="106">
      <c r="B106" s="40"/>
    </row>
    <row r="107">
      <c r="B107" s="40"/>
    </row>
    <row r="108">
      <c r="B108" s="40"/>
    </row>
    <row r="109">
      <c r="B109" s="40"/>
    </row>
    <row r="110">
      <c r="B110" s="40"/>
    </row>
    <row r="111">
      <c r="B111" s="40"/>
    </row>
    <row r="112">
      <c r="B112" s="40"/>
    </row>
    <row r="113">
      <c r="B113" s="40"/>
    </row>
    <row r="114">
      <c r="B114" s="40"/>
    </row>
    <row r="115">
      <c r="B115" s="40"/>
    </row>
    <row r="116">
      <c r="B116" s="40"/>
    </row>
    <row r="117">
      <c r="B117" s="40"/>
    </row>
    <row r="118">
      <c r="B118" s="40"/>
    </row>
    <row r="119">
      <c r="B119" s="40"/>
    </row>
    <row r="120">
      <c r="B120" s="40"/>
    </row>
    <row r="121">
      <c r="B121" s="40"/>
    </row>
    <row r="122">
      <c r="B122" s="40"/>
    </row>
    <row r="123">
      <c r="B123" s="40"/>
    </row>
    <row r="124">
      <c r="B124" s="40"/>
    </row>
    <row r="125">
      <c r="B125" s="40"/>
    </row>
    <row r="126">
      <c r="B126" s="40"/>
    </row>
    <row r="127">
      <c r="B127" s="40"/>
    </row>
    <row r="128">
      <c r="B128" s="40"/>
    </row>
    <row r="129">
      <c r="B129" s="40"/>
    </row>
    <row r="130">
      <c r="B130" s="40"/>
    </row>
    <row r="131">
      <c r="B131" s="40"/>
    </row>
    <row r="132">
      <c r="B132" s="40"/>
    </row>
    <row r="133">
      <c r="B133" s="40"/>
    </row>
    <row r="134">
      <c r="B134" s="40"/>
    </row>
    <row r="135">
      <c r="B135" s="40"/>
    </row>
    <row r="136">
      <c r="B136" s="40"/>
    </row>
    <row r="137">
      <c r="B137" s="40"/>
    </row>
    <row r="138">
      <c r="B138" s="40"/>
    </row>
    <row r="139">
      <c r="B139" s="40"/>
    </row>
    <row r="140">
      <c r="B140" s="40"/>
    </row>
    <row r="141">
      <c r="B141" s="40"/>
    </row>
    <row r="142">
      <c r="B142" s="40"/>
    </row>
    <row r="143">
      <c r="B143" s="40"/>
    </row>
    <row r="144">
      <c r="B144" s="40"/>
    </row>
    <row r="145">
      <c r="B145" s="40"/>
    </row>
    <row r="146">
      <c r="B146" s="40"/>
    </row>
    <row r="147">
      <c r="B147" s="40"/>
    </row>
    <row r="148">
      <c r="B148" s="40"/>
    </row>
    <row r="149">
      <c r="B149" s="40"/>
    </row>
    <row r="150">
      <c r="B150" s="40"/>
    </row>
    <row r="151">
      <c r="B151" s="40"/>
    </row>
    <row r="152">
      <c r="B152" s="40"/>
    </row>
    <row r="153">
      <c r="B153" s="40"/>
    </row>
    <row r="154">
      <c r="B154" s="40"/>
    </row>
    <row r="155">
      <c r="B155" s="40"/>
    </row>
    <row r="156">
      <c r="B156" s="40"/>
    </row>
    <row r="157">
      <c r="B157" s="40"/>
    </row>
    <row r="158">
      <c r="B158" s="40"/>
    </row>
    <row r="159">
      <c r="B159" s="40"/>
    </row>
    <row r="160">
      <c r="B160" s="40"/>
    </row>
    <row r="161">
      <c r="B161" s="40"/>
    </row>
    <row r="162">
      <c r="B162" s="40"/>
    </row>
    <row r="163">
      <c r="B163" s="40"/>
    </row>
    <row r="164">
      <c r="B164" s="40"/>
    </row>
    <row r="165">
      <c r="B165" s="40"/>
    </row>
    <row r="166">
      <c r="B166" s="40"/>
    </row>
    <row r="167">
      <c r="B167" s="40"/>
    </row>
    <row r="168">
      <c r="B168" s="40"/>
    </row>
    <row r="169">
      <c r="B169" s="40"/>
    </row>
    <row r="170">
      <c r="B170" s="40"/>
    </row>
    <row r="171">
      <c r="B171" s="40"/>
    </row>
    <row r="172">
      <c r="B172" s="40"/>
    </row>
    <row r="173">
      <c r="B173" s="40"/>
    </row>
    <row r="174">
      <c r="B174" s="40"/>
    </row>
    <row r="175">
      <c r="B175" s="40"/>
    </row>
    <row r="176">
      <c r="B176" s="40"/>
    </row>
    <row r="177">
      <c r="B177" s="40"/>
    </row>
    <row r="178">
      <c r="B178" s="40"/>
    </row>
    <row r="179">
      <c r="B179" s="40"/>
    </row>
    <row r="180">
      <c r="B180" s="40"/>
    </row>
    <row r="181">
      <c r="B181" s="40"/>
    </row>
    <row r="182">
      <c r="B182" s="40"/>
    </row>
    <row r="183">
      <c r="B183" s="40"/>
    </row>
    <row r="184">
      <c r="B184" s="40"/>
    </row>
    <row r="185">
      <c r="B185" s="40"/>
    </row>
    <row r="186">
      <c r="B186" s="40"/>
    </row>
    <row r="187">
      <c r="B187" s="40"/>
    </row>
    <row r="188">
      <c r="B188" s="40"/>
    </row>
    <row r="189">
      <c r="B189" s="40"/>
    </row>
    <row r="190">
      <c r="B190" s="40"/>
    </row>
    <row r="191">
      <c r="B191" s="40"/>
    </row>
    <row r="192">
      <c r="B192" s="40"/>
    </row>
    <row r="193">
      <c r="B193" s="40"/>
    </row>
    <row r="194">
      <c r="B194" s="40"/>
    </row>
    <row r="195">
      <c r="B195" s="40"/>
    </row>
    <row r="196">
      <c r="B196" s="40"/>
    </row>
    <row r="197">
      <c r="B197" s="40"/>
    </row>
    <row r="198">
      <c r="B198" s="40"/>
    </row>
    <row r="199">
      <c r="B199" s="40"/>
    </row>
    <row r="200">
      <c r="B200" s="40"/>
    </row>
    <row r="201">
      <c r="B201" s="40"/>
    </row>
    <row r="202">
      <c r="B202" s="40"/>
    </row>
    <row r="203">
      <c r="B203" s="40"/>
    </row>
    <row r="204">
      <c r="B204" s="40"/>
    </row>
    <row r="205">
      <c r="B205" s="40"/>
    </row>
    <row r="206">
      <c r="B206" s="40"/>
    </row>
    <row r="207">
      <c r="B207" s="40"/>
    </row>
    <row r="208">
      <c r="B208" s="40"/>
    </row>
    <row r="209">
      <c r="B209" s="40"/>
    </row>
    <row r="210">
      <c r="B210" s="40"/>
    </row>
    <row r="211">
      <c r="B211" s="40"/>
    </row>
    <row r="212">
      <c r="B212" s="40"/>
    </row>
    <row r="213">
      <c r="B213" s="40"/>
    </row>
    <row r="214">
      <c r="B214" s="40"/>
    </row>
    <row r="215">
      <c r="B215" s="40"/>
    </row>
    <row r="216">
      <c r="B216" s="40"/>
    </row>
    <row r="217">
      <c r="B217" s="40"/>
    </row>
    <row r="218">
      <c r="B218" s="40"/>
    </row>
    <row r="219">
      <c r="B219" s="40"/>
    </row>
    <row r="220">
      <c r="B220" s="40"/>
    </row>
    <row r="221">
      <c r="B221" s="40"/>
    </row>
    <row r="222">
      <c r="B222" s="40"/>
    </row>
    <row r="223">
      <c r="B223" s="40"/>
    </row>
    <row r="224">
      <c r="B224" s="40"/>
    </row>
    <row r="225">
      <c r="B225" s="40"/>
    </row>
    <row r="226">
      <c r="B226" s="40"/>
    </row>
    <row r="227">
      <c r="B227" s="40"/>
    </row>
    <row r="228">
      <c r="B228" s="40"/>
    </row>
    <row r="229">
      <c r="B229" s="40"/>
    </row>
    <row r="230">
      <c r="B230" s="40"/>
    </row>
    <row r="231">
      <c r="B231" s="40"/>
    </row>
    <row r="232">
      <c r="B232" s="40"/>
    </row>
    <row r="233">
      <c r="B233" s="40"/>
    </row>
    <row r="234">
      <c r="B234" s="40"/>
    </row>
    <row r="235">
      <c r="B235" s="40"/>
    </row>
    <row r="236">
      <c r="B236" s="40"/>
    </row>
    <row r="237">
      <c r="B237" s="40"/>
    </row>
    <row r="238">
      <c r="B238" s="40"/>
    </row>
    <row r="239">
      <c r="B239" s="40"/>
    </row>
    <row r="240">
      <c r="B240" s="40"/>
    </row>
    <row r="241">
      <c r="B241" s="40"/>
    </row>
    <row r="242">
      <c r="B242" s="40"/>
    </row>
    <row r="243">
      <c r="B243" s="40"/>
    </row>
    <row r="244">
      <c r="B244" s="40"/>
    </row>
    <row r="245">
      <c r="B245" s="40"/>
    </row>
    <row r="246">
      <c r="B246" s="40"/>
    </row>
    <row r="247">
      <c r="B247" s="40"/>
    </row>
    <row r="248">
      <c r="B248" s="40"/>
    </row>
    <row r="249">
      <c r="B249" s="40"/>
    </row>
    <row r="250">
      <c r="B250" s="40"/>
    </row>
    <row r="251">
      <c r="B251" s="40"/>
    </row>
    <row r="252">
      <c r="B252" s="40"/>
    </row>
    <row r="253">
      <c r="B253" s="40"/>
    </row>
    <row r="254">
      <c r="B254" s="40"/>
    </row>
    <row r="255">
      <c r="B255" s="40"/>
    </row>
    <row r="256">
      <c r="B256" s="40"/>
    </row>
    <row r="257">
      <c r="B257" s="40"/>
    </row>
    <row r="258">
      <c r="B258" s="40"/>
    </row>
    <row r="259">
      <c r="B259" s="40"/>
    </row>
    <row r="260">
      <c r="B260" s="40"/>
    </row>
    <row r="261">
      <c r="B261" s="40"/>
    </row>
    <row r="262">
      <c r="B262" s="40"/>
    </row>
    <row r="263">
      <c r="B263" s="40"/>
    </row>
    <row r="264">
      <c r="B264" s="40"/>
    </row>
    <row r="265">
      <c r="B265" s="40"/>
    </row>
    <row r="266">
      <c r="B266" s="40"/>
    </row>
    <row r="267">
      <c r="B267" s="40"/>
    </row>
    <row r="268">
      <c r="B268" s="40"/>
    </row>
    <row r="269">
      <c r="B269" s="40"/>
    </row>
    <row r="270">
      <c r="B270" s="40"/>
    </row>
    <row r="271">
      <c r="B271" s="40"/>
    </row>
    <row r="272">
      <c r="B272" s="40"/>
    </row>
    <row r="273">
      <c r="B273" s="40"/>
    </row>
    <row r="274">
      <c r="B274" s="40"/>
    </row>
    <row r="275">
      <c r="B275" s="40"/>
    </row>
    <row r="276">
      <c r="B276" s="40"/>
    </row>
    <row r="277">
      <c r="B277" s="40"/>
    </row>
    <row r="278">
      <c r="B278" s="40"/>
    </row>
    <row r="279">
      <c r="B279" s="40"/>
    </row>
    <row r="280">
      <c r="B280" s="40"/>
    </row>
    <row r="281">
      <c r="B281" s="40"/>
    </row>
    <row r="282">
      <c r="B282" s="40"/>
    </row>
    <row r="283">
      <c r="B283" s="40"/>
    </row>
    <row r="284">
      <c r="B284" s="40"/>
    </row>
    <row r="285">
      <c r="B285" s="40"/>
    </row>
    <row r="286">
      <c r="B286" s="40"/>
    </row>
    <row r="287">
      <c r="B287" s="40"/>
    </row>
    <row r="288">
      <c r="B288" s="40"/>
    </row>
    <row r="289">
      <c r="B289" s="40"/>
    </row>
    <row r="290">
      <c r="B290" s="40"/>
    </row>
    <row r="291">
      <c r="B291" s="40"/>
    </row>
    <row r="292">
      <c r="B292" s="40"/>
    </row>
    <row r="293">
      <c r="B293" s="40"/>
    </row>
    <row r="294">
      <c r="B294" s="40"/>
    </row>
    <row r="295">
      <c r="B295" s="40"/>
    </row>
    <row r="296">
      <c r="B296" s="40"/>
    </row>
    <row r="297">
      <c r="B297" s="40"/>
    </row>
    <row r="298">
      <c r="B298" s="40"/>
    </row>
    <row r="299">
      <c r="B299" s="40"/>
    </row>
    <row r="300">
      <c r="B300" s="40"/>
    </row>
    <row r="301">
      <c r="B301" s="40"/>
    </row>
    <row r="302">
      <c r="B302" s="40"/>
    </row>
    <row r="303">
      <c r="B303" s="40"/>
    </row>
    <row r="304">
      <c r="B304" s="40"/>
    </row>
    <row r="305">
      <c r="B305" s="40"/>
    </row>
    <row r="306">
      <c r="B306" s="40"/>
    </row>
    <row r="307">
      <c r="B307" s="40"/>
    </row>
    <row r="308">
      <c r="B308" s="40"/>
    </row>
    <row r="309">
      <c r="B309" s="40"/>
    </row>
    <row r="310">
      <c r="B310" s="40"/>
    </row>
    <row r="311">
      <c r="B311" s="40"/>
    </row>
    <row r="312">
      <c r="B312" s="40"/>
    </row>
    <row r="313">
      <c r="B313" s="40"/>
    </row>
    <row r="314">
      <c r="B314" s="40"/>
    </row>
    <row r="315">
      <c r="B315" s="40"/>
    </row>
    <row r="316">
      <c r="B316" s="40"/>
    </row>
    <row r="317">
      <c r="B317" s="40"/>
    </row>
    <row r="318">
      <c r="B318" s="40"/>
    </row>
    <row r="319">
      <c r="B319" s="40"/>
    </row>
    <row r="320">
      <c r="B320" s="40"/>
    </row>
    <row r="321">
      <c r="B321" s="40"/>
    </row>
    <row r="322">
      <c r="B322" s="40"/>
    </row>
    <row r="323">
      <c r="B323" s="40"/>
    </row>
    <row r="324">
      <c r="B324" s="40"/>
    </row>
    <row r="325">
      <c r="B325" s="40"/>
    </row>
    <row r="326">
      <c r="B326" s="40"/>
    </row>
    <row r="327">
      <c r="B327" s="40"/>
    </row>
    <row r="328">
      <c r="B328" s="40"/>
    </row>
    <row r="329">
      <c r="B329" s="40"/>
    </row>
    <row r="330">
      <c r="B330" s="40"/>
    </row>
    <row r="331">
      <c r="B331" s="40"/>
    </row>
    <row r="332">
      <c r="B332" s="40"/>
    </row>
    <row r="333">
      <c r="B333" s="40"/>
    </row>
    <row r="334">
      <c r="B334" s="40"/>
    </row>
    <row r="335">
      <c r="B335" s="40"/>
    </row>
    <row r="336">
      <c r="B336" s="40"/>
    </row>
    <row r="337">
      <c r="B337" s="40"/>
    </row>
    <row r="338">
      <c r="B338" s="40"/>
    </row>
    <row r="339">
      <c r="B339" s="40"/>
    </row>
    <row r="340">
      <c r="B340" s="40"/>
    </row>
    <row r="341">
      <c r="B341" s="40"/>
    </row>
    <row r="342">
      <c r="B342" s="40"/>
    </row>
    <row r="343">
      <c r="B343" s="40"/>
    </row>
    <row r="344">
      <c r="B344" s="40"/>
    </row>
    <row r="345">
      <c r="B345" s="40"/>
    </row>
    <row r="346">
      <c r="B346" s="40"/>
    </row>
    <row r="347">
      <c r="B347" s="40"/>
    </row>
    <row r="348">
      <c r="B348" s="40"/>
    </row>
    <row r="349">
      <c r="B349" s="40"/>
    </row>
    <row r="350">
      <c r="B350" s="40"/>
    </row>
    <row r="351">
      <c r="B351" s="40"/>
    </row>
    <row r="352">
      <c r="B352" s="40"/>
    </row>
    <row r="353">
      <c r="B353" s="40"/>
    </row>
    <row r="354">
      <c r="B354" s="40"/>
    </row>
    <row r="355">
      <c r="B355" s="40"/>
    </row>
    <row r="356">
      <c r="B356" s="40"/>
    </row>
    <row r="357">
      <c r="B357" s="40"/>
    </row>
    <row r="358">
      <c r="B358" s="40"/>
    </row>
    <row r="359">
      <c r="B359" s="40"/>
    </row>
    <row r="360">
      <c r="B360" s="40"/>
    </row>
    <row r="361">
      <c r="B361" s="40"/>
    </row>
    <row r="362">
      <c r="B362" s="40"/>
    </row>
    <row r="363">
      <c r="B363" s="40"/>
    </row>
    <row r="364">
      <c r="B364" s="40"/>
    </row>
    <row r="365">
      <c r="B365" s="40"/>
    </row>
    <row r="366">
      <c r="B366" s="40"/>
    </row>
    <row r="367">
      <c r="B367" s="40"/>
    </row>
    <row r="368">
      <c r="B368" s="40"/>
    </row>
    <row r="369">
      <c r="B369" s="40"/>
    </row>
    <row r="370">
      <c r="B370" s="40"/>
    </row>
    <row r="371">
      <c r="B371" s="40"/>
    </row>
    <row r="372">
      <c r="B372" s="40"/>
    </row>
    <row r="373">
      <c r="B373" s="40"/>
    </row>
    <row r="374">
      <c r="B374" s="40"/>
    </row>
    <row r="375">
      <c r="B375" s="40"/>
    </row>
    <row r="376">
      <c r="B376" s="40"/>
    </row>
    <row r="377">
      <c r="B377" s="40"/>
    </row>
    <row r="378">
      <c r="B378" s="40"/>
    </row>
    <row r="379">
      <c r="B379" s="40"/>
    </row>
    <row r="380">
      <c r="B380" s="40"/>
    </row>
    <row r="381">
      <c r="B381" s="40"/>
    </row>
    <row r="382">
      <c r="B382" s="40"/>
    </row>
    <row r="383">
      <c r="B383" s="40"/>
    </row>
    <row r="384">
      <c r="B384" s="40"/>
    </row>
    <row r="385">
      <c r="B385" s="40"/>
    </row>
    <row r="386">
      <c r="B386" s="40"/>
    </row>
    <row r="387">
      <c r="B387" s="40"/>
    </row>
    <row r="388">
      <c r="B388" s="40"/>
    </row>
    <row r="389">
      <c r="B389" s="40"/>
    </row>
    <row r="390">
      <c r="B390" s="40"/>
    </row>
    <row r="391">
      <c r="B391" s="40"/>
    </row>
    <row r="392">
      <c r="B392" s="40"/>
    </row>
    <row r="393">
      <c r="B393" s="40"/>
    </row>
    <row r="394">
      <c r="B394" s="40"/>
    </row>
    <row r="395">
      <c r="B395" s="40"/>
    </row>
    <row r="396">
      <c r="B396" s="40"/>
    </row>
    <row r="397">
      <c r="B397" s="40"/>
    </row>
    <row r="398">
      <c r="B398" s="40"/>
    </row>
    <row r="399">
      <c r="B399" s="40"/>
    </row>
    <row r="400">
      <c r="B400" s="40"/>
    </row>
    <row r="401">
      <c r="B401" s="40"/>
    </row>
    <row r="402">
      <c r="B402" s="40"/>
    </row>
    <row r="403">
      <c r="B403" s="40"/>
    </row>
    <row r="404">
      <c r="B404" s="40"/>
    </row>
    <row r="405">
      <c r="B405" s="40"/>
    </row>
    <row r="406">
      <c r="B406" s="40"/>
    </row>
    <row r="407">
      <c r="B407" s="40"/>
    </row>
    <row r="408">
      <c r="B408" s="40"/>
    </row>
    <row r="409">
      <c r="B409" s="40"/>
    </row>
    <row r="410">
      <c r="B410" s="40"/>
    </row>
    <row r="411">
      <c r="B411" s="40"/>
    </row>
    <row r="412">
      <c r="B412" s="40"/>
    </row>
    <row r="413">
      <c r="B413" s="40"/>
    </row>
    <row r="414">
      <c r="B414" s="40"/>
    </row>
    <row r="415">
      <c r="B415" s="40"/>
    </row>
    <row r="416">
      <c r="B416" s="40"/>
    </row>
    <row r="417">
      <c r="B417" s="40"/>
    </row>
    <row r="418">
      <c r="B418" s="40"/>
    </row>
    <row r="419">
      <c r="B419" s="40"/>
    </row>
    <row r="420">
      <c r="B420" s="40"/>
    </row>
    <row r="421">
      <c r="B421" s="40"/>
    </row>
    <row r="422">
      <c r="B422" s="40"/>
    </row>
    <row r="423">
      <c r="B423" s="40"/>
    </row>
    <row r="424">
      <c r="B424" s="40"/>
    </row>
    <row r="425">
      <c r="B425" s="40"/>
    </row>
    <row r="426">
      <c r="B426" s="40"/>
    </row>
    <row r="427">
      <c r="B427" s="40"/>
    </row>
    <row r="428">
      <c r="B428" s="40"/>
    </row>
    <row r="429">
      <c r="B429" s="40"/>
    </row>
    <row r="430">
      <c r="B430" s="40"/>
    </row>
    <row r="431">
      <c r="B431" s="40"/>
    </row>
    <row r="432">
      <c r="B432" s="40"/>
    </row>
    <row r="433">
      <c r="B433" s="40"/>
    </row>
    <row r="434">
      <c r="B434" s="40"/>
    </row>
    <row r="435">
      <c r="B435" s="40"/>
    </row>
    <row r="436">
      <c r="B436" s="40"/>
    </row>
    <row r="437">
      <c r="B437" s="40"/>
    </row>
    <row r="438">
      <c r="B438" s="40"/>
    </row>
    <row r="439">
      <c r="B439" s="40"/>
    </row>
    <row r="440">
      <c r="B440" s="40"/>
    </row>
    <row r="441">
      <c r="B441" s="40"/>
    </row>
    <row r="442">
      <c r="B442" s="40"/>
    </row>
    <row r="443">
      <c r="B443" s="40"/>
    </row>
    <row r="444">
      <c r="B444" s="40"/>
    </row>
    <row r="445">
      <c r="B445" s="40"/>
    </row>
    <row r="446">
      <c r="B446" s="40"/>
    </row>
    <row r="447">
      <c r="B447" s="40"/>
    </row>
    <row r="448">
      <c r="B448" s="40"/>
    </row>
    <row r="449">
      <c r="B449" s="40"/>
    </row>
    <row r="450">
      <c r="B450" s="40"/>
    </row>
    <row r="451">
      <c r="B451" s="40"/>
    </row>
    <row r="452">
      <c r="B452" s="40"/>
    </row>
    <row r="453">
      <c r="B453" s="40"/>
    </row>
    <row r="454">
      <c r="B454" s="40"/>
    </row>
    <row r="455">
      <c r="B455" s="40"/>
    </row>
    <row r="456">
      <c r="B456" s="40"/>
    </row>
    <row r="457">
      <c r="B457" s="40"/>
    </row>
    <row r="458">
      <c r="B458" s="40"/>
    </row>
    <row r="459">
      <c r="B459" s="40"/>
    </row>
    <row r="460">
      <c r="B460" s="40"/>
    </row>
    <row r="461">
      <c r="B461" s="40"/>
    </row>
    <row r="462">
      <c r="B462" s="40"/>
    </row>
    <row r="463">
      <c r="B463" s="40"/>
    </row>
    <row r="464">
      <c r="B464" s="40"/>
    </row>
    <row r="465">
      <c r="B465" s="40"/>
    </row>
    <row r="466">
      <c r="B466" s="40"/>
    </row>
    <row r="467">
      <c r="B467" s="40"/>
    </row>
    <row r="468">
      <c r="B468" s="40"/>
    </row>
    <row r="469">
      <c r="B469" s="40"/>
    </row>
    <row r="470">
      <c r="B470" s="40"/>
    </row>
    <row r="471">
      <c r="B471" s="40"/>
    </row>
    <row r="472">
      <c r="B472" s="40"/>
    </row>
    <row r="473">
      <c r="B473" s="40"/>
    </row>
    <row r="474">
      <c r="B474" s="40"/>
    </row>
    <row r="475">
      <c r="B475" s="40"/>
    </row>
    <row r="476">
      <c r="B476" s="40"/>
    </row>
    <row r="477">
      <c r="B477" s="40"/>
    </row>
    <row r="478">
      <c r="B478" s="40"/>
    </row>
    <row r="479">
      <c r="B479" s="40"/>
    </row>
    <row r="480">
      <c r="B480" s="40"/>
    </row>
    <row r="481">
      <c r="B481" s="40"/>
    </row>
    <row r="482">
      <c r="B482" s="40"/>
    </row>
    <row r="483">
      <c r="B483" s="40"/>
    </row>
    <row r="484">
      <c r="B484" s="40"/>
    </row>
    <row r="485">
      <c r="B485" s="40"/>
    </row>
    <row r="486">
      <c r="B486" s="40"/>
    </row>
    <row r="487">
      <c r="B487" s="40"/>
    </row>
    <row r="488">
      <c r="B488" s="40"/>
    </row>
    <row r="489">
      <c r="B489" s="40"/>
    </row>
    <row r="490">
      <c r="B490" s="40"/>
    </row>
    <row r="491">
      <c r="B491" s="40"/>
    </row>
    <row r="492">
      <c r="B492" s="40"/>
    </row>
    <row r="493">
      <c r="B493" s="40"/>
    </row>
    <row r="494">
      <c r="B494" s="40"/>
    </row>
    <row r="495">
      <c r="B495" s="40"/>
    </row>
    <row r="496">
      <c r="B496" s="40"/>
    </row>
    <row r="497">
      <c r="B497" s="40"/>
    </row>
    <row r="498">
      <c r="B498" s="40"/>
    </row>
    <row r="499">
      <c r="B499" s="40"/>
    </row>
    <row r="500">
      <c r="B500" s="40"/>
    </row>
    <row r="501">
      <c r="B501" s="40"/>
    </row>
    <row r="502">
      <c r="B502" s="40"/>
    </row>
    <row r="503">
      <c r="B503" s="40"/>
    </row>
    <row r="504">
      <c r="B504" s="40"/>
    </row>
    <row r="505">
      <c r="B505" s="40"/>
    </row>
    <row r="506">
      <c r="B506" s="40"/>
    </row>
    <row r="507">
      <c r="B507" s="40"/>
    </row>
    <row r="508">
      <c r="B508" s="40"/>
    </row>
    <row r="509">
      <c r="B509" s="40"/>
    </row>
    <row r="510">
      <c r="B510" s="40"/>
    </row>
    <row r="511">
      <c r="B511" s="40"/>
    </row>
    <row r="512">
      <c r="B512" s="40"/>
    </row>
    <row r="513">
      <c r="B513" s="40"/>
    </row>
    <row r="514">
      <c r="B514" s="40"/>
    </row>
    <row r="515">
      <c r="B515" s="40"/>
    </row>
    <row r="516">
      <c r="B516" s="40"/>
    </row>
    <row r="517">
      <c r="B517" s="40"/>
    </row>
    <row r="518">
      <c r="B518" s="40"/>
    </row>
    <row r="519">
      <c r="B519" s="40"/>
    </row>
    <row r="520">
      <c r="B520" s="40"/>
    </row>
    <row r="521">
      <c r="B521" s="40"/>
    </row>
    <row r="522">
      <c r="B522" s="40"/>
    </row>
    <row r="523">
      <c r="B523" s="40"/>
    </row>
    <row r="524">
      <c r="B524" s="40"/>
    </row>
    <row r="525">
      <c r="B525" s="40"/>
    </row>
    <row r="526">
      <c r="B526" s="40"/>
    </row>
    <row r="527">
      <c r="B527" s="40"/>
    </row>
    <row r="528">
      <c r="B528" s="40"/>
    </row>
    <row r="529">
      <c r="B529" s="40"/>
    </row>
    <row r="530">
      <c r="B530" s="40"/>
    </row>
    <row r="531">
      <c r="B531" s="40"/>
    </row>
    <row r="532">
      <c r="B532" s="40"/>
    </row>
    <row r="533">
      <c r="B533" s="40"/>
    </row>
    <row r="534">
      <c r="B534" s="40"/>
    </row>
    <row r="535">
      <c r="B535" s="40"/>
    </row>
    <row r="536">
      <c r="B536" s="40"/>
    </row>
    <row r="537">
      <c r="B537" s="40"/>
    </row>
    <row r="538">
      <c r="B538" s="40"/>
    </row>
    <row r="539">
      <c r="B539" s="40"/>
    </row>
    <row r="540">
      <c r="B540" s="40"/>
    </row>
    <row r="541">
      <c r="B541" s="40"/>
    </row>
    <row r="542">
      <c r="B542" s="40"/>
    </row>
    <row r="543">
      <c r="B543" s="40"/>
    </row>
    <row r="544">
      <c r="B544" s="40"/>
    </row>
    <row r="545">
      <c r="B545" s="40"/>
    </row>
    <row r="546">
      <c r="B546" s="40"/>
    </row>
    <row r="547">
      <c r="B547" s="40"/>
    </row>
    <row r="548">
      <c r="B548" s="40"/>
    </row>
    <row r="549">
      <c r="B549" s="40"/>
    </row>
    <row r="550">
      <c r="B550" s="40"/>
    </row>
    <row r="551">
      <c r="B551" s="40"/>
    </row>
    <row r="552">
      <c r="B552" s="40"/>
    </row>
    <row r="553">
      <c r="B553" s="40"/>
    </row>
    <row r="554">
      <c r="B554" s="40"/>
    </row>
    <row r="555">
      <c r="B555" s="40"/>
    </row>
    <row r="556">
      <c r="B556" s="40"/>
    </row>
    <row r="557">
      <c r="B557" s="40"/>
    </row>
    <row r="558">
      <c r="B558" s="40"/>
    </row>
    <row r="559">
      <c r="B559" s="40"/>
    </row>
    <row r="560">
      <c r="B560" s="40"/>
    </row>
    <row r="561">
      <c r="B561" s="40"/>
    </row>
    <row r="562">
      <c r="B562" s="40"/>
    </row>
    <row r="563">
      <c r="B563" s="40"/>
    </row>
    <row r="564">
      <c r="B564" s="40"/>
    </row>
    <row r="565">
      <c r="B565" s="40"/>
    </row>
    <row r="566">
      <c r="B566" s="40"/>
    </row>
    <row r="567">
      <c r="B567" s="40"/>
    </row>
    <row r="568">
      <c r="B568" s="40"/>
    </row>
    <row r="569">
      <c r="B569" s="40"/>
    </row>
    <row r="570">
      <c r="B570" s="40"/>
    </row>
    <row r="571">
      <c r="B571" s="40"/>
    </row>
    <row r="572">
      <c r="B572" s="40"/>
    </row>
    <row r="573">
      <c r="B573" s="40"/>
    </row>
    <row r="574">
      <c r="B574" s="40"/>
    </row>
    <row r="575">
      <c r="B575" s="40"/>
    </row>
    <row r="576">
      <c r="B576" s="40"/>
    </row>
    <row r="577">
      <c r="B577" s="40"/>
    </row>
    <row r="578">
      <c r="B578" s="40"/>
    </row>
    <row r="579">
      <c r="B579" s="40"/>
    </row>
    <row r="580">
      <c r="B580" s="40"/>
    </row>
    <row r="581">
      <c r="B581" s="40"/>
    </row>
    <row r="582">
      <c r="B582" s="40"/>
    </row>
    <row r="583">
      <c r="B583" s="40"/>
    </row>
    <row r="584">
      <c r="B584" s="40"/>
    </row>
    <row r="585">
      <c r="B585" s="40"/>
    </row>
    <row r="586">
      <c r="B586" s="40"/>
    </row>
    <row r="587">
      <c r="B587" s="40"/>
    </row>
    <row r="588">
      <c r="B588" s="40"/>
    </row>
    <row r="589">
      <c r="B589" s="40"/>
    </row>
    <row r="590">
      <c r="B590" s="40"/>
    </row>
    <row r="591">
      <c r="B591" s="40"/>
    </row>
    <row r="592">
      <c r="B592" s="40"/>
    </row>
    <row r="593">
      <c r="B593" s="40"/>
    </row>
    <row r="594">
      <c r="B594" s="40"/>
    </row>
    <row r="595">
      <c r="B595" s="40"/>
    </row>
    <row r="596">
      <c r="B596" s="40"/>
    </row>
    <row r="597">
      <c r="B597" s="40"/>
    </row>
    <row r="598">
      <c r="B598" s="40"/>
    </row>
    <row r="599">
      <c r="B599" s="40"/>
    </row>
    <row r="600">
      <c r="B600" s="40"/>
    </row>
    <row r="601">
      <c r="B601" s="40"/>
    </row>
    <row r="602">
      <c r="B602" s="40"/>
    </row>
    <row r="603">
      <c r="B603" s="40"/>
    </row>
    <row r="604">
      <c r="B604" s="40"/>
    </row>
    <row r="605">
      <c r="B605" s="40"/>
    </row>
    <row r="606">
      <c r="B606" s="40"/>
    </row>
    <row r="607">
      <c r="B607" s="40"/>
    </row>
    <row r="608">
      <c r="B608" s="40"/>
    </row>
    <row r="609">
      <c r="B609" s="40"/>
    </row>
    <row r="610">
      <c r="B610" s="40"/>
    </row>
    <row r="611">
      <c r="B611" s="40"/>
    </row>
    <row r="612">
      <c r="B612" s="40"/>
    </row>
    <row r="613">
      <c r="B613" s="40"/>
    </row>
    <row r="614">
      <c r="B614" s="40"/>
    </row>
    <row r="615">
      <c r="B615" s="40"/>
    </row>
    <row r="616">
      <c r="B616" s="40"/>
    </row>
    <row r="617">
      <c r="B617" s="40"/>
    </row>
    <row r="618">
      <c r="B618" s="40"/>
    </row>
    <row r="619">
      <c r="B619" s="40"/>
    </row>
    <row r="620">
      <c r="B620" s="40"/>
    </row>
    <row r="621">
      <c r="B621" s="40"/>
    </row>
    <row r="622">
      <c r="B622" s="40"/>
    </row>
    <row r="623">
      <c r="B623" s="40"/>
    </row>
    <row r="624">
      <c r="B624" s="40"/>
    </row>
    <row r="625">
      <c r="B625" s="40"/>
    </row>
    <row r="626">
      <c r="B626" s="40"/>
    </row>
    <row r="627">
      <c r="B627" s="40"/>
    </row>
    <row r="628">
      <c r="B628" s="40"/>
    </row>
    <row r="629">
      <c r="B629" s="40"/>
    </row>
    <row r="630">
      <c r="B630" s="40"/>
    </row>
    <row r="631">
      <c r="B631" s="40"/>
    </row>
    <row r="632">
      <c r="B632" s="40"/>
    </row>
    <row r="633">
      <c r="B633" s="40"/>
    </row>
    <row r="634">
      <c r="B634" s="40"/>
    </row>
    <row r="635">
      <c r="B635" s="40"/>
    </row>
    <row r="636">
      <c r="B636" s="40"/>
    </row>
    <row r="637">
      <c r="B637" s="40"/>
    </row>
    <row r="638">
      <c r="B638" s="40"/>
    </row>
    <row r="639">
      <c r="B639" s="40"/>
    </row>
    <row r="640">
      <c r="B640" s="40"/>
    </row>
    <row r="641">
      <c r="B641" s="40"/>
    </row>
    <row r="642">
      <c r="B642" s="40"/>
    </row>
    <row r="643">
      <c r="B643" s="40"/>
    </row>
    <row r="644">
      <c r="B644" s="40"/>
    </row>
    <row r="645">
      <c r="B645" s="40"/>
    </row>
    <row r="646">
      <c r="B646" s="40"/>
    </row>
    <row r="647">
      <c r="B647" s="40"/>
    </row>
    <row r="648">
      <c r="B648" s="40"/>
    </row>
    <row r="649">
      <c r="B649" s="40"/>
    </row>
    <row r="650">
      <c r="B650" s="40"/>
    </row>
    <row r="651">
      <c r="B651" s="40"/>
    </row>
    <row r="652">
      <c r="B652" s="40"/>
    </row>
    <row r="653">
      <c r="B653" s="40"/>
    </row>
    <row r="654">
      <c r="B654" s="40"/>
    </row>
    <row r="655">
      <c r="B655" s="40"/>
    </row>
    <row r="656">
      <c r="B656" s="40"/>
    </row>
    <row r="657">
      <c r="B657" s="40"/>
    </row>
    <row r="658">
      <c r="B658" s="40"/>
    </row>
    <row r="659">
      <c r="B659" s="40"/>
    </row>
    <row r="660">
      <c r="B660" s="40"/>
    </row>
    <row r="661">
      <c r="B661" s="40"/>
    </row>
    <row r="662">
      <c r="B662" s="40"/>
    </row>
    <row r="663">
      <c r="B663" s="40"/>
    </row>
    <row r="664">
      <c r="B664" s="40"/>
    </row>
    <row r="665">
      <c r="B665" s="40"/>
    </row>
    <row r="666">
      <c r="B666" s="40"/>
    </row>
    <row r="667">
      <c r="B667" s="40"/>
    </row>
    <row r="668">
      <c r="B668" s="40"/>
    </row>
    <row r="669">
      <c r="B669" s="40"/>
    </row>
    <row r="670">
      <c r="B670" s="40"/>
    </row>
    <row r="671">
      <c r="B671" s="40"/>
    </row>
    <row r="672">
      <c r="B672" s="40"/>
    </row>
    <row r="673">
      <c r="B673" s="40"/>
    </row>
    <row r="674">
      <c r="B674" s="40"/>
    </row>
    <row r="675">
      <c r="B675" s="40"/>
    </row>
    <row r="676">
      <c r="B676" s="40"/>
    </row>
    <row r="677">
      <c r="B677" s="40"/>
    </row>
    <row r="678">
      <c r="B678" s="40"/>
    </row>
    <row r="679">
      <c r="B679" s="40"/>
    </row>
    <row r="680">
      <c r="B680" s="40"/>
    </row>
    <row r="681">
      <c r="B681" s="40"/>
    </row>
    <row r="682">
      <c r="B682" s="40"/>
    </row>
    <row r="683">
      <c r="B683" s="40"/>
    </row>
    <row r="684">
      <c r="B684" s="40"/>
    </row>
    <row r="685">
      <c r="B685" s="40"/>
    </row>
    <row r="686">
      <c r="B686" s="40"/>
    </row>
    <row r="687">
      <c r="B687" s="40"/>
    </row>
    <row r="688">
      <c r="B688" s="40"/>
    </row>
    <row r="689">
      <c r="B689" s="40"/>
    </row>
    <row r="690">
      <c r="B690" s="40"/>
    </row>
    <row r="691">
      <c r="B691" s="40"/>
    </row>
    <row r="692">
      <c r="B692" s="40"/>
    </row>
    <row r="693">
      <c r="B693" s="40"/>
    </row>
    <row r="694">
      <c r="B694" s="40"/>
    </row>
    <row r="695">
      <c r="B695" s="40"/>
    </row>
    <row r="696">
      <c r="B696" s="40"/>
    </row>
    <row r="697">
      <c r="B697" s="40"/>
    </row>
    <row r="698">
      <c r="B698" s="40"/>
    </row>
    <row r="699">
      <c r="B699" s="40"/>
    </row>
    <row r="700">
      <c r="B700" s="40"/>
    </row>
    <row r="701">
      <c r="B701" s="40"/>
    </row>
    <row r="702">
      <c r="B702" s="40"/>
    </row>
    <row r="703">
      <c r="B703" s="40"/>
    </row>
    <row r="704">
      <c r="B704" s="40"/>
    </row>
    <row r="705">
      <c r="B705" s="40"/>
    </row>
    <row r="706">
      <c r="B706" s="40"/>
    </row>
    <row r="707">
      <c r="B707" s="40"/>
    </row>
    <row r="708">
      <c r="B708" s="40"/>
    </row>
    <row r="709">
      <c r="B709" s="40"/>
    </row>
    <row r="710">
      <c r="B710" s="40"/>
    </row>
    <row r="711">
      <c r="B711" s="40"/>
    </row>
    <row r="712">
      <c r="B712" s="40"/>
    </row>
    <row r="713">
      <c r="B713" s="40"/>
    </row>
    <row r="714">
      <c r="B714" s="40"/>
    </row>
    <row r="715">
      <c r="B715" s="40"/>
    </row>
    <row r="716">
      <c r="B716" s="40"/>
    </row>
    <row r="717">
      <c r="B717" s="40"/>
    </row>
    <row r="718">
      <c r="B718" s="40"/>
    </row>
    <row r="719">
      <c r="B719" s="40"/>
    </row>
    <row r="720">
      <c r="B720" s="40"/>
    </row>
    <row r="721">
      <c r="B721" s="40"/>
    </row>
    <row r="722">
      <c r="B722" s="40"/>
    </row>
    <row r="723">
      <c r="B723" s="40"/>
    </row>
    <row r="724">
      <c r="B724" s="40"/>
    </row>
    <row r="725">
      <c r="B725" s="40"/>
    </row>
    <row r="726">
      <c r="B726" s="40"/>
    </row>
    <row r="727">
      <c r="B727" s="40"/>
    </row>
    <row r="728">
      <c r="B728" s="40"/>
    </row>
    <row r="729">
      <c r="B729" s="40"/>
    </row>
    <row r="730">
      <c r="B730" s="40"/>
    </row>
    <row r="731">
      <c r="B731" s="40"/>
    </row>
    <row r="732">
      <c r="B732" s="40"/>
    </row>
    <row r="733">
      <c r="B733" s="40"/>
    </row>
    <row r="734">
      <c r="B734" s="40"/>
    </row>
    <row r="735">
      <c r="B735" s="40"/>
    </row>
    <row r="736">
      <c r="B736" s="40"/>
    </row>
    <row r="737">
      <c r="B737" s="40"/>
    </row>
    <row r="738">
      <c r="B738" s="40"/>
    </row>
    <row r="739">
      <c r="B739" s="40"/>
    </row>
    <row r="740">
      <c r="B740" s="40"/>
    </row>
    <row r="741">
      <c r="B741" s="40"/>
    </row>
    <row r="742">
      <c r="B742" s="40"/>
    </row>
    <row r="743">
      <c r="B743" s="40"/>
    </row>
    <row r="744">
      <c r="B744" s="40"/>
    </row>
    <row r="745">
      <c r="B745" s="40"/>
    </row>
    <row r="746">
      <c r="B746" s="40"/>
    </row>
    <row r="747">
      <c r="B747" s="40"/>
    </row>
    <row r="748">
      <c r="B748" s="40"/>
    </row>
    <row r="749">
      <c r="B749" s="40"/>
    </row>
    <row r="750">
      <c r="B750" s="40"/>
    </row>
    <row r="751">
      <c r="B751" s="40"/>
    </row>
    <row r="752">
      <c r="B752" s="40"/>
    </row>
    <row r="753">
      <c r="B753" s="40"/>
    </row>
    <row r="754">
      <c r="B754" s="40"/>
    </row>
    <row r="755">
      <c r="B755" s="40"/>
    </row>
    <row r="756">
      <c r="B756" s="40"/>
    </row>
    <row r="757">
      <c r="B757" s="40"/>
    </row>
    <row r="758">
      <c r="B758" s="40"/>
    </row>
    <row r="759">
      <c r="B759" s="40"/>
    </row>
    <row r="760">
      <c r="B760" s="40"/>
    </row>
    <row r="761">
      <c r="B761" s="40"/>
    </row>
    <row r="762">
      <c r="B762" s="40"/>
    </row>
    <row r="763">
      <c r="B763" s="40"/>
    </row>
    <row r="764">
      <c r="B764" s="40"/>
    </row>
    <row r="765">
      <c r="B765" s="40"/>
    </row>
    <row r="766">
      <c r="B766" s="40"/>
    </row>
    <row r="767">
      <c r="B767" s="40"/>
    </row>
    <row r="768">
      <c r="B768" s="40"/>
    </row>
    <row r="769">
      <c r="B769" s="40"/>
    </row>
    <row r="770">
      <c r="B770" s="40"/>
    </row>
    <row r="771">
      <c r="B771" s="40"/>
    </row>
    <row r="772">
      <c r="B772" s="40"/>
    </row>
    <row r="773">
      <c r="B773" s="40"/>
    </row>
    <row r="774">
      <c r="B774" s="40"/>
    </row>
    <row r="775">
      <c r="B775" s="40"/>
    </row>
    <row r="776">
      <c r="B776" s="40"/>
    </row>
    <row r="777">
      <c r="B777" s="40"/>
    </row>
    <row r="778">
      <c r="B778" s="40"/>
    </row>
    <row r="779">
      <c r="B779" s="40"/>
    </row>
    <row r="780">
      <c r="B780" s="40"/>
    </row>
    <row r="781">
      <c r="B781" s="40"/>
    </row>
    <row r="782">
      <c r="B782" s="40"/>
    </row>
    <row r="783">
      <c r="B783" s="40"/>
    </row>
    <row r="784">
      <c r="B784" s="40"/>
    </row>
    <row r="785">
      <c r="B785" s="40"/>
    </row>
    <row r="786">
      <c r="B786" s="40"/>
    </row>
    <row r="787">
      <c r="B787" s="40"/>
    </row>
    <row r="788">
      <c r="B788" s="40"/>
    </row>
    <row r="789">
      <c r="B789" s="40"/>
    </row>
    <row r="790">
      <c r="B790" s="40"/>
    </row>
    <row r="791">
      <c r="B791" s="40"/>
    </row>
    <row r="792">
      <c r="B792" s="40"/>
    </row>
    <row r="793">
      <c r="B793" s="40"/>
    </row>
    <row r="794">
      <c r="B794" s="40"/>
    </row>
    <row r="795">
      <c r="B795" s="40"/>
    </row>
    <row r="796">
      <c r="B796" s="40"/>
    </row>
    <row r="797">
      <c r="B797" s="40"/>
    </row>
    <row r="798">
      <c r="B798" s="40"/>
    </row>
    <row r="799">
      <c r="B799" s="40"/>
    </row>
    <row r="800">
      <c r="B800" s="40"/>
    </row>
    <row r="801">
      <c r="B801" s="40"/>
    </row>
    <row r="802">
      <c r="B802" s="40"/>
    </row>
    <row r="803">
      <c r="B803" s="40"/>
    </row>
    <row r="804">
      <c r="B804" s="40"/>
    </row>
    <row r="805">
      <c r="B805" s="40"/>
    </row>
    <row r="806">
      <c r="B806" s="40"/>
    </row>
    <row r="807">
      <c r="B807" s="40"/>
    </row>
    <row r="808">
      <c r="B808" s="40"/>
    </row>
    <row r="809">
      <c r="B809" s="40"/>
    </row>
    <row r="810">
      <c r="B810" s="40"/>
    </row>
    <row r="811">
      <c r="B811" s="40"/>
    </row>
    <row r="812">
      <c r="B812" s="40"/>
    </row>
    <row r="813">
      <c r="B813" s="40"/>
    </row>
    <row r="814">
      <c r="B814" s="40"/>
    </row>
    <row r="815">
      <c r="B815" s="40"/>
    </row>
    <row r="816">
      <c r="B816" s="40"/>
    </row>
    <row r="817">
      <c r="B817" s="40"/>
    </row>
    <row r="818">
      <c r="B818" s="40"/>
    </row>
    <row r="819">
      <c r="B819" s="40"/>
    </row>
    <row r="820">
      <c r="B820" s="40"/>
    </row>
    <row r="821">
      <c r="B821" s="40"/>
    </row>
    <row r="822">
      <c r="B822" s="40"/>
    </row>
    <row r="823">
      <c r="B823" s="40"/>
    </row>
    <row r="824">
      <c r="B824" s="40"/>
    </row>
    <row r="825">
      <c r="B825" s="40"/>
    </row>
    <row r="826">
      <c r="B826" s="40"/>
    </row>
    <row r="827">
      <c r="B827" s="40"/>
    </row>
    <row r="828">
      <c r="B828" s="40"/>
    </row>
    <row r="829">
      <c r="B829" s="40"/>
    </row>
    <row r="830">
      <c r="B830" s="40"/>
    </row>
    <row r="831">
      <c r="B831" s="40"/>
    </row>
    <row r="832">
      <c r="B832" s="40"/>
    </row>
    <row r="833">
      <c r="B833" s="40"/>
    </row>
    <row r="834">
      <c r="B834" s="40"/>
    </row>
    <row r="835">
      <c r="B835" s="40"/>
    </row>
    <row r="836">
      <c r="B836" s="40"/>
    </row>
    <row r="837">
      <c r="B837" s="40"/>
    </row>
    <row r="838">
      <c r="B838" s="40"/>
    </row>
    <row r="839">
      <c r="B839" s="40"/>
    </row>
    <row r="840">
      <c r="B840" s="40"/>
    </row>
    <row r="841">
      <c r="B841" s="40"/>
    </row>
    <row r="842">
      <c r="B842" s="40"/>
    </row>
    <row r="843">
      <c r="B843" s="40"/>
    </row>
    <row r="844">
      <c r="B844" s="40"/>
    </row>
    <row r="845">
      <c r="B845" s="40"/>
    </row>
    <row r="846">
      <c r="B846" s="40"/>
    </row>
    <row r="847">
      <c r="B847" s="40"/>
    </row>
    <row r="848">
      <c r="B848" s="40"/>
    </row>
    <row r="849">
      <c r="B849" s="40"/>
    </row>
    <row r="850">
      <c r="B850" s="40"/>
    </row>
    <row r="851">
      <c r="B851" s="40"/>
    </row>
    <row r="852">
      <c r="B852" s="40"/>
    </row>
    <row r="853">
      <c r="B853" s="40"/>
    </row>
    <row r="854">
      <c r="B854" s="40"/>
    </row>
    <row r="855">
      <c r="B855" s="40"/>
    </row>
    <row r="856">
      <c r="B856" s="40"/>
    </row>
    <row r="857">
      <c r="B857" s="40"/>
    </row>
    <row r="858">
      <c r="B858" s="40"/>
    </row>
    <row r="859">
      <c r="B859" s="40"/>
    </row>
    <row r="860">
      <c r="B860" s="40"/>
    </row>
    <row r="861">
      <c r="B861" s="40"/>
    </row>
    <row r="862">
      <c r="B862" s="40"/>
    </row>
    <row r="863">
      <c r="B863" s="40"/>
    </row>
    <row r="864">
      <c r="B864" s="40"/>
    </row>
    <row r="865">
      <c r="B865" s="40"/>
    </row>
    <row r="866">
      <c r="B866" s="40"/>
    </row>
    <row r="867">
      <c r="B867" s="40"/>
    </row>
    <row r="868">
      <c r="B868" s="40"/>
    </row>
    <row r="869">
      <c r="B869" s="40"/>
    </row>
    <row r="870">
      <c r="B870" s="40"/>
    </row>
    <row r="871">
      <c r="B871" s="40"/>
    </row>
    <row r="872">
      <c r="B872" s="40"/>
    </row>
    <row r="873">
      <c r="B873" s="40"/>
    </row>
    <row r="874">
      <c r="B874" s="40"/>
    </row>
    <row r="875">
      <c r="B875" s="40"/>
    </row>
    <row r="876">
      <c r="B876" s="40"/>
    </row>
    <row r="877">
      <c r="B877" s="40"/>
    </row>
    <row r="878">
      <c r="B878" s="40"/>
    </row>
    <row r="879">
      <c r="B879" s="40"/>
    </row>
    <row r="880">
      <c r="B880" s="40"/>
    </row>
    <row r="881">
      <c r="B881" s="40"/>
    </row>
    <row r="882">
      <c r="B882" s="40"/>
    </row>
    <row r="883">
      <c r="B883" s="40"/>
    </row>
    <row r="884">
      <c r="B884" s="40"/>
    </row>
    <row r="885">
      <c r="B885" s="40"/>
    </row>
    <row r="886">
      <c r="B886" s="40"/>
    </row>
    <row r="887">
      <c r="B887" s="40"/>
    </row>
    <row r="888">
      <c r="B888" s="40"/>
    </row>
    <row r="889">
      <c r="B889" s="40"/>
    </row>
    <row r="890">
      <c r="B890" s="40"/>
    </row>
    <row r="891">
      <c r="B891" s="40"/>
    </row>
    <row r="892">
      <c r="B892" s="40"/>
    </row>
    <row r="893">
      <c r="B893" s="40"/>
    </row>
    <row r="894">
      <c r="B894" s="40"/>
    </row>
    <row r="895">
      <c r="B895" s="40"/>
    </row>
    <row r="896">
      <c r="B896" s="40"/>
    </row>
    <row r="897">
      <c r="B897" s="40"/>
    </row>
    <row r="898">
      <c r="B898" s="40"/>
    </row>
    <row r="899">
      <c r="B899" s="40"/>
    </row>
    <row r="900">
      <c r="B900" s="40"/>
    </row>
    <row r="901">
      <c r="B901" s="40"/>
    </row>
    <row r="902">
      <c r="B902" s="40"/>
    </row>
    <row r="903">
      <c r="B903" s="40"/>
    </row>
    <row r="904">
      <c r="B904" s="40"/>
    </row>
    <row r="905">
      <c r="B905" s="40"/>
    </row>
    <row r="906">
      <c r="B906" s="40"/>
    </row>
    <row r="907">
      <c r="B907" s="40"/>
    </row>
    <row r="908">
      <c r="B908" s="40"/>
    </row>
    <row r="909">
      <c r="B909" s="40"/>
    </row>
    <row r="910">
      <c r="B910" s="40"/>
    </row>
    <row r="911">
      <c r="B911" s="40"/>
    </row>
    <row r="912">
      <c r="B912" s="40"/>
    </row>
    <row r="913">
      <c r="B913" s="40"/>
    </row>
    <row r="914">
      <c r="B914" s="40"/>
    </row>
    <row r="915">
      <c r="B915" s="40"/>
    </row>
    <row r="916">
      <c r="B916" s="40"/>
    </row>
    <row r="917">
      <c r="B917" s="40"/>
    </row>
    <row r="918">
      <c r="B918" s="40"/>
    </row>
    <row r="919">
      <c r="B919" s="40"/>
    </row>
    <row r="920">
      <c r="B920" s="40"/>
    </row>
    <row r="921">
      <c r="B921" s="40"/>
    </row>
    <row r="922">
      <c r="B922" s="40"/>
    </row>
    <row r="923">
      <c r="B923" s="40"/>
    </row>
    <row r="924">
      <c r="B924" s="40"/>
    </row>
    <row r="925">
      <c r="B925" s="40"/>
    </row>
    <row r="926">
      <c r="B926" s="40"/>
    </row>
    <row r="927">
      <c r="B927" s="40"/>
    </row>
    <row r="928">
      <c r="B928" s="40"/>
    </row>
    <row r="929">
      <c r="B929" s="40"/>
    </row>
    <row r="930">
      <c r="B930" s="40"/>
    </row>
    <row r="931">
      <c r="B931" s="40"/>
    </row>
    <row r="932">
      <c r="B932" s="40"/>
    </row>
    <row r="933">
      <c r="B933" s="40"/>
    </row>
    <row r="934">
      <c r="B934" s="40"/>
    </row>
    <row r="935">
      <c r="B935" s="40"/>
    </row>
    <row r="936">
      <c r="B936" s="40"/>
    </row>
    <row r="937">
      <c r="B937" s="40"/>
    </row>
    <row r="938">
      <c r="B938" s="40"/>
    </row>
    <row r="939">
      <c r="B939" s="40"/>
    </row>
    <row r="940">
      <c r="B940" s="40"/>
    </row>
    <row r="941">
      <c r="B941" s="40"/>
    </row>
    <row r="942">
      <c r="B942" s="40"/>
    </row>
    <row r="943">
      <c r="B943" s="40"/>
    </row>
    <row r="944">
      <c r="B944" s="40"/>
    </row>
    <row r="945">
      <c r="B945" s="40"/>
    </row>
    <row r="946">
      <c r="B946" s="40"/>
    </row>
    <row r="947">
      <c r="B947" s="40"/>
    </row>
    <row r="948">
      <c r="B948" s="40"/>
    </row>
    <row r="949">
      <c r="B949" s="40"/>
    </row>
    <row r="950">
      <c r="B950" s="40"/>
    </row>
    <row r="951">
      <c r="B951" s="40"/>
    </row>
    <row r="952">
      <c r="B952" s="40"/>
    </row>
    <row r="953">
      <c r="B953" s="40"/>
    </row>
    <row r="954">
      <c r="B954" s="40"/>
    </row>
    <row r="955">
      <c r="B955" s="40"/>
    </row>
    <row r="956">
      <c r="B956" s="40"/>
    </row>
    <row r="957">
      <c r="B957" s="40"/>
    </row>
    <row r="958">
      <c r="B958" s="40"/>
    </row>
    <row r="959">
      <c r="B959" s="40"/>
    </row>
    <row r="960">
      <c r="B960" s="40"/>
    </row>
    <row r="961">
      <c r="B961" s="40"/>
    </row>
    <row r="962">
      <c r="B962" s="40"/>
    </row>
    <row r="963">
      <c r="B963" s="40"/>
    </row>
    <row r="964">
      <c r="B964" s="40"/>
    </row>
    <row r="965">
      <c r="B965" s="40"/>
    </row>
    <row r="966">
      <c r="B966" s="40"/>
    </row>
    <row r="967">
      <c r="B967" s="40"/>
    </row>
    <row r="968">
      <c r="B968" s="40"/>
    </row>
    <row r="969">
      <c r="B969" s="40"/>
    </row>
    <row r="970">
      <c r="B970" s="40"/>
    </row>
    <row r="971">
      <c r="B971" s="40"/>
    </row>
    <row r="972">
      <c r="B972" s="40"/>
    </row>
    <row r="973">
      <c r="B973" s="40"/>
    </row>
    <row r="974">
      <c r="B974" s="40"/>
    </row>
    <row r="975">
      <c r="B975" s="40"/>
    </row>
    <row r="976">
      <c r="B976" s="40"/>
    </row>
    <row r="977">
      <c r="B977" s="40"/>
    </row>
    <row r="978">
      <c r="B978" s="40"/>
    </row>
    <row r="979">
      <c r="B979" s="40"/>
    </row>
    <row r="980">
      <c r="B980" s="40"/>
    </row>
    <row r="981">
      <c r="B981" s="40"/>
    </row>
    <row r="982">
      <c r="B982" s="40"/>
    </row>
    <row r="983">
      <c r="B983" s="40"/>
    </row>
    <row r="984">
      <c r="B984" s="40"/>
    </row>
    <row r="985">
      <c r="B985" s="40"/>
    </row>
    <row r="986">
      <c r="B986" s="40"/>
    </row>
    <row r="987">
      <c r="B987" s="40"/>
    </row>
    <row r="988">
      <c r="B988" s="40"/>
    </row>
    <row r="989">
      <c r="B989" s="40"/>
    </row>
    <row r="990">
      <c r="B990" s="40"/>
    </row>
    <row r="991">
      <c r="B991" s="40"/>
    </row>
    <row r="992">
      <c r="B992" s="40"/>
    </row>
    <row r="993">
      <c r="B993" s="40"/>
    </row>
    <row r="994">
      <c r="B994" s="40"/>
    </row>
    <row r="995">
      <c r="B995" s="40"/>
    </row>
    <row r="996">
      <c r="B996" s="40"/>
    </row>
    <row r="997">
      <c r="B997" s="40"/>
    </row>
    <row r="998">
      <c r="B998" s="40"/>
    </row>
    <row r="999">
      <c r="B999" s="40"/>
    </row>
    <row r="1000">
      <c r="B1000" s="40"/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2"/>
      <c r="B1" s="49" t="s">
        <v>182</v>
      </c>
      <c r="C1" s="49" t="s">
        <v>368</v>
      </c>
      <c r="D1" s="49" t="s">
        <v>369</v>
      </c>
      <c r="E1" s="49" t="s">
        <v>403</v>
      </c>
      <c r="F1" s="22"/>
      <c r="G1" s="22"/>
      <c r="H1" s="49" t="s">
        <v>404</v>
      </c>
      <c r="I1" s="49" t="s">
        <v>405</v>
      </c>
      <c r="J1" s="49" t="s">
        <v>406</v>
      </c>
      <c r="K1" s="49" t="s">
        <v>407</v>
      </c>
      <c r="L1" s="20"/>
      <c r="M1" s="152" t="s">
        <v>366</v>
      </c>
    </row>
    <row r="2">
      <c r="A2" s="27" t="s">
        <v>11</v>
      </c>
      <c r="B2" s="18">
        <v>46.0</v>
      </c>
      <c r="C2" s="18">
        <v>54.0</v>
      </c>
      <c r="D2" s="18">
        <v>56.0</v>
      </c>
      <c r="E2" s="18">
        <v>44.0</v>
      </c>
      <c r="F2" s="22"/>
      <c r="G2" s="22"/>
      <c r="H2" s="18">
        <v>0.056058673063914</v>
      </c>
      <c r="I2" s="18">
        <v>0.071007386843364</v>
      </c>
      <c r="J2" s="18">
        <v>0.068619557221731</v>
      </c>
      <c r="K2" s="18">
        <v>0.08152791261673</v>
      </c>
      <c r="L2" s="20"/>
      <c r="M2" s="157">
        <f>VLOOKUP(A2,DataDictionary!$B$2:$G$31,5,FALSE())</f>
        <v>1345</v>
      </c>
    </row>
    <row r="3">
      <c r="A3" s="27" t="s">
        <v>14</v>
      </c>
      <c r="B3" s="18">
        <v>84.393063583815</v>
      </c>
      <c r="C3" s="18">
        <v>83.2369942196532</v>
      </c>
      <c r="D3" s="18">
        <v>80.9248554913295</v>
      </c>
      <c r="E3" s="18">
        <v>83.8150289017341</v>
      </c>
      <c r="F3" s="22"/>
      <c r="G3" s="22"/>
      <c r="H3" s="18">
        <v>0.107387057940165</v>
      </c>
      <c r="I3" s="18">
        <v>0.115725020567576</v>
      </c>
      <c r="J3" s="18">
        <v>0.099456083774567</v>
      </c>
      <c r="K3" s="18">
        <v>0.11789831717809</v>
      </c>
      <c r="L3" s="20"/>
      <c r="M3" s="157">
        <f>VLOOKUP(A3,DataDictionary!$B$2:$G$31,5,FALSE())</f>
        <v>963</v>
      </c>
    </row>
    <row r="4">
      <c r="A4" s="27" t="s">
        <v>19</v>
      </c>
      <c r="B4" s="18">
        <v>62.7412031782066</v>
      </c>
      <c r="C4" s="18">
        <v>63.7060158910329</v>
      </c>
      <c r="D4" s="18">
        <v>63.2236095346198</v>
      </c>
      <c r="E4" s="18">
        <v>64.8410896708286</v>
      </c>
      <c r="F4" s="22"/>
      <c r="G4" s="22"/>
      <c r="H4" s="18">
        <v>0.680046371618907</v>
      </c>
      <c r="I4" s="18">
        <v>0.598223185539246</v>
      </c>
      <c r="J4" s="18">
        <v>0.641173271338145</v>
      </c>
      <c r="K4" s="18">
        <v>0.709657394886017</v>
      </c>
      <c r="L4" s="20"/>
      <c r="M4" s="157">
        <f>VLOOKUP(A4,DataDictionary!$B$2:$G$31,5,FALSE())</f>
        <v>144</v>
      </c>
    </row>
    <row r="5">
      <c r="A5" s="27" t="s">
        <v>21</v>
      </c>
      <c r="B5" s="18">
        <v>57.0</v>
      </c>
      <c r="C5" s="18">
        <v>51.0</v>
      </c>
      <c r="D5" s="18">
        <v>50.0</v>
      </c>
      <c r="E5" s="18">
        <v>50.0</v>
      </c>
      <c r="F5" s="22"/>
      <c r="G5" s="22"/>
      <c r="H5" s="18">
        <v>0.249618971347809</v>
      </c>
      <c r="I5" s="18">
        <v>0.233699893951416</v>
      </c>
      <c r="J5" s="18">
        <v>0.261789866288503</v>
      </c>
      <c r="K5" s="18">
        <v>0.271478156248728</v>
      </c>
      <c r="L5" s="20"/>
      <c r="M5" s="157">
        <f>VLOOKUP(A5,DataDictionary!$B$2:$G$31,5,FALSE())</f>
        <v>64</v>
      </c>
    </row>
    <row r="6">
      <c r="A6" s="27" t="s">
        <v>23</v>
      </c>
      <c r="B6" s="18">
        <v>74.6341463414634</v>
      </c>
      <c r="C6" s="18">
        <v>74.1463414634146</v>
      </c>
      <c r="D6" s="18">
        <v>74.6341463414634</v>
      </c>
      <c r="E6" s="18">
        <v>74.1463414634146</v>
      </c>
      <c r="F6" s="22"/>
      <c r="G6" s="22"/>
      <c r="H6" s="18">
        <v>0.033536259333293</v>
      </c>
      <c r="I6" s="18">
        <v>0.031344199180603</v>
      </c>
      <c r="J6" s="18">
        <v>0.03150999546051</v>
      </c>
      <c r="K6" s="18">
        <v>0.02469566265742</v>
      </c>
      <c r="L6" s="20"/>
      <c r="M6" s="157">
        <f>VLOOKUP(A6,DataDictionary!$B$2:$G$31,5,FALSE())</f>
        <v>61</v>
      </c>
    </row>
    <row r="7">
      <c r="A7" s="27" t="s">
        <v>25</v>
      </c>
      <c r="B7" s="18">
        <v>52.0</v>
      </c>
      <c r="C7" s="18">
        <v>54.0</v>
      </c>
      <c r="D7" s="18">
        <v>54.0</v>
      </c>
      <c r="E7" s="18">
        <v>56.0</v>
      </c>
      <c r="F7" s="22"/>
      <c r="G7" s="22"/>
      <c r="H7" s="18">
        <v>0.015159467856089</v>
      </c>
      <c r="I7" s="18">
        <v>0.013072427113851</v>
      </c>
      <c r="J7" s="18">
        <v>0.013435343901316</v>
      </c>
      <c r="K7" s="18">
        <v>0.016819131374359</v>
      </c>
      <c r="L7" s="20"/>
      <c r="M7" s="157">
        <f>VLOOKUP(A7,DataDictionary!$B$2:$G$31,5,FALSE())</f>
        <v>28</v>
      </c>
    </row>
    <row r="8">
      <c r="A8" s="27" t="s">
        <v>28</v>
      </c>
      <c r="B8" s="18">
        <v>87.2222222222222</v>
      </c>
      <c r="C8" s="18">
        <v>92.2222222222222</v>
      </c>
      <c r="D8" s="18">
        <v>87.7777777777778</v>
      </c>
      <c r="E8" s="18">
        <v>85.5555555555556</v>
      </c>
      <c r="F8" s="22"/>
      <c r="G8" s="22"/>
      <c r="H8" s="18">
        <v>0.008661750952403</v>
      </c>
      <c r="I8" s="18">
        <v>0.010563361644745</v>
      </c>
      <c r="J8" s="18">
        <v>0.01039434671402</v>
      </c>
      <c r="K8" s="18">
        <v>0.010946635405223</v>
      </c>
      <c r="L8" s="20"/>
      <c r="M8" s="157">
        <f>VLOOKUP(A8,DataDictionary!$B$2:$G$31,5,FALSE())</f>
        <v>24</v>
      </c>
    </row>
    <row r="9">
      <c r="A9" s="27" t="s">
        <v>34</v>
      </c>
      <c r="B9" s="18">
        <v>27.617059349836</v>
      </c>
      <c r="C9" s="18">
        <v>27.4679391589621</v>
      </c>
      <c r="D9" s="18">
        <v>27.4381151207874</v>
      </c>
      <c r="E9" s="18">
        <v>27.4679391589621</v>
      </c>
      <c r="F9" s="22"/>
      <c r="G9" s="22"/>
      <c r="H9" s="18">
        <v>0.353674924373627</v>
      </c>
      <c r="I9" s="18">
        <v>0.27288910150528</v>
      </c>
      <c r="J9" s="18">
        <v>0.268000785509745</v>
      </c>
      <c r="K9" s="18">
        <v>0.272762378056844</v>
      </c>
      <c r="L9" s="20"/>
      <c r="M9" s="157">
        <f>VLOOKUP(A9,DataDictionary!$B$2:$G$31,5,FALSE())</f>
        <v>11</v>
      </c>
    </row>
    <row r="10">
      <c r="A10" s="27" t="s">
        <v>36</v>
      </c>
      <c r="B10" s="18">
        <v>54.0540540540541</v>
      </c>
      <c r="C10" s="18">
        <v>52.7027027027027</v>
      </c>
      <c r="D10" s="18">
        <v>54.0540540540541</v>
      </c>
      <c r="E10" s="18">
        <v>54.0540540540541</v>
      </c>
      <c r="F10" s="22"/>
      <c r="G10" s="22"/>
      <c r="H10" s="18">
        <v>0.022181395689646</v>
      </c>
      <c r="I10" s="18">
        <v>0.023066675662994</v>
      </c>
      <c r="J10" s="18">
        <v>0.021934004624685</v>
      </c>
      <c r="K10" s="18">
        <v>0.023541776339213</v>
      </c>
      <c r="L10" s="20"/>
      <c r="M10" s="157">
        <f>VLOOKUP(A10,DataDictionary!$B$2:$G$31,5,FALSE())</f>
        <v>10</v>
      </c>
    </row>
    <row r="11">
      <c r="A11" s="27" t="s">
        <v>39</v>
      </c>
      <c r="B11" s="18">
        <v>99.3333333333333</v>
      </c>
      <c r="C11" s="18">
        <v>99.3333333333333</v>
      </c>
      <c r="D11" s="18">
        <v>99.0</v>
      </c>
      <c r="E11" s="18">
        <v>93.0</v>
      </c>
      <c r="F11" s="22"/>
      <c r="G11" s="22"/>
      <c r="H11" s="18">
        <v>0.018168059984843</v>
      </c>
      <c r="I11" s="18">
        <v>0.031750520070394</v>
      </c>
      <c r="J11" s="18">
        <v>0.023672950267792</v>
      </c>
      <c r="K11" s="18">
        <v>0.021622975667318</v>
      </c>
      <c r="L11" s="20"/>
      <c r="M11" s="157">
        <f>VLOOKUP(A11,DataDictionary!$B$2:$G$31,5,FALSE())</f>
        <v>9</v>
      </c>
    </row>
    <row r="12">
      <c r="A12" s="27" t="s">
        <v>41</v>
      </c>
      <c r="B12" s="18">
        <v>53.8888888888889</v>
      </c>
      <c r="C12" s="18">
        <v>54.4444444444444</v>
      </c>
      <c r="D12" s="18">
        <v>55.0</v>
      </c>
      <c r="E12" s="18">
        <v>53.8888888888889</v>
      </c>
      <c r="F12" s="22"/>
      <c r="G12" s="22"/>
      <c r="H12" s="18">
        <v>0.060888616243998</v>
      </c>
      <c r="I12" s="18">
        <v>0.051663796106974</v>
      </c>
      <c r="J12" s="18">
        <v>0.051902449131012</v>
      </c>
      <c r="K12" s="18">
        <v>0.046602388223012</v>
      </c>
      <c r="L12" s="20"/>
      <c r="M12" s="157">
        <f>VLOOKUP(A12,DataDictionary!$B$2:$G$31,5,FALSE())</f>
        <v>7</v>
      </c>
    </row>
    <row r="13">
      <c r="A13" s="27" t="s">
        <v>45</v>
      </c>
      <c r="B13" s="18">
        <v>100.0</v>
      </c>
      <c r="C13" s="18">
        <v>100.0</v>
      </c>
      <c r="D13" s="18">
        <v>100.0</v>
      </c>
      <c r="E13" s="18">
        <v>100.0</v>
      </c>
      <c r="F13" s="22"/>
      <c r="G13" s="22"/>
      <c r="H13" s="18">
        <v>0.004021040598551</v>
      </c>
      <c r="I13" s="18">
        <v>0.005319817860921</v>
      </c>
      <c r="J13" s="18">
        <v>0.003793625036875</v>
      </c>
      <c r="K13" s="18">
        <v>0.004279692967733</v>
      </c>
      <c r="L13" s="20"/>
      <c r="M13" s="157">
        <f>VLOOKUP(A13,DataDictionary!$B$2:$G$31,5,FALSE())</f>
        <v>6</v>
      </c>
    </row>
    <row r="14">
      <c r="A14" s="27" t="s">
        <v>47</v>
      </c>
      <c r="B14" s="18">
        <v>100.0</v>
      </c>
      <c r="C14" s="18">
        <v>100.0</v>
      </c>
      <c r="D14" s="18">
        <v>98.6111111111111</v>
      </c>
      <c r="E14" s="18">
        <v>98.6111111111111</v>
      </c>
      <c r="F14" s="22"/>
      <c r="G14" s="22"/>
      <c r="H14" s="18">
        <v>0.034252905845642</v>
      </c>
      <c r="I14" s="18">
        <v>0.037188808123271</v>
      </c>
      <c r="J14" s="18">
        <v>0.029267779986064</v>
      </c>
      <c r="K14" s="18">
        <v>0.033019375801087</v>
      </c>
      <c r="L14" s="20"/>
      <c r="M14" s="157">
        <f>VLOOKUP(A14,DataDictionary!$B$2:$G$31,5,FALSE())</f>
        <v>6</v>
      </c>
    </row>
    <row r="15">
      <c r="A15" s="27" t="s">
        <v>49</v>
      </c>
      <c r="B15" s="18">
        <v>91.6030534351145</v>
      </c>
      <c r="C15" s="18">
        <v>90.8396946564886</v>
      </c>
      <c r="D15" s="18">
        <v>78.6259541984733</v>
      </c>
      <c r="E15" s="18">
        <v>78.6259541984733</v>
      </c>
      <c r="F15" s="22"/>
      <c r="G15" s="22"/>
      <c r="H15" s="18">
        <v>0.488792502880097</v>
      </c>
      <c r="I15" s="18">
        <v>0.394232722123464</v>
      </c>
      <c r="J15" s="18">
        <v>0.173476147651672</v>
      </c>
      <c r="K15" s="18">
        <v>0.16564880212148</v>
      </c>
      <c r="L15" s="20"/>
      <c r="M15" s="157">
        <f>VLOOKUP(A15,DataDictionary!$B$2:$G$31,5,FALSE())</f>
        <v>6</v>
      </c>
    </row>
    <row r="16">
      <c r="A16" s="27" t="s">
        <v>51</v>
      </c>
      <c r="B16" s="18">
        <v>63.8280616382806</v>
      </c>
      <c r="C16" s="18">
        <v>63.8280616382806</v>
      </c>
      <c r="D16" s="18">
        <v>57.9480940794809</v>
      </c>
      <c r="E16" s="18">
        <v>58.191403081914</v>
      </c>
      <c r="F16" s="22"/>
      <c r="G16" s="22"/>
      <c r="H16" s="18">
        <v>0.105500872929891</v>
      </c>
      <c r="I16" s="18">
        <v>0.109913774331411</v>
      </c>
      <c r="J16" s="18">
        <v>0.10431174437205</v>
      </c>
      <c r="K16" s="18">
        <v>0.105970291296641</v>
      </c>
      <c r="L16" s="20"/>
      <c r="M16" s="157">
        <f>VLOOKUP(A16,DataDictionary!$B$2:$G$31,5,FALSE())</f>
        <v>6</v>
      </c>
    </row>
    <row r="17">
      <c r="A17" s="27" t="s">
        <v>52</v>
      </c>
      <c r="B17" s="18">
        <v>90.7894736842105</v>
      </c>
      <c r="C17" s="18">
        <v>89.4736842105263</v>
      </c>
      <c r="D17" s="18">
        <v>88.1578947368421</v>
      </c>
      <c r="E17" s="18">
        <v>77.6315789473684</v>
      </c>
      <c r="F17" s="22"/>
      <c r="G17" s="22"/>
      <c r="H17" s="18">
        <v>0.00589318672816</v>
      </c>
      <c r="I17" s="18">
        <v>0.00594091018041</v>
      </c>
      <c r="J17" s="18">
        <v>0.005281388759613</v>
      </c>
      <c r="K17" s="18">
        <v>0.00518993139267</v>
      </c>
      <c r="L17" s="20"/>
      <c r="M17" s="157">
        <f>VLOOKUP(A17,DataDictionary!$B$2:$G$31,5,FALSE())</f>
        <v>6</v>
      </c>
    </row>
    <row r="18">
      <c r="A18" s="27" t="s">
        <v>43</v>
      </c>
      <c r="B18" s="18">
        <v>84.9829351535836</v>
      </c>
      <c r="C18" s="18">
        <v>82.9351535836178</v>
      </c>
      <c r="D18" s="18">
        <v>81.5699658703072</v>
      </c>
      <c r="E18" s="18">
        <v>82.9351535836178</v>
      </c>
      <c r="F18" s="22"/>
      <c r="G18" s="22"/>
      <c r="H18" s="18">
        <v>0.067560791969299</v>
      </c>
      <c r="I18" s="18">
        <v>0.043688968817393</v>
      </c>
      <c r="J18" s="18">
        <v>0.046745979785919</v>
      </c>
      <c r="K18" s="18">
        <v>0.046139943599701</v>
      </c>
      <c r="L18" s="20"/>
      <c r="M18" s="157">
        <f>VLOOKUP(A18,DataDictionary!$B$2:$G$31,5,FALSE())</f>
        <v>6</v>
      </c>
    </row>
    <row r="19">
      <c r="A19" s="27" t="s">
        <v>57</v>
      </c>
      <c r="B19" s="18">
        <v>98.1481481481482</v>
      </c>
      <c r="C19" s="18">
        <v>98.1481481481482</v>
      </c>
      <c r="D19" s="18">
        <v>80.7407407407407</v>
      </c>
      <c r="E19" s="18">
        <v>93.3333333333333</v>
      </c>
      <c r="F19" s="22"/>
      <c r="G19" s="22"/>
      <c r="H19" s="18">
        <v>0.003278704484304</v>
      </c>
      <c r="I19" s="18">
        <v>0.004177971680959</v>
      </c>
      <c r="J19" s="18">
        <v>0.003158764044444</v>
      </c>
      <c r="K19" s="18">
        <v>0.003969383239746</v>
      </c>
      <c r="L19" s="20"/>
      <c r="M19" s="157">
        <f>VLOOKUP(A19,DataDictionary!$B$2:$G$31,5,FALSE())</f>
        <v>4</v>
      </c>
    </row>
    <row r="20">
      <c r="A20" s="27" t="s">
        <v>55</v>
      </c>
      <c r="B20" s="18">
        <v>53.3333333333333</v>
      </c>
      <c r="C20" s="18">
        <v>40.0</v>
      </c>
      <c r="D20" s="18">
        <v>40.0</v>
      </c>
      <c r="E20" s="18">
        <v>40.0</v>
      </c>
      <c r="F20" s="22"/>
      <c r="G20" s="22"/>
      <c r="H20" s="18">
        <v>0.018062285582225</v>
      </c>
      <c r="I20" s="18">
        <v>0.013408430417379</v>
      </c>
      <c r="J20" s="18">
        <v>0.012745145956675</v>
      </c>
      <c r="K20" s="18">
        <v>0.012861800193787</v>
      </c>
      <c r="L20" s="20"/>
      <c r="M20" s="157">
        <f>VLOOKUP(A20,DataDictionary!$B$2:$G$31,5,FALSE())</f>
        <v>4</v>
      </c>
    </row>
    <row r="21">
      <c r="A21" s="27" t="s">
        <v>65</v>
      </c>
      <c r="B21" s="18">
        <v>98.5507246376812</v>
      </c>
      <c r="C21" s="18">
        <v>95.6521739130435</v>
      </c>
      <c r="D21" s="18">
        <v>92.7536231884058</v>
      </c>
      <c r="E21" s="18">
        <v>86.231884057971</v>
      </c>
      <c r="F21" s="22"/>
      <c r="G21" s="22"/>
      <c r="H21" s="18">
        <v>0.008012108008067</v>
      </c>
      <c r="I21" s="18">
        <v>0.008227682113647</v>
      </c>
      <c r="J21" s="18">
        <v>0.006349615255992</v>
      </c>
      <c r="K21" s="18">
        <v>0.006966237227122</v>
      </c>
      <c r="L21" s="20"/>
      <c r="M21" s="157">
        <f>VLOOKUP(A21,DataDictionary!$B$2:$G$31,5,FALSE())</f>
        <v>3</v>
      </c>
    </row>
    <row r="22">
      <c r="A22" s="27" t="s">
        <v>67</v>
      </c>
      <c r="B22" s="18">
        <v>43.3460076045627</v>
      </c>
      <c r="C22" s="18">
        <v>43.3460076045627</v>
      </c>
      <c r="D22" s="18">
        <v>50.1901140684411</v>
      </c>
      <c r="E22" s="18">
        <v>42.2053231939164</v>
      </c>
      <c r="F22" s="22"/>
      <c r="G22" s="22"/>
      <c r="H22" s="18">
        <v>0.088969123363495</v>
      </c>
      <c r="I22" s="18">
        <v>0.084964613119761</v>
      </c>
      <c r="J22" s="18">
        <v>0.044436705112457</v>
      </c>
      <c r="K22" s="18">
        <v>0.065276841322581</v>
      </c>
      <c r="L22" s="20"/>
      <c r="M22" s="157">
        <f>VLOOKUP(A22,DataDictionary!$B$2:$G$31,5,FALSE())</f>
        <v>3</v>
      </c>
    </row>
    <row r="23">
      <c r="A23" s="27" t="s">
        <v>59</v>
      </c>
      <c r="B23" s="18">
        <v>58.5882352941177</v>
      </c>
      <c r="C23" s="18">
        <v>58.5882352941177</v>
      </c>
      <c r="D23" s="18">
        <v>38.4705882352941</v>
      </c>
      <c r="E23" s="18">
        <v>55.4117647058824</v>
      </c>
      <c r="F23" s="22"/>
      <c r="G23" s="22"/>
      <c r="H23" s="18">
        <v>0.009743348757426</v>
      </c>
      <c r="I23" s="18">
        <v>0.022446970144908</v>
      </c>
      <c r="J23" s="18">
        <v>0.015492562452952</v>
      </c>
      <c r="K23" s="18">
        <v>0.017702345053355</v>
      </c>
      <c r="L23" s="20"/>
      <c r="M23" s="157">
        <f>VLOOKUP(A23,DataDictionary!$B$2:$G$31,5,FALSE())</f>
        <v>3</v>
      </c>
    </row>
    <row r="24">
      <c r="A24" s="27" t="s">
        <v>61</v>
      </c>
      <c r="B24" s="18">
        <v>94.0625</v>
      </c>
      <c r="C24" s="18">
        <v>94.0625</v>
      </c>
      <c r="D24" s="18">
        <v>71.875</v>
      </c>
      <c r="E24" s="18">
        <v>85.9375</v>
      </c>
      <c r="F24" s="22"/>
      <c r="G24" s="22"/>
      <c r="H24" s="18">
        <v>0.009987584749858</v>
      </c>
      <c r="I24" s="18">
        <v>0.011674877007802</v>
      </c>
      <c r="J24" s="18">
        <v>0.007572535673777</v>
      </c>
      <c r="K24" s="18">
        <v>0.009969437122345</v>
      </c>
      <c r="L24" s="20"/>
      <c r="M24" s="157">
        <f>VLOOKUP(A24,DataDictionary!$B$2:$G$31,5,FALSE())</f>
        <v>3</v>
      </c>
    </row>
    <row r="25">
      <c r="A25" s="27" t="s">
        <v>69</v>
      </c>
      <c r="B25" s="18">
        <v>6.66666666666667</v>
      </c>
      <c r="C25" s="18">
        <v>20.0</v>
      </c>
      <c r="D25" s="18">
        <v>20.0</v>
      </c>
      <c r="E25" s="18">
        <v>20.0</v>
      </c>
      <c r="F25" s="22"/>
      <c r="G25" s="22"/>
      <c r="H25" s="18">
        <v>0.005538658301036</v>
      </c>
      <c r="I25" s="18">
        <v>0.004422481854757</v>
      </c>
      <c r="J25" s="18">
        <v>0.004824908574422</v>
      </c>
      <c r="K25" s="18">
        <v>0.005102960268656</v>
      </c>
      <c r="L25" s="20"/>
      <c r="M25" s="157">
        <f>VLOOKUP(A25,DataDictionary!$B$2:$G$31,5,FALSE())</f>
        <v>2</v>
      </c>
    </row>
    <row r="26">
      <c r="A26" s="27" t="s">
        <v>73</v>
      </c>
      <c r="B26" s="18">
        <v>90.5555555555556</v>
      </c>
      <c r="C26" s="18">
        <v>90.5555555555556</v>
      </c>
      <c r="D26" s="18">
        <v>66.1111111111111</v>
      </c>
      <c r="E26" s="18">
        <v>73.3333333333333</v>
      </c>
      <c r="F26" s="22"/>
      <c r="G26" s="22"/>
      <c r="H26" s="18">
        <v>0.005291529496511</v>
      </c>
      <c r="I26" s="18">
        <v>0.010169470310211</v>
      </c>
      <c r="J26" s="18">
        <v>0.008293934663137</v>
      </c>
      <c r="K26" s="18">
        <v>0.008200101057688</v>
      </c>
      <c r="L26" s="20"/>
      <c r="M26" s="157">
        <f>VLOOKUP(A26,DataDictionary!$B$2:$G$31,5,FALSE())</f>
        <v>2</v>
      </c>
    </row>
    <row r="27">
      <c r="A27" s="27" t="s">
        <v>71</v>
      </c>
      <c r="B27" s="18">
        <v>98.3133218982276</v>
      </c>
      <c r="C27" s="18">
        <v>98.3133218982276</v>
      </c>
      <c r="D27" s="18">
        <v>89.9085191538022</v>
      </c>
      <c r="E27" s="18">
        <v>89.9085191538022</v>
      </c>
      <c r="F27" s="22"/>
      <c r="G27" s="22"/>
      <c r="H27" s="18">
        <v>0.705431099732717</v>
      </c>
      <c r="I27" s="18">
        <v>0.699628261725108</v>
      </c>
      <c r="J27" s="18">
        <v>0.657238451639811</v>
      </c>
      <c r="K27" s="18">
        <v>0.70114115079244</v>
      </c>
      <c r="L27" s="20"/>
      <c r="M27" s="157">
        <f>VLOOKUP(A27,DataDictionary!$B$2:$G$31,5,FALSE())</f>
        <v>2</v>
      </c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</row>
    <row r="29">
      <c r="A29" s="20"/>
      <c r="B29" s="19">
        <f t="shared" ref="B29:E29" si="1">AVERAGE(B2:B27)</f>
        <v>71.98661492</v>
      </c>
      <c r="C29" s="19">
        <f t="shared" si="1"/>
        <v>72.00009731</v>
      </c>
      <c r="D29" s="19">
        <f t="shared" si="1"/>
        <v>67.57751057</v>
      </c>
      <c r="E29" s="19">
        <f t="shared" si="1"/>
        <v>68.04329832</v>
      </c>
      <c r="F29" s="15"/>
      <c r="G29" s="15"/>
      <c r="H29" s="19">
        <f t="shared" ref="H29:K29" si="2">SUM(H2:H27)</f>
        <v>3.165717292</v>
      </c>
      <c r="I29" s="19">
        <f t="shared" si="2"/>
        <v>2.908411328</v>
      </c>
      <c r="J29" s="19">
        <f t="shared" si="2"/>
        <v>2.614877943</v>
      </c>
      <c r="K29" s="19">
        <f t="shared" si="2"/>
        <v>2.788991022</v>
      </c>
      <c r="L29" s="20"/>
      <c r="M29" s="2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5" width="7.0"/>
    <col customWidth="1" min="8" max="8" width="5.86"/>
    <col customWidth="1" min="9" max="11" width="4.86"/>
  </cols>
  <sheetData>
    <row r="1">
      <c r="A1" s="27" t="s">
        <v>158</v>
      </c>
      <c r="B1" s="27" t="s">
        <v>182</v>
      </c>
      <c r="C1" s="27" t="s">
        <v>400</v>
      </c>
      <c r="D1" s="27" t="s">
        <v>401</v>
      </c>
      <c r="E1" s="49" t="s">
        <v>402</v>
      </c>
      <c r="F1" s="22"/>
      <c r="G1" s="22"/>
      <c r="H1" s="27" t="s">
        <v>399</v>
      </c>
      <c r="I1" s="27" t="s">
        <v>400</v>
      </c>
      <c r="J1" s="27" t="s">
        <v>401</v>
      </c>
      <c r="K1" s="49" t="s">
        <v>402</v>
      </c>
      <c r="M1" s="159" t="s">
        <v>366</v>
      </c>
    </row>
    <row r="2">
      <c r="A2" s="27" t="s">
        <v>39</v>
      </c>
      <c r="B2" s="18">
        <v>99.3333333333333</v>
      </c>
      <c r="C2" s="18">
        <v>99.3333333333333</v>
      </c>
      <c r="D2" s="18">
        <v>98.0</v>
      </c>
      <c r="E2" s="18">
        <v>91.6666666666667</v>
      </c>
      <c r="F2" s="22"/>
      <c r="G2" s="22"/>
      <c r="H2" s="18">
        <v>0.229692010084788</v>
      </c>
      <c r="I2" s="18">
        <v>0.26346530119578</v>
      </c>
      <c r="J2" s="18">
        <v>0.147919483979543</v>
      </c>
      <c r="K2" s="18">
        <v>0.105155654748281</v>
      </c>
      <c r="M2" s="157">
        <f>VLOOKUP(A2,DataDictionary!$B$2:$G$31,5,FALSE())</f>
        <v>9</v>
      </c>
      <c r="O2" s="21"/>
    </row>
    <row r="3">
      <c r="A3" s="27" t="s">
        <v>69</v>
      </c>
      <c r="B3" s="18">
        <v>6.66666666666667</v>
      </c>
      <c r="C3" s="18">
        <v>20.0</v>
      </c>
      <c r="D3" s="18">
        <v>20.0</v>
      </c>
      <c r="E3" s="18">
        <v>20.0</v>
      </c>
      <c r="F3" s="22"/>
      <c r="G3" s="22"/>
      <c r="H3" s="18">
        <v>0.032006295522054</v>
      </c>
      <c r="I3" s="18">
        <v>0.0250292857488</v>
      </c>
      <c r="J3" s="18">
        <v>0.025907305876414</v>
      </c>
      <c r="K3" s="18">
        <v>0.024835888544719</v>
      </c>
      <c r="M3" s="157">
        <f>VLOOKUP(A3,DataDictionary!$B$2:$G$31,5,FALSE())</f>
        <v>2</v>
      </c>
      <c r="O3" s="21"/>
    </row>
    <row r="4">
      <c r="A4" s="27" t="s">
        <v>45</v>
      </c>
      <c r="B4" s="18">
        <v>100.0</v>
      </c>
      <c r="C4" s="18">
        <v>100.0</v>
      </c>
      <c r="D4" s="18">
        <v>100.0</v>
      </c>
      <c r="E4" s="18">
        <v>100.0</v>
      </c>
      <c r="F4" s="22"/>
      <c r="G4" s="22"/>
      <c r="H4" s="18">
        <v>0.021537454922994</v>
      </c>
      <c r="I4" s="18">
        <v>0.02134519815445</v>
      </c>
      <c r="J4" s="18">
        <v>0.016922922929128</v>
      </c>
      <c r="K4" s="18">
        <v>0.019053105513255</v>
      </c>
      <c r="M4" s="157">
        <f>VLOOKUP(A4,DataDictionary!$B$2:$G$31,5,FALSE())</f>
        <v>6</v>
      </c>
      <c r="O4" s="21"/>
    </row>
    <row r="5">
      <c r="A5" s="27" t="s">
        <v>47</v>
      </c>
      <c r="B5" s="18">
        <v>100.0</v>
      </c>
      <c r="C5" s="18">
        <v>100.0</v>
      </c>
      <c r="D5" s="18">
        <v>98.6111111111111</v>
      </c>
      <c r="E5" s="18">
        <v>98.6111111111111</v>
      </c>
      <c r="F5" s="22"/>
      <c r="G5" s="22"/>
      <c r="H5" s="18">
        <v>0.667998735109965</v>
      </c>
      <c r="I5" s="18">
        <v>0.725947829087575</v>
      </c>
      <c r="J5" s="18">
        <v>0.613504095872243</v>
      </c>
      <c r="K5" s="18">
        <v>0.614101012547811</v>
      </c>
      <c r="M5" s="157">
        <f>VLOOKUP(A5,DataDictionary!$B$2:$G$31,5,FALSE())</f>
        <v>6</v>
      </c>
      <c r="O5" s="21"/>
    </row>
    <row r="6">
      <c r="A6" s="27" t="s">
        <v>11</v>
      </c>
      <c r="B6" s="18">
        <v>46.0</v>
      </c>
      <c r="C6" s="18">
        <v>58.0</v>
      </c>
      <c r="D6" s="18">
        <v>58.0</v>
      </c>
      <c r="E6" s="18">
        <v>54.0</v>
      </c>
      <c r="F6" s="22"/>
      <c r="G6" s="22"/>
      <c r="H6" s="18">
        <v>0.119044327735901</v>
      </c>
      <c r="I6" s="18">
        <v>0.217629667123159</v>
      </c>
      <c r="J6" s="18">
        <v>0.228666293621063</v>
      </c>
      <c r="K6" s="18">
        <v>0.227893642584483</v>
      </c>
      <c r="M6" s="157">
        <f>VLOOKUP(A6,DataDictionary!$B$2:$G$31,5,FALSE())</f>
        <v>1345</v>
      </c>
      <c r="O6" s="21"/>
    </row>
    <row r="7">
      <c r="A7" s="27" t="s">
        <v>49</v>
      </c>
      <c r="B7" s="18">
        <v>91.6030534351145</v>
      </c>
      <c r="C7" s="18">
        <v>81.6793893129771</v>
      </c>
      <c r="D7" s="18">
        <v>80.1526717557252</v>
      </c>
      <c r="E7" s="18">
        <v>81.6793893129771</v>
      </c>
      <c r="F7" s="22"/>
      <c r="G7" s="22"/>
      <c r="H7" s="160">
        <v>12.2919332146645</v>
      </c>
      <c r="I7" s="160">
        <v>9.93063644170761</v>
      </c>
      <c r="J7" s="160">
        <v>8.28658646742503</v>
      </c>
      <c r="K7" s="160">
        <v>9.94083131949107</v>
      </c>
      <c r="M7" s="157">
        <f>VLOOKUP(A7,DataDictionary!$B$2:$G$31,5,FALSE())</f>
        <v>6</v>
      </c>
      <c r="O7" s="21"/>
    </row>
    <row r="8">
      <c r="A8" s="27" t="s">
        <v>65</v>
      </c>
      <c r="B8" s="18">
        <v>98.5507246376812</v>
      </c>
      <c r="C8" s="18">
        <v>95.6521739130435</v>
      </c>
      <c r="D8" s="18">
        <v>95.6521739130435</v>
      </c>
      <c r="E8" s="18">
        <v>98.5507246376812</v>
      </c>
      <c r="F8" s="22"/>
      <c r="G8" s="22"/>
      <c r="H8" s="18">
        <v>0.107994520664215</v>
      </c>
      <c r="I8" s="18">
        <v>0.067630255222321</v>
      </c>
      <c r="J8" s="18">
        <v>0.067598001162211</v>
      </c>
      <c r="K8" s="18">
        <v>0.099610642592112</v>
      </c>
      <c r="M8" s="157">
        <f>VLOOKUP(A8,DataDictionary!$B$2:$G$31,5,FALSE())</f>
        <v>3</v>
      </c>
      <c r="O8" s="21"/>
    </row>
    <row r="9">
      <c r="A9" s="27" t="s">
        <v>57</v>
      </c>
      <c r="B9" s="18">
        <v>98.1481481481482</v>
      </c>
      <c r="C9" s="18">
        <v>98.1481481481482</v>
      </c>
      <c r="D9" s="18">
        <v>93.3333333333333</v>
      </c>
      <c r="E9" s="18">
        <v>93.3333333333333</v>
      </c>
      <c r="F9" s="22"/>
      <c r="G9" s="22"/>
      <c r="H9" s="18">
        <v>0.009884599844615</v>
      </c>
      <c r="I9" s="18">
        <v>0.013564904530843</v>
      </c>
      <c r="J9" s="18">
        <v>0.009059739112854</v>
      </c>
      <c r="K9" s="18">
        <v>0.010410710175832</v>
      </c>
      <c r="M9" s="157">
        <f>VLOOKUP(A9,DataDictionary!$B$2:$G$31,5,FALSE())</f>
        <v>4</v>
      </c>
      <c r="O9" s="21"/>
      <c r="P9" s="161"/>
      <c r="Q9" s="162"/>
      <c r="R9" s="162"/>
      <c r="S9" s="163"/>
    </row>
    <row r="10">
      <c r="A10" s="27" t="s">
        <v>67</v>
      </c>
      <c r="B10" s="18">
        <v>43.3460076045627</v>
      </c>
      <c r="C10" s="18">
        <v>43.3460076045627</v>
      </c>
      <c r="D10" s="18">
        <v>46.0076045627376</v>
      </c>
      <c r="E10" s="18">
        <v>42.2053231939164</v>
      </c>
      <c r="F10" s="22"/>
      <c r="G10" s="22"/>
      <c r="H10" s="18">
        <v>1.7628405769666</v>
      </c>
      <c r="I10" s="18">
        <v>1.90522258281708</v>
      </c>
      <c r="J10" s="18">
        <v>1.05204134384791</v>
      </c>
      <c r="K10" s="18">
        <v>1.59008458058039</v>
      </c>
      <c r="M10" s="157">
        <f>VLOOKUP(A10,DataDictionary!$B$2:$G$31,5,FALSE())</f>
        <v>3</v>
      </c>
      <c r="O10" s="21"/>
    </row>
    <row r="11">
      <c r="A11" s="27" t="s">
        <v>19</v>
      </c>
      <c r="B11" s="18">
        <v>62.7412031782066</v>
      </c>
      <c r="C11" s="18">
        <v>62.6844494892168</v>
      </c>
      <c r="D11" s="18">
        <v>62.6560726447219</v>
      </c>
      <c r="E11" s="18">
        <v>65.2951191827469</v>
      </c>
      <c r="F11" s="22"/>
      <c r="G11" s="22"/>
      <c r="H11" s="18">
        <v>2.67538414796193</v>
      </c>
      <c r="I11" s="18">
        <v>3.05115330616633</v>
      </c>
      <c r="J11" s="18">
        <v>2.98234734137853</v>
      </c>
      <c r="K11" s="18">
        <v>3.1153403600057</v>
      </c>
      <c r="M11" s="157">
        <f>VLOOKUP(A11,DataDictionary!$B$2:$G$31,5,FALSE())</f>
        <v>144</v>
      </c>
      <c r="O11" s="21"/>
    </row>
    <row r="12">
      <c r="A12" s="27" t="s">
        <v>25</v>
      </c>
      <c r="B12" s="18">
        <v>52.0</v>
      </c>
      <c r="C12" s="18">
        <v>52.0</v>
      </c>
      <c r="D12" s="18">
        <v>52.0</v>
      </c>
      <c r="E12" s="18">
        <v>49.0</v>
      </c>
      <c r="F12" s="22"/>
      <c r="G12" s="22"/>
      <c r="H12" s="18">
        <v>0.100240794817607</v>
      </c>
      <c r="I12" s="18">
        <v>0.093687276045481</v>
      </c>
      <c r="J12" s="18">
        <v>0.097369889418284</v>
      </c>
      <c r="K12" s="18">
        <v>0.088618850708008</v>
      </c>
      <c r="M12" s="157">
        <f>VLOOKUP(A12,DataDictionary!$B$2:$G$31,5,FALSE())</f>
        <v>28</v>
      </c>
      <c r="O12" s="21"/>
    </row>
    <row r="13">
      <c r="A13" s="27" t="s">
        <v>36</v>
      </c>
      <c r="B13" s="18">
        <v>54.0540540540541</v>
      </c>
      <c r="C13" s="18">
        <v>50.0</v>
      </c>
      <c r="D13" s="18">
        <v>51.3513513513514</v>
      </c>
      <c r="E13" s="18">
        <v>52.7027027027027</v>
      </c>
      <c r="F13" s="22"/>
      <c r="G13" s="22"/>
      <c r="H13" s="18">
        <v>0.382988421122233</v>
      </c>
      <c r="I13" s="18">
        <v>0.411847913265228</v>
      </c>
      <c r="J13" s="18">
        <v>0.400615453720093</v>
      </c>
      <c r="K13" s="18">
        <v>0.265935897827148</v>
      </c>
      <c r="M13" s="157">
        <f>VLOOKUP(A13,DataDictionary!$B$2:$G$31,5,FALSE())</f>
        <v>10</v>
      </c>
      <c r="O13" s="21"/>
    </row>
    <row r="14">
      <c r="A14" s="27" t="s">
        <v>59</v>
      </c>
      <c r="B14" s="18">
        <v>58.5882352941177</v>
      </c>
      <c r="C14" s="18">
        <v>58.5882352941177</v>
      </c>
      <c r="D14" s="18">
        <v>42.3529411764706</v>
      </c>
      <c r="E14" s="18">
        <v>32.0</v>
      </c>
      <c r="F14" s="22"/>
      <c r="G14" s="22"/>
      <c r="H14" s="18">
        <v>0.08727898200353</v>
      </c>
      <c r="I14" s="18">
        <v>0.106959311167399</v>
      </c>
      <c r="J14" s="18">
        <v>0.064242851734161</v>
      </c>
      <c r="K14" s="18">
        <v>0.063791724046071</v>
      </c>
      <c r="M14" s="157">
        <f>VLOOKUP(A14,DataDictionary!$B$2:$G$31,5,FALSE())</f>
        <v>3</v>
      </c>
      <c r="O14" s="21"/>
    </row>
    <row r="15">
      <c r="A15" s="27" t="s">
        <v>23</v>
      </c>
      <c r="B15" s="18">
        <v>74.6341463414634</v>
      </c>
      <c r="C15" s="18">
        <v>74.1463414634146</v>
      </c>
      <c r="D15" s="18">
        <v>77.0731707317073</v>
      </c>
      <c r="E15" s="18">
        <v>72.1951219512195</v>
      </c>
      <c r="F15" s="22"/>
      <c r="G15" s="22"/>
      <c r="H15" s="18">
        <v>0.513446787993113</v>
      </c>
      <c r="I15" s="18">
        <v>0.542732465267181</v>
      </c>
      <c r="J15" s="18">
        <v>0.507453699906667</v>
      </c>
      <c r="K15" s="18">
        <v>0.393652053674062</v>
      </c>
      <c r="M15" s="157">
        <f>VLOOKUP(A15,DataDictionary!$B$2:$G$31,5,FALSE())</f>
        <v>61</v>
      </c>
      <c r="O15" s="21"/>
    </row>
    <row r="16">
      <c r="A16" s="27" t="s">
        <v>73</v>
      </c>
      <c r="B16" s="18">
        <v>90.5555555555556</v>
      </c>
      <c r="C16" s="18">
        <v>90.5555555555556</v>
      </c>
      <c r="D16" s="18">
        <v>73.3333333333333</v>
      </c>
      <c r="E16" s="18">
        <v>73.3333333333333</v>
      </c>
      <c r="F16" s="22"/>
      <c r="G16" s="22"/>
      <c r="H16" s="18">
        <v>0.029539652665456</v>
      </c>
      <c r="I16" s="18">
        <v>0.037760206063589</v>
      </c>
      <c r="J16" s="18">
        <v>0.025763356685639</v>
      </c>
      <c r="K16" s="18">
        <v>0.025718812147776</v>
      </c>
      <c r="M16" s="157">
        <f>VLOOKUP(A16,DataDictionary!$B$2:$G$31,5,FALSE())</f>
        <v>2</v>
      </c>
      <c r="O16" s="21"/>
    </row>
    <row r="17">
      <c r="A17" s="27" t="s">
        <v>51</v>
      </c>
      <c r="B17" s="18">
        <v>63.8280616382806</v>
      </c>
      <c r="C17" s="18">
        <v>63.8280616382806</v>
      </c>
      <c r="D17" s="18">
        <v>53.3657745336578</v>
      </c>
      <c r="E17" s="18">
        <v>53.3252230332522</v>
      </c>
      <c r="F17" s="22"/>
      <c r="G17" s="22"/>
      <c r="H17" s="18">
        <v>0.499444822470347</v>
      </c>
      <c r="I17" s="18">
        <v>0.54956914583842</v>
      </c>
      <c r="J17" s="18">
        <v>0.361255590120951</v>
      </c>
      <c r="K17" s="18">
        <v>0.374414014816284</v>
      </c>
      <c r="M17" s="157">
        <f>VLOOKUP(A17,DataDictionary!$B$2:$G$31,5,FALSE())</f>
        <v>6</v>
      </c>
      <c r="O17" s="21"/>
    </row>
    <row r="18">
      <c r="A18" s="27" t="s">
        <v>21</v>
      </c>
      <c r="B18" s="18">
        <v>57.0</v>
      </c>
      <c r="C18" s="18">
        <v>51.0</v>
      </c>
      <c r="D18" s="18">
        <v>50.0</v>
      </c>
      <c r="E18" s="18">
        <v>56.0</v>
      </c>
      <c r="F18" s="22"/>
      <c r="G18" s="22"/>
      <c r="H18" s="18">
        <v>5.33226756254832</v>
      </c>
      <c r="I18" s="18">
        <v>5.66868044932683</v>
      </c>
      <c r="J18" s="18">
        <v>5.23432728846868</v>
      </c>
      <c r="K18" s="18">
        <v>5.80944201548894</v>
      </c>
      <c r="M18" s="157">
        <f>VLOOKUP(A18,DataDictionary!$B$2:$G$31,5,FALSE())</f>
        <v>64</v>
      </c>
      <c r="O18" s="21"/>
    </row>
    <row r="19">
      <c r="A19" s="27" t="s">
        <v>28</v>
      </c>
      <c r="B19" s="18">
        <v>87.2222222222222</v>
      </c>
      <c r="C19" s="18">
        <v>88.8888888888889</v>
      </c>
      <c r="D19" s="18">
        <v>86.1111111111111</v>
      </c>
      <c r="E19" s="18">
        <v>85.5555555555556</v>
      </c>
      <c r="F19" s="22"/>
      <c r="G19" s="22"/>
      <c r="H19" s="18">
        <v>0.059207757314046</v>
      </c>
      <c r="I19" s="18">
        <v>0.069737946987152</v>
      </c>
      <c r="J19" s="18">
        <v>0.062106613318125</v>
      </c>
      <c r="K19" s="18">
        <v>0.066534948348999</v>
      </c>
      <c r="M19" s="157">
        <f>VLOOKUP(A19,DataDictionary!$B$2:$G$31,5,FALSE())</f>
        <v>24</v>
      </c>
      <c r="O19" s="21"/>
    </row>
    <row r="20">
      <c r="A20" s="27" t="s">
        <v>14</v>
      </c>
      <c r="B20" s="18">
        <v>84.393063583815</v>
      </c>
      <c r="C20" s="18">
        <v>84.393063583815</v>
      </c>
      <c r="D20" s="18">
        <v>79.7687861271676</v>
      </c>
      <c r="E20" s="18">
        <v>85.5491329479769</v>
      </c>
      <c r="F20" s="22"/>
      <c r="G20" s="22"/>
      <c r="H20" s="18">
        <v>0.300658520062764</v>
      </c>
      <c r="I20" s="18">
        <v>0.448121559619904</v>
      </c>
      <c r="J20" s="18">
        <v>0.402730031808217</v>
      </c>
      <c r="K20" s="18">
        <v>0.448584683736165</v>
      </c>
      <c r="M20" s="157">
        <f>VLOOKUP(A20,DataDictionary!$B$2:$G$31,5,FALSE())</f>
        <v>963</v>
      </c>
      <c r="O20" s="21"/>
    </row>
    <row r="21">
      <c r="A21" s="27" t="s">
        <v>71</v>
      </c>
      <c r="B21" s="18">
        <v>98.2275586049171</v>
      </c>
      <c r="C21" s="18">
        <v>98.2275586049171</v>
      </c>
      <c r="D21" s="18">
        <v>89.9085191538022</v>
      </c>
      <c r="E21" s="18">
        <v>89.9085191538022</v>
      </c>
      <c r="F21" s="22"/>
      <c r="G21" s="22"/>
      <c r="H21" s="18">
        <v>0.833105266094208</v>
      </c>
      <c r="I21" s="18">
        <v>0.935922924677531</v>
      </c>
      <c r="J21" s="18">
        <v>0.767950081825256</v>
      </c>
      <c r="K21" s="18">
        <v>0.822527194023132</v>
      </c>
      <c r="M21" s="157">
        <f>VLOOKUP(A21,DataDictionary!$B$2:$G$31,5,FALSE())</f>
        <v>2</v>
      </c>
      <c r="O21" s="21"/>
    </row>
    <row r="22">
      <c r="A22" s="27" t="s">
        <v>34</v>
      </c>
      <c r="B22" s="18">
        <v>27.617059349836</v>
      </c>
      <c r="C22" s="18">
        <v>27.4679391589621</v>
      </c>
      <c r="D22" s="18">
        <v>27.4381151207874</v>
      </c>
      <c r="E22" s="18">
        <v>27.4679391589621</v>
      </c>
      <c r="F22" s="22"/>
      <c r="G22" s="22"/>
      <c r="H22" s="18">
        <v>4.41614836454392</v>
      </c>
      <c r="I22" s="18">
        <v>2.57743502457937</v>
      </c>
      <c r="J22" s="18">
        <v>2.36445590655009</v>
      </c>
      <c r="K22" s="18">
        <v>2.58367329438527</v>
      </c>
      <c r="M22" s="157">
        <f>VLOOKUP(A22,DataDictionary!$B$2:$G$31,5,FALSE())</f>
        <v>11</v>
      </c>
      <c r="O22" s="21"/>
    </row>
    <row r="23">
      <c r="A23" s="27" t="s">
        <v>52</v>
      </c>
      <c r="B23" s="18">
        <v>90.7894736842105</v>
      </c>
      <c r="C23" s="18">
        <v>91.4473684210526</v>
      </c>
      <c r="D23" s="18">
        <v>77.6315789473684</v>
      </c>
      <c r="E23" s="18">
        <v>88.1578947368421</v>
      </c>
      <c r="F23" s="22"/>
      <c r="G23" s="22"/>
      <c r="H23" s="18">
        <v>0.024775147438049</v>
      </c>
      <c r="I23" s="18">
        <v>0.025533107916514</v>
      </c>
      <c r="J23" s="18">
        <v>0.014047006766001</v>
      </c>
      <c r="K23" s="18">
        <v>0.019650880495707</v>
      </c>
      <c r="M23" s="157">
        <f>VLOOKUP(A23,DataDictionary!$B$2:$G$31,5,FALSE())</f>
        <v>6</v>
      </c>
      <c r="O23" s="21"/>
    </row>
    <row r="24">
      <c r="A24" s="27" t="s">
        <v>43</v>
      </c>
      <c r="B24" s="18">
        <v>84.9829351535836</v>
      </c>
      <c r="C24" s="18">
        <v>85.6655290102389</v>
      </c>
      <c r="D24" s="18">
        <v>85.6655290102389</v>
      </c>
      <c r="E24" s="18">
        <v>84.9829351535836</v>
      </c>
      <c r="F24" s="22"/>
      <c r="G24" s="22"/>
      <c r="H24" s="18">
        <v>1.22541989882787</v>
      </c>
      <c r="I24" s="18">
        <v>0.556997736295064</v>
      </c>
      <c r="J24" s="18">
        <v>0.509120754400889</v>
      </c>
      <c r="K24" s="18">
        <v>0.987946836153666</v>
      </c>
      <c r="M24" s="157">
        <f>VLOOKUP(A24,DataDictionary!$B$2:$G$31,5,FALSE())</f>
        <v>6</v>
      </c>
      <c r="O24" s="21"/>
    </row>
    <row r="25">
      <c r="A25" s="27" t="s">
        <v>41</v>
      </c>
      <c r="B25" s="18">
        <v>53.8888888888889</v>
      </c>
      <c r="C25" s="18">
        <v>52.2222222222222</v>
      </c>
      <c r="D25" s="18">
        <v>52.2222222222222</v>
      </c>
      <c r="E25" s="18">
        <v>51.6666666666667</v>
      </c>
      <c r="F25" s="22"/>
      <c r="G25" s="22"/>
      <c r="H25" s="18">
        <v>1.26248388290405</v>
      </c>
      <c r="I25" s="18">
        <v>1.08646131753922</v>
      </c>
      <c r="J25" s="18">
        <v>0.998414413134257</v>
      </c>
      <c r="K25" s="18">
        <v>1.18795487085978</v>
      </c>
      <c r="M25" s="157">
        <f>VLOOKUP(A25,DataDictionary!$B$2:$G$31,5,FALSE())</f>
        <v>7</v>
      </c>
      <c r="O25" s="21"/>
    </row>
    <row r="26">
      <c r="A26" s="27" t="s">
        <v>55</v>
      </c>
      <c r="B26" s="18">
        <v>53.3333333333333</v>
      </c>
      <c r="C26" s="18">
        <v>46.6666666666667</v>
      </c>
      <c r="D26" s="18">
        <v>53.3333333333333</v>
      </c>
      <c r="E26" s="18">
        <v>53.3333333333333</v>
      </c>
      <c r="F26" s="22"/>
      <c r="G26" s="22"/>
      <c r="H26" s="18">
        <v>0.133734246095022</v>
      </c>
      <c r="I26" s="18">
        <v>0.128818845748901</v>
      </c>
      <c r="J26" s="18">
        <v>0.065881367524465</v>
      </c>
      <c r="K26" s="18">
        <v>0.0740620414416</v>
      </c>
      <c r="M26" s="157">
        <f>VLOOKUP(A26,DataDictionary!$B$2:$G$31,5,FALSE())</f>
        <v>4</v>
      </c>
      <c r="O26" s="21"/>
      <c r="P26" s="162"/>
      <c r="Q26" s="163"/>
      <c r="R26" s="163"/>
      <c r="S26" s="163"/>
    </row>
    <row r="27">
      <c r="A27" s="27" t="s">
        <v>61</v>
      </c>
      <c r="B27" s="18">
        <v>94.0625</v>
      </c>
      <c r="C27" s="18">
        <v>94.0625</v>
      </c>
      <c r="D27" s="18">
        <v>71.875</v>
      </c>
      <c r="E27" s="18">
        <v>85.9375</v>
      </c>
      <c r="F27" s="22"/>
      <c r="G27" s="22"/>
      <c r="H27" s="18">
        <v>0.143205102284749</v>
      </c>
      <c r="I27" s="18">
        <v>0.15807945728302</v>
      </c>
      <c r="J27" s="18">
        <v>0.082867014408112</v>
      </c>
      <c r="K27" s="18">
        <v>0.133087019125621</v>
      </c>
      <c r="M27" s="157">
        <f>VLOOKUP(A27,DataDictionary!$B$2:$G$31,5,FALSE())</f>
        <v>3</v>
      </c>
      <c r="O27" s="21"/>
    </row>
    <row r="29">
      <c r="B29" s="40">
        <f t="shared" ref="B29:E29" si="1">AVERAGE(B2:B27)</f>
        <v>71.98331633</v>
      </c>
      <c r="C29" s="40">
        <f t="shared" si="1"/>
        <v>71.84628586</v>
      </c>
      <c r="D29" s="40">
        <f t="shared" si="1"/>
        <v>68.30168206</v>
      </c>
      <c r="E29" s="40">
        <f t="shared" si="1"/>
        <v>68.70990481</v>
      </c>
      <c r="H29" s="40">
        <f t="shared" ref="H29:K29" si="2">SUM(H2:H27)</f>
        <v>33.26226109</v>
      </c>
      <c r="I29" s="40">
        <f t="shared" si="2"/>
        <v>29.61996946</v>
      </c>
      <c r="J29" s="40">
        <f t="shared" si="2"/>
        <v>25.38915431</v>
      </c>
      <c r="K29" s="40">
        <f t="shared" si="2"/>
        <v>29.09291205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7" t="s">
        <v>158</v>
      </c>
      <c r="B1" s="17" t="s">
        <v>134</v>
      </c>
      <c r="C1" s="17"/>
      <c r="D1" s="17" t="s">
        <v>180</v>
      </c>
      <c r="E1" s="17" t="s">
        <v>181</v>
      </c>
    </row>
    <row r="2">
      <c r="A2" s="17" t="s">
        <v>169</v>
      </c>
      <c r="B2" s="17" t="s">
        <v>155</v>
      </c>
      <c r="C2" s="17" t="str">
        <f t="shared" ref="C2:C61" si="1">CONCATENATE(A2,B2)</f>
        <v>MiddleAutoRegressive</v>
      </c>
      <c r="D2" s="21">
        <v>100.0</v>
      </c>
      <c r="E2" s="21">
        <v>1.0</v>
      </c>
      <c r="I2" s="17" t="s">
        <v>169</v>
      </c>
      <c r="J2" s="17" t="s">
        <v>155</v>
      </c>
      <c r="K2" s="17" t="str">
        <f t="shared" ref="K2:K61" si="2">CONCATENATE(I2,J2)</f>
        <v>MiddleAutoRegressive</v>
      </c>
      <c r="L2" s="21">
        <v>100.0</v>
      </c>
      <c r="M2" s="21">
        <v>1.0</v>
      </c>
    </row>
    <row r="3">
      <c r="A3" s="17" t="s">
        <v>169</v>
      </c>
      <c r="B3" s="17" t="s">
        <v>172</v>
      </c>
      <c r="C3" s="17" t="str">
        <f t="shared" si="1"/>
        <v>MiddleCAR</v>
      </c>
      <c r="D3" s="21">
        <v>100.0</v>
      </c>
      <c r="E3" s="21">
        <v>1.0</v>
      </c>
      <c r="I3" s="17" t="s">
        <v>169</v>
      </c>
      <c r="J3" s="17" t="s">
        <v>172</v>
      </c>
      <c r="K3" s="17" t="str">
        <f t="shared" si="2"/>
        <v>MiddleCAR</v>
      </c>
      <c r="L3" s="21">
        <v>100.0</v>
      </c>
      <c r="M3" s="21">
        <v>1.0</v>
      </c>
    </row>
    <row r="4">
      <c r="A4" s="17" t="s">
        <v>169</v>
      </c>
      <c r="B4" s="17" t="s">
        <v>151</v>
      </c>
      <c r="C4" s="17" t="str">
        <f t="shared" si="1"/>
        <v>MiddleGaussianProcess</v>
      </c>
      <c r="D4" s="21">
        <v>100.0</v>
      </c>
      <c r="E4" s="21">
        <v>1.0</v>
      </c>
      <c r="I4" s="17" t="s">
        <v>169</v>
      </c>
      <c r="J4" s="17" t="s">
        <v>151</v>
      </c>
      <c r="K4" s="17" t="str">
        <f t="shared" si="2"/>
        <v>MiddleGaussianProcess</v>
      </c>
      <c r="L4" s="21">
        <v>100.0</v>
      </c>
      <c r="M4" s="21">
        <v>1.0</v>
      </c>
    </row>
    <row r="5">
      <c r="A5" s="17" t="s">
        <v>169</v>
      </c>
      <c r="B5" s="17" t="s">
        <v>176</v>
      </c>
      <c r="C5" s="17" t="str">
        <f t="shared" si="1"/>
        <v>MiddleHarmonic</v>
      </c>
      <c r="D5" s="21">
        <v>100.0</v>
      </c>
      <c r="E5" s="21">
        <v>1.0</v>
      </c>
      <c r="I5" s="17" t="s">
        <v>169</v>
      </c>
      <c r="J5" s="17" t="s">
        <v>176</v>
      </c>
      <c r="K5" s="17" t="str">
        <f t="shared" si="2"/>
        <v>MiddleHarmonic</v>
      </c>
      <c r="L5" s="21">
        <v>100.0</v>
      </c>
      <c r="M5" s="21">
        <v>1.0</v>
      </c>
    </row>
    <row r="6">
      <c r="A6" s="17" t="s">
        <v>169</v>
      </c>
      <c r="B6" s="17" t="s">
        <v>178</v>
      </c>
      <c r="C6" s="17" t="str">
        <f t="shared" si="1"/>
        <v>MiddleNARMA</v>
      </c>
      <c r="D6" s="21">
        <v>100.0</v>
      </c>
      <c r="E6" s="21">
        <v>1.0</v>
      </c>
      <c r="I6" s="17" t="s">
        <v>169</v>
      </c>
      <c r="J6" s="17" t="s">
        <v>178</v>
      </c>
      <c r="K6" s="17" t="str">
        <f t="shared" si="2"/>
        <v>MiddleNARMA</v>
      </c>
      <c r="L6" s="21">
        <v>100.0</v>
      </c>
      <c r="M6" s="21">
        <v>1.0</v>
      </c>
    </row>
    <row r="7">
      <c r="A7" s="17" t="s">
        <v>169</v>
      </c>
      <c r="B7" s="17" t="s">
        <v>153</v>
      </c>
      <c r="C7" s="17" t="str">
        <f t="shared" si="1"/>
        <v>MiddlePseudoPeriodic</v>
      </c>
      <c r="D7" s="21">
        <v>100.0</v>
      </c>
      <c r="E7" s="21">
        <v>1.0</v>
      </c>
      <c r="I7" s="17" t="s">
        <v>169</v>
      </c>
      <c r="J7" s="17" t="s">
        <v>153</v>
      </c>
      <c r="K7" s="17" t="str">
        <f t="shared" si="2"/>
        <v>MiddlePseudoPeriodic</v>
      </c>
      <c r="L7" s="21">
        <v>100.0</v>
      </c>
      <c r="M7" s="21">
        <v>1.0</v>
      </c>
    </row>
    <row r="8">
      <c r="A8" s="17" t="s">
        <v>170</v>
      </c>
      <c r="B8" s="17" t="s">
        <v>155</v>
      </c>
      <c r="C8" s="17" t="str">
        <f t="shared" si="1"/>
        <v>Moving_MiddleAutoRegressive</v>
      </c>
      <c r="D8" s="21">
        <v>72.0</v>
      </c>
      <c r="E8" s="21">
        <v>0.714285714285714</v>
      </c>
      <c r="I8" s="17" t="s">
        <v>170</v>
      </c>
      <c r="J8" s="17" t="s">
        <v>155</v>
      </c>
      <c r="K8" s="17" t="str">
        <f t="shared" si="2"/>
        <v>Moving_MiddleAutoRegressive</v>
      </c>
      <c r="L8" s="21">
        <v>71.0</v>
      </c>
      <c r="M8" s="21">
        <v>0.666666666666667</v>
      </c>
    </row>
    <row r="9">
      <c r="A9" s="17" t="s">
        <v>170</v>
      </c>
      <c r="B9" s="17" t="s">
        <v>172</v>
      </c>
      <c r="C9" s="17" t="str">
        <f t="shared" si="1"/>
        <v>Moving_MiddleCAR</v>
      </c>
      <c r="D9" s="21">
        <v>100.0</v>
      </c>
      <c r="E9" s="21">
        <v>1.0</v>
      </c>
      <c r="I9" s="17" t="s">
        <v>170</v>
      </c>
      <c r="J9" s="17" t="s">
        <v>172</v>
      </c>
      <c r="K9" s="17" t="str">
        <f t="shared" si="2"/>
        <v>Moving_MiddleCAR</v>
      </c>
      <c r="L9" s="21">
        <v>100.0</v>
      </c>
      <c r="M9" s="21">
        <v>1.0</v>
      </c>
    </row>
    <row r="10">
      <c r="A10" s="17" t="s">
        <v>170</v>
      </c>
      <c r="B10" s="17" t="s">
        <v>151</v>
      </c>
      <c r="C10" s="17" t="str">
        <f t="shared" si="1"/>
        <v>Moving_MiddleGaussianProcess</v>
      </c>
      <c r="D10" s="21">
        <v>80.0</v>
      </c>
      <c r="E10" s="21">
        <v>0.772727272727273</v>
      </c>
      <c r="I10" s="17" t="s">
        <v>170</v>
      </c>
      <c r="J10" s="17" t="s">
        <v>151</v>
      </c>
      <c r="K10" s="17" t="str">
        <f t="shared" si="2"/>
        <v>Moving_MiddleGaussianProcess</v>
      </c>
      <c r="L10" s="21">
        <v>87.0</v>
      </c>
      <c r="M10" s="21">
        <v>0.857142857142857</v>
      </c>
    </row>
    <row r="11">
      <c r="A11" s="17" t="s">
        <v>170</v>
      </c>
      <c r="B11" s="17" t="s">
        <v>176</v>
      </c>
      <c r="C11" s="17" t="str">
        <f t="shared" si="1"/>
        <v>Moving_MiddleHarmonic</v>
      </c>
      <c r="D11" s="21">
        <v>100.0</v>
      </c>
      <c r="E11" s="21">
        <v>1.0</v>
      </c>
      <c r="I11" s="17" t="s">
        <v>170</v>
      </c>
      <c r="J11" s="17" t="s">
        <v>176</v>
      </c>
      <c r="K11" s="17" t="str">
        <f t="shared" si="2"/>
        <v>Moving_MiddleHarmonic</v>
      </c>
      <c r="L11" s="21">
        <v>100.0</v>
      </c>
      <c r="M11" s="21">
        <v>1.0</v>
      </c>
    </row>
    <row r="12">
      <c r="A12" s="17" t="s">
        <v>170</v>
      </c>
      <c r="B12" s="17" t="s">
        <v>178</v>
      </c>
      <c r="C12" s="17" t="str">
        <f t="shared" si="1"/>
        <v>Moving_MiddleNARMA</v>
      </c>
      <c r="D12" s="21">
        <v>100.0</v>
      </c>
      <c r="E12" s="21">
        <v>1.0</v>
      </c>
      <c r="I12" s="17" t="s">
        <v>170</v>
      </c>
      <c r="J12" s="17" t="s">
        <v>178</v>
      </c>
      <c r="K12" s="17" t="str">
        <f t="shared" si="2"/>
        <v>Moving_MiddleNARMA</v>
      </c>
      <c r="L12" s="21">
        <v>100.0</v>
      </c>
      <c r="M12" s="21">
        <v>1.0</v>
      </c>
    </row>
    <row r="13">
      <c r="A13" s="17" t="s">
        <v>170</v>
      </c>
      <c r="B13" s="17" t="s">
        <v>153</v>
      </c>
      <c r="C13" s="17" t="str">
        <f t="shared" si="1"/>
        <v>Moving_MiddlePseudoPeriodic</v>
      </c>
      <c r="D13" s="21">
        <v>100.0</v>
      </c>
      <c r="E13" s="21">
        <v>1.0</v>
      </c>
      <c r="I13" s="17" t="s">
        <v>170</v>
      </c>
      <c r="J13" s="17" t="s">
        <v>153</v>
      </c>
      <c r="K13" s="17" t="str">
        <f t="shared" si="2"/>
        <v>Moving_MiddlePseudoPeriodic</v>
      </c>
      <c r="L13" s="21">
        <v>100.0</v>
      </c>
      <c r="M13" s="21">
        <v>1.0</v>
      </c>
    </row>
    <row r="14">
      <c r="A14" s="17" t="s">
        <v>171</v>
      </c>
      <c r="B14" s="17" t="s">
        <v>155</v>
      </c>
      <c r="C14" s="17" t="str">
        <f t="shared" si="1"/>
        <v>Moving_RareFeatureAutoRegressive</v>
      </c>
      <c r="D14" s="21">
        <v>61.0</v>
      </c>
      <c r="E14" s="21">
        <v>0.648648648648649</v>
      </c>
      <c r="I14" s="17" t="s">
        <v>171</v>
      </c>
      <c r="J14" s="17" t="s">
        <v>155</v>
      </c>
      <c r="K14" s="17" t="str">
        <f t="shared" si="2"/>
        <v>Moving_RareFeatureAutoRegressive</v>
      </c>
      <c r="L14" s="21">
        <v>59.0</v>
      </c>
      <c r="M14" s="21">
        <v>0.623853211009174</v>
      </c>
    </row>
    <row r="15">
      <c r="A15" s="17" t="s">
        <v>171</v>
      </c>
      <c r="B15" s="17" t="s">
        <v>172</v>
      </c>
      <c r="C15" s="17" t="str">
        <f t="shared" si="1"/>
        <v>Moving_RareFeatureCAR</v>
      </c>
      <c r="D15" s="21">
        <v>100.0</v>
      </c>
      <c r="E15" s="21">
        <v>1.0</v>
      </c>
      <c r="I15" s="17" t="s">
        <v>171</v>
      </c>
      <c r="J15" s="17" t="s">
        <v>172</v>
      </c>
      <c r="K15" s="17" t="str">
        <f t="shared" si="2"/>
        <v>Moving_RareFeatureCAR</v>
      </c>
      <c r="L15" s="21">
        <v>100.0</v>
      </c>
      <c r="M15" s="21">
        <v>1.0</v>
      </c>
    </row>
    <row r="16">
      <c r="A16" s="17" t="s">
        <v>171</v>
      </c>
      <c r="B16" s="17" t="s">
        <v>151</v>
      </c>
      <c r="C16" s="17" t="str">
        <f t="shared" si="1"/>
        <v>Moving_RareFeatureGaussianProcess</v>
      </c>
      <c r="D16" s="21">
        <v>62.0</v>
      </c>
      <c r="E16" s="21">
        <v>0.641509433962264</v>
      </c>
      <c r="I16" s="17" t="s">
        <v>171</v>
      </c>
      <c r="J16" s="17" t="s">
        <v>151</v>
      </c>
      <c r="K16" s="17" t="str">
        <f t="shared" si="2"/>
        <v>Moving_RareFeatureGaussianProcess</v>
      </c>
      <c r="L16" s="21">
        <v>61.0</v>
      </c>
      <c r="M16" s="21">
        <v>0.606060606060606</v>
      </c>
    </row>
    <row r="17">
      <c r="A17" s="17" t="s">
        <v>171</v>
      </c>
      <c r="B17" s="17" t="s">
        <v>176</v>
      </c>
      <c r="C17" s="17" t="str">
        <f t="shared" si="1"/>
        <v>Moving_RareFeatureHarmonic</v>
      </c>
      <c r="D17" s="21">
        <v>100.0</v>
      </c>
      <c r="E17" s="21">
        <v>1.0</v>
      </c>
      <c r="I17" s="17" t="s">
        <v>171</v>
      </c>
      <c r="J17" s="17" t="s">
        <v>176</v>
      </c>
      <c r="K17" s="17" t="str">
        <f t="shared" si="2"/>
        <v>Moving_RareFeatureHarmonic</v>
      </c>
      <c r="L17" s="21">
        <v>100.0</v>
      </c>
      <c r="M17" s="21">
        <v>1.0</v>
      </c>
    </row>
    <row r="18">
      <c r="A18" s="17" t="s">
        <v>171</v>
      </c>
      <c r="B18" s="17" t="s">
        <v>178</v>
      </c>
      <c r="C18" s="17" t="str">
        <f t="shared" si="1"/>
        <v>Moving_RareFeatureNARMA</v>
      </c>
      <c r="D18" s="21">
        <v>100.0</v>
      </c>
      <c r="E18" s="21">
        <v>1.0</v>
      </c>
      <c r="I18" s="17" t="s">
        <v>171</v>
      </c>
      <c r="J18" s="17" t="s">
        <v>178</v>
      </c>
      <c r="K18" s="17" t="str">
        <f t="shared" si="2"/>
        <v>Moving_RareFeatureNARMA</v>
      </c>
      <c r="L18" s="21">
        <v>100.0</v>
      </c>
      <c r="M18" s="21">
        <v>1.0</v>
      </c>
    </row>
    <row r="19">
      <c r="A19" s="17" t="s">
        <v>171</v>
      </c>
      <c r="B19" s="17" t="s">
        <v>153</v>
      </c>
      <c r="C19" s="17" t="str">
        <f t="shared" si="1"/>
        <v>Moving_RareFeaturePseudoPeriodic</v>
      </c>
      <c r="D19" s="21">
        <v>100.0</v>
      </c>
      <c r="E19" s="21">
        <v>1.0</v>
      </c>
      <c r="I19" s="17" t="s">
        <v>171</v>
      </c>
      <c r="J19" s="17" t="s">
        <v>153</v>
      </c>
      <c r="K19" s="17" t="str">
        <f t="shared" si="2"/>
        <v>Moving_RareFeaturePseudoPeriodic</v>
      </c>
      <c r="L19" s="21">
        <v>100.0</v>
      </c>
      <c r="M19" s="21">
        <v>1.0</v>
      </c>
    </row>
    <row r="20">
      <c r="A20" s="17" t="s">
        <v>179</v>
      </c>
      <c r="B20" s="17" t="s">
        <v>155</v>
      </c>
      <c r="C20" s="17" t="str">
        <f t="shared" si="1"/>
        <v>Moving_RareTimeAutoRegressive</v>
      </c>
      <c r="D20" s="21">
        <v>55.0</v>
      </c>
      <c r="E20" s="21">
        <v>0.594594594594595</v>
      </c>
      <c r="I20" s="17" t="s">
        <v>179</v>
      </c>
      <c r="J20" s="17" t="s">
        <v>155</v>
      </c>
      <c r="K20" s="17" t="str">
        <f t="shared" si="2"/>
        <v>Moving_RareTimeAutoRegressive</v>
      </c>
      <c r="L20" s="21">
        <v>52.0</v>
      </c>
      <c r="M20" s="21">
        <v>0.555555555555555</v>
      </c>
    </row>
    <row r="21">
      <c r="A21" s="17" t="s">
        <v>179</v>
      </c>
      <c r="B21" s="17" t="s">
        <v>172</v>
      </c>
      <c r="C21" s="17" t="str">
        <f t="shared" si="1"/>
        <v>Moving_RareTimeCAR</v>
      </c>
      <c r="D21" s="21">
        <v>97.0</v>
      </c>
      <c r="E21" s="21">
        <v>0.972477064220183</v>
      </c>
      <c r="I21" s="17" t="s">
        <v>179</v>
      </c>
      <c r="J21" s="17" t="s">
        <v>172</v>
      </c>
      <c r="K21" s="17" t="str">
        <f t="shared" si="2"/>
        <v>Moving_RareTimeCAR</v>
      </c>
      <c r="L21" s="21">
        <v>98.0</v>
      </c>
      <c r="M21" s="21">
        <v>0.981132075471698</v>
      </c>
    </row>
    <row r="22">
      <c r="A22" s="17" t="s">
        <v>179</v>
      </c>
      <c r="B22" s="17" t="s">
        <v>151</v>
      </c>
      <c r="C22" s="17" t="str">
        <f t="shared" si="1"/>
        <v>Moving_RareTimeGaussianProcess</v>
      </c>
      <c r="D22" s="21">
        <v>50.0</v>
      </c>
      <c r="E22" s="21">
        <v>0.528301886792453</v>
      </c>
      <c r="I22" s="17" t="s">
        <v>179</v>
      </c>
      <c r="J22" s="17" t="s">
        <v>151</v>
      </c>
      <c r="K22" s="17" t="str">
        <f t="shared" si="2"/>
        <v>Moving_RareTimeGaussianProcess</v>
      </c>
      <c r="L22" s="21">
        <v>47.0</v>
      </c>
      <c r="M22" s="21">
        <v>0.539130434782609</v>
      </c>
    </row>
    <row r="23">
      <c r="A23" s="17" t="s">
        <v>179</v>
      </c>
      <c r="B23" s="17" t="s">
        <v>176</v>
      </c>
      <c r="C23" s="17" t="str">
        <f t="shared" si="1"/>
        <v>Moving_RareTimeHarmonic</v>
      </c>
      <c r="D23" s="21">
        <v>97.0</v>
      </c>
      <c r="E23" s="21">
        <v>0.970873786407767</v>
      </c>
      <c r="I23" s="17" t="s">
        <v>179</v>
      </c>
      <c r="J23" s="17" t="s">
        <v>176</v>
      </c>
      <c r="K23" s="17" t="str">
        <f t="shared" si="2"/>
        <v>Moving_RareTimeHarmonic</v>
      </c>
      <c r="L23" s="21">
        <v>71.0</v>
      </c>
      <c r="M23" s="21">
        <v>0.694736842105263</v>
      </c>
    </row>
    <row r="24">
      <c r="A24" s="17" t="s">
        <v>179</v>
      </c>
      <c r="B24" s="17" t="s">
        <v>178</v>
      </c>
      <c r="C24" s="17" t="str">
        <f t="shared" si="1"/>
        <v>Moving_RareTimeNARMA</v>
      </c>
      <c r="D24" s="21">
        <v>95.0</v>
      </c>
      <c r="E24" s="21">
        <v>0.951456310679612</v>
      </c>
      <c r="I24" s="17" t="s">
        <v>179</v>
      </c>
      <c r="J24" s="17" t="s">
        <v>178</v>
      </c>
      <c r="K24" s="17" t="str">
        <f t="shared" si="2"/>
        <v>Moving_RareTimeNARMA</v>
      </c>
      <c r="L24" s="21">
        <v>99.0</v>
      </c>
      <c r="M24" s="21">
        <v>0.990291262135922</v>
      </c>
    </row>
    <row r="25">
      <c r="A25" s="17" t="s">
        <v>179</v>
      </c>
      <c r="B25" s="17" t="s">
        <v>153</v>
      </c>
      <c r="C25" s="17" t="str">
        <f t="shared" si="1"/>
        <v>Moving_RareTimePseudoPeriodic</v>
      </c>
      <c r="D25" s="21">
        <v>89.0</v>
      </c>
      <c r="E25" s="21">
        <v>0.891089108910891</v>
      </c>
      <c r="I25" s="17" t="s">
        <v>179</v>
      </c>
      <c r="J25" s="17" t="s">
        <v>153</v>
      </c>
      <c r="K25" s="17" t="str">
        <f t="shared" si="2"/>
        <v>Moving_RareTimePseudoPeriodic</v>
      </c>
      <c r="L25" s="21">
        <v>74.0</v>
      </c>
      <c r="M25" s="21">
        <v>0.745098039215686</v>
      </c>
    </row>
    <row r="26">
      <c r="A26" s="17" t="s">
        <v>173</v>
      </c>
      <c r="B26" s="17" t="s">
        <v>155</v>
      </c>
      <c r="C26" s="17" t="str">
        <f t="shared" si="1"/>
        <v>Moving_SmallMiddleAutoRegressive</v>
      </c>
      <c r="D26" s="21">
        <v>60.0</v>
      </c>
      <c r="E26" s="21">
        <v>0.615384615384615</v>
      </c>
      <c r="I26" s="17" t="s">
        <v>173</v>
      </c>
      <c r="J26" s="17" t="s">
        <v>155</v>
      </c>
      <c r="K26" s="17" t="str">
        <f t="shared" si="2"/>
        <v>Moving_SmallMiddleAutoRegressive</v>
      </c>
      <c r="L26" s="21">
        <v>48.0</v>
      </c>
      <c r="M26" s="21">
        <v>0.469387755102041</v>
      </c>
    </row>
    <row r="27">
      <c r="A27" s="17" t="s">
        <v>173</v>
      </c>
      <c r="B27" s="17" t="s">
        <v>172</v>
      </c>
      <c r="C27" s="17" t="str">
        <f t="shared" si="1"/>
        <v>Moving_SmallMiddleCAR</v>
      </c>
      <c r="D27" s="21">
        <v>100.0</v>
      </c>
      <c r="E27" s="21">
        <v>1.0</v>
      </c>
      <c r="I27" s="17" t="s">
        <v>173</v>
      </c>
      <c r="J27" s="17" t="s">
        <v>172</v>
      </c>
      <c r="K27" s="17" t="str">
        <f t="shared" si="2"/>
        <v>Moving_SmallMiddleCAR</v>
      </c>
      <c r="L27" s="21">
        <v>100.0</v>
      </c>
      <c r="M27" s="21">
        <v>1.0</v>
      </c>
    </row>
    <row r="28">
      <c r="A28" s="17" t="s">
        <v>173</v>
      </c>
      <c r="B28" s="17" t="s">
        <v>151</v>
      </c>
      <c r="C28" s="17" t="str">
        <f t="shared" si="1"/>
        <v>Moving_SmallMiddleGaussianProcess</v>
      </c>
      <c r="D28" s="21">
        <v>65.0</v>
      </c>
      <c r="E28" s="21">
        <v>0.646464646464646</v>
      </c>
      <c r="I28" s="17" t="s">
        <v>173</v>
      </c>
      <c r="J28" s="17" t="s">
        <v>151</v>
      </c>
      <c r="K28" s="17" t="str">
        <f t="shared" si="2"/>
        <v>Moving_SmallMiddleGaussianProcess</v>
      </c>
      <c r="L28" s="21">
        <v>54.0</v>
      </c>
      <c r="M28" s="21">
        <v>0.530612244897959</v>
      </c>
    </row>
    <row r="29">
      <c r="A29" s="17" t="s">
        <v>173</v>
      </c>
      <c r="B29" s="17" t="s">
        <v>176</v>
      </c>
      <c r="C29" s="17" t="str">
        <f t="shared" si="1"/>
        <v>Moving_SmallMiddleHarmonic</v>
      </c>
      <c r="D29" s="21">
        <v>100.0</v>
      </c>
      <c r="E29" s="21">
        <v>1.0</v>
      </c>
      <c r="I29" s="17" t="s">
        <v>173</v>
      </c>
      <c r="J29" s="17" t="s">
        <v>176</v>
      </c>
      <c r="K29" s="17" t="str">
        <f t="shared" si="2"/>
        <v>Moving_SmallMiddleHarmonic</v>
      </c>
      <c r="L29" s="21">
        <v>100.0</v>
      </c>
      <c r="M29" s="21">
        <v>1.0</v>
      </c>
    </row>
    <row r="30">
      <c r="A30" s="17" t="s">
        <v>173</v>
      </c>
      <c r="B30" s="17" t="s">
        <v>178</v>
      </c>
      <c r="C30" s="17" t="str">
        <f t="shared" si="1"/>
        <v>Moving_SmallMiddleNARMA</v>
      </c>
      <c r="D30" s="21">
        <v>100.0</v>
      </c>
      <c r="E30" s="21">
        <v>1.0</v>
      </c>
      <c r="I30" s="17" t="s">
        <v>173</v>
      </c>
      <c r="J30" s="17" t="s">
        <v>178</v>
      </c>
      <c r="K30" s="17" t="str">
        <f t="shared" si="2"/>
        <v>Moving_SmallMiddleNARMA</v>
      </c>
      <c r="L30" s="21">
        <v>100.0</v>
      </c>
      <c r="M30" s="21">
        <v>1.0</v>
      </c>
    </row>
    <row r="31">
      <c r="A31" s="17" t="s">
        <v>173</v>
      </c>
      <c r="B31" s="17" t="s">
        <v>153</v>
      </c>
      <c r="C31" s="17" t="str">
        <f t="shared" si="1"/>
        <v>Moving_SmallMiddlePseudoPeriodic</v>
      </c>
      <c r="D31" s="21">
        <v>100.0</v>
      </c>
      <c r="E31" s="21">
        <v>1.0</v>
      </c>
      <c r="I31" s="17" t="s">
        <v>173</v>
      </c>
      <c r="J31" s="17" t="s">
        <v>153</v>
      </c>
      <c r="K31" s="17" t="str">
        <f t="shared" si="2"/>
        <v>Moving_SmallMiddlePseudoPeriodic</v>
      </c>
      <c r="L31" s="21">
        <v>99.0</v>
      </c>
      <c r="M31" s="21">
        <v>0.990825688073394</v>
      </c>
    </row>
    <row r="32">
      <c r="A32" s="17" t="s">
        <v>174</v>
      </c>
      <c r="B32" s="17" t="s">
        <v>155</v>
      </c>
      <c r="C32" s="17" t="str">
        <f t="shared" si="1"/>
        <v>PostionalFeatureAutoRegressive</v>
      </c>
      <c r="D32" s="21">
        <v>92.0</v>
      </c>
      <c r="E32" s="21">
        <v>0.92156862745098</v>
      </c>
      <c r="I32" s="17" t="s">
        <v>174</v>
      </c>
      <c r="J32" s="17" t="s">
        <v>155</v>
      </c>
      <c r="K32" s="17" t="str">
        <f t="shared" si="2"/>
        <v>PostionalFeatureAutoRegressive</v>
      </c>
      <c r="L32" s="21">
        <v>87.0</v>
      </c>
      <c r="M32" s="21">
        <v>0.87378640776699</v>
      </c>
    </row>
    <row r="33">
      <c r="A33" s="17" t="s">
        <v>174</v>
      </c>
      <c r="B33" s="17" t="s">
        <v>172</v>
      </c>
      <c r="C33" s="17" t="str">
        <f t="shared" si="1"/>
        <v>PostionalFeatureCAR</v>
      </c>
      <c r="D33" s="21">
        <v>100.0</v>
      </c>
      <c r="E33" s="21">
        <v>1.0</v>
      </c>
      <c r="I33" s="17" t="s">
        <v>174</v>
      </c>
      <c r="J33" s="17" t="s">
        <v>172</v>
      </c>
      <c r="K33" s="17" t="str">
        <f t="shared" si="2"/>
        <v>PostionalFeatureCAR</v>
      </c>
      <c r="L33" s="21">
        <v>100.0</v>
      </c>
      <c r="M33" s="21">
        <v>1.0</v>
      </c>
    </row>
    <row r="34">
      <c r="A34" s="17" t="s">
        <v>174</v>
      </c>
      <c r="B34" s="17" t="s">
        <v>151</v>
      </c>
      <c r="C34" s="17" t="str">
        <f t="shared" si="1"/>
        <v>PostionalFeatureGaussianProcess</v>
      </c>
      <c r="D34" s="21">
        <v>96.0</v>
      </c>
      <c r="E34" s="21">
        <v>0.96078431372549</v>
      </c>
      <c r="I34" s="17" t="s">
        <v>174</v>
      </c>
      <c r="J34" s="17" t="s">
        <v>151</v>
      </c>
      <c r="K34" s="17" t="str">
        <f t="shared" si="2"/>
        <v>PostionalFeatureGaussianProcess</v>
      </c>
      <c r="L34" s="21">
        <v>97.0</v>
      </c>
      <c r="M34" s="21">
        <v>0.969072164948454</v>
      </c>
    </row>
    <row r="35">
      <c r="A35" s="17" t="s">
        <v>174</v>
      </c>
      <c r="B35" s="17" t="s">
        <v>176</v>
      </c>
      <c r="C35" s="17" t="str">
        <f t="shared" si="1"/>
        <v>PostionalFeatureHarmonic</v>
      </c>
      <c r="D35" s="21">
        <v>100.0</v>
      </c>
      <c r="E35" s="21">
        <v>1.0</v>
      </c>
      <c r="I35" s="17" t="s">
        <v>174</v>
      </c>
      <c r="J35" s="17" t="s">
        <v>176</v>
      </c>
      <c r="K35" s="17" t="str">
        <f t="shared" si="2"/>
        <v>PostionalFeatureHarmonic</v>
      </c>
      <c r="L35" s="21">
        <v>100.0</v>
      </c>
      <c r="M35" s="21">
        <v>1.0</v>
      </c>
    </row>
    <row r="36">
      <c r="A36" s="17" t="s">
        <v>174</v>
      </c>
      <c r="B36" s="17" t="s">
        <v>178</v>
      </c>
      <c r="C36" s="17" t="str">
        <f t="shared" si="1"/>
        <v>PostionalFeatureNARMA</v>
      </c>
      <c r="D36" s="21">
        <v>100.0</v>
      </c>
      <c r="E36" s="21">
        <v>1.0</v>
      </c>
      <c r="I36" s="17" t="s">
        <v>174</v>
      </c>
      <c r="J36" s="17" t="s">
        <v>178</v>
      </c>
      <c r="K36" s="17" t="str">
        <f t="shared" si="2"/>
        <v>PostionalFeatureNARMA</v>
      </c>
      <c r="L36" s="21">
        <v>100.0</v>
      </c>
      <c r="M36" s="21">
        <v>1.0</v>
      </c>
    </row>
    <row r="37">
      <c r="A37" s="17" t="s">
        <v>174</v>
      </c>
      <c r="B37" s="17" t="s">
        <v>153</v>
      </c>
      <c r="C37" s="17" t="str">
        <f t="shared" si="1"/>
        <v>PostionalFeaturePseudoPeriodic</v>
      </c>
      <c r="D37" s="21">
        <v>100.0</v>
      </c>
      <c r="E37" s="21">
        <v>1.0</v>
      </c>
      <c r="I37" s="17" t="s">
        <v>174</v>
      </c>
      <c r="J37" s="17" t="s">
        <v>153</v>
      </c>
      <c r="K37" s="17" t="str">
        <f t="shared" si="2"/>
        <v>PostionalFeaturePseudoPeriodic</v>
      </c>
      <c r="L37" s="21">
        <v>100.0</v>
      </c>
      <c r="M37" s="21">
        <v>1.0</v>
      </c>
    </row>
    <row r="38">
      <c r="A38" s="17" t="s">
        <v>175</v>
      </c>
      <c r="B38" s="17" t="s">
        <v>155</v>
      </c>
      <c r="C38" s="17" t="str">
        <f t="shared" si="1"/>
        <v>PostionalTimeAutoRegressive</v>
      </c>
      <c r="D38" s="21">
        <v>96.0</v>
      </c>
      <c r="E38" s="21">
        <v>0.959183673469388</v>
      </c>
      <c r="I38" s="17" t="s">
        <v>175</v>
      </c>
      <c r="J38" s="17" t="s">
        <v>155</v>
      </c>
      <c r="K38" s="17" t="str">
        <f t="shared" si="2"/>
        <v>PostionalTimeAutoRegressive</v>
      </c>
      <c r="L38" s="21">
        <v>95.0</v>
      </c>
      <c r="M38" s="21">
        <v>0.94949494949495</v>
      </c>
    </row>
    <row r="39">
      <c r="A39" s="17" t="s">
        <v>175</v>
      </c>
      <c r="B39" s="17" t="s">
        <v>172</v>
      </c>
      <c r="C39" s="17" t="str">
        <f t="shared" si="1"/>
        <v>PostionalTimeCAR</v>
      </c>
      <c r="D39" s="21">
        <v>100.0</v>
      </c>
      <c r="E39" s="21">
        <v>1.0</v>
      </c>
      <c r="I39" s="17" t="s">
        <v>175</v>
      </c>
      <c r="J39" s="17" t="s">
        <v>172</v>
      </c>
      <c r="K39" s="17" t="str">
        <f t="shared" si="2"/>
        <v>PostionalTimeCAR</v>
      </c>
      <c r="L39" s="21">
        <v>100.0</v>
      </c>
      <c r="M39" s="21">
        <v>1.0</v>
      </c>
    </row>
    <row r="40">
      <c r="A40" s="17" t="s">
        <v>175</v>
      </c>
      <c r="B40" s="17" t="s">
        <v>151</v>
      </c>
      <c r="C40" s="17" t="str">
        <f t="shared" si="1"/>
        <v>PostionalTimeGaussianProcess</v>
      </c>
      <c r="D40" s="21">
        <v>100.0</v>
      </c>
      <c r="E40" s="21">
        <v>1.0</v>
      </c>
      <c r="I40" s="17" t="s">
        <v>175</v>
      </c>
      <c r="J40" s="17" t="s">
        <v>151</v>
      </c>
      <c r="K40" s="17" t="str">
        <f t="shared" si="2"/>
        <v>PostionalTimeGaussianProcess</v>
      </c>
      <c r="L40" s="21">
        <v>96.0</v>
      </c>
      <c r="M40" s="21">
        <v>0.96078431372549</v>
      </c>
    </row>
    <row r="41">
      <c r="A41" s="17" t="s">
        <v>175</v>
      </c>
      <c r="B41" s="17" t="s">
        <v>176</v>
      </c>
      <c r="C41" s="17" t="str">
        <f t="shared" si="1"/>
        <v>PostionalTimeHarmonic</v>
      </c>
      <c r="D41" s="21">
        <v>100.0</v>
      </c>
      <c r="E41" s="21">
        <v>1.0</v>
      </c>
      <c r="I41" s="17" t="s">
        <v>175</v>
      </c>
      <c r="J41" s="17" t="s">
        <v>176</v>
      </c>
      <c r="K41" s="17" t="str">
        <f t="shared" si="2"/>
        <v>PostionalTimeHarmonic</v>
      </c>
      <c r="L41" s="21">
        <v>100.0</v>
      </c>
      <c r="M41" s="21">
        <v>1.0</v>
      </c>
    </row>
    <row r="42">
      <c r="A42" s="17" t="s">
        <v>175</v>
      </c>
      <c r="B42" s="17" t="s">
        <v>178</v>
      </c>
      <c r="C42" s="17" t="str">
        <f t="shared" si="1"/>
        <v>PostionalTimeNARMA</v>
      </c>
      <c r="D42" s="21">
        <v>100.0</v>
      </c>
      <c r="E42" s="21">
        <v>1.0</v>
      </c>
      <c r="I42" s="17" t="s">
        <v>175</v>
      </c>
      <c r="J42" s="17" t="s">
        <v>178</v>
      </c>
      <c r="K42" s="17" t="str">
        <f t="shared" si="2"/>
        <v>PostionalTimeNARMA</v>
      </c>
      <c r="L42" s="21">
        <v>100.0</v>
      </c>
      <c r="M42" s="21">
        <v>1.0</v>
      </c>
    </row>
    <row r="43">
      <c r="A43" s="17" t="s">
        <v>175</v>
      </c>
      <c r="B43" s="17" t="s">
        <v>153</v>
      </c>
      <c r="C43" s="17" t="str">
        <f t="shared" si="1"/>
        <v>PostionalTimePseudoPeriodic</v>
      </c>
      <c r="D43" s="21">
        <v>100.0</v>
      </c>
      <c r="E43" s="21">
        <v>1.0</v>
      </c>
      <c r="I43" s="17" t="s">
        <v>175</v>
      </c>
      <c r="J43" s="17" t="s">
        <v>153</v>
      </c>
      <c r="K43" s="17" t="str">
        <f t="shared" si="2"/>
        <v>PostionalTimePseudoPeriodic</v>
      </c>
      <c r="L43" s="21">
        <v>100.0</v>
      </c>
      <c r="M43" s="21">
        <v>1.0</v>
      </c>
    </row>
    <row r="44">
      <c r="A44" s="17" t="s">
        <v>157</v>
      </c>
      <c r="B44" s="17" t="s">
        <v>155</v>
      </c>
      <c r="C44" s="17" t="str">
        <f t="shared" si="1"/>
        <v>RareFeatureAutoRegressive</v>
      </c>
      <c r="D44" s="21">
        <v>99.0</v>
      </c>
      <c r="E44" s="21">
        <v>0.98989898989899</v>
      </c>
      <c r="I44" s="17" t="s">
        <v>157</v>
      </c>
      <c r="J44" s="17" t="s">
        <v>155</v>
      </c>
      <c r="K44" s="17" t="str">
        <f t="shared" si="2"/>
        <v>RareFeatureAutoRegressive</v>
      </c>
      <c r="L44" s="21">
        <v>98.0</v>
      </c>
      <c r="M44" s="21">
        <v>0.98</v>
      </c>
    </row>
    <row r="45">
      <c r="A45" s="17" t="s">
        <v>157</v>
      </c>
      <c r="B45" s="17" t="s">
        <v>172</v>
      </c>
      <c r="C45" s="17" t="str">
        <f t="shared" si="1"/>
        <v>RareFeatureCAR</v>
      </c>
      <c r="D45" s="21">
        <v>100.0</v>
      </c>
      <c r="E45" s="21">
        <v>1.0</v>
      </c>
      <c r="I45" s="17" t="s">
        <v>157</v>
      </c>
      <c r="J45" s="17" t="s">
        <v>172</v>
      </c>
      <c r="K45" s="17" t="str">
        <f t="shared" si="2"/>
        <v>RareFeatureCAR</v>
      </c>
      <c r="L45" s="21">
        <v>100.0</v>
      </c>
      <c r="M45" s="21">
        <v>1.0</v>
      </c>
    </row>
    <row r="46">
      <c r="A46" s="17" t="s">
        <v>157</v>
      </c>
      <c r="B46" s="17" t="s">
        <v>151</v>
      </c>
      <c r="C46" s="17" t="str">
        <f t="shared" si="1"/>
        <v>RareFeatureGaussianProcess</v>
      </c>
      <c r="D46" s="21">
        <v>99.0</v>
      </c>
      <c r="E46" s="21">
        <v>0.98989898989899</v>
      </c>
      <c r="I46" s="17" t="s">
        <v>157</v>
      </c>
      <c r="J46" s="17" t="s">
        <v>151</v>
      </c>
      <c r="K46" s="17" t="str">
        <f t="shared" si="2"/>
        <v>RareFeatureGaussianProcess</v>
      </c>
      <c r="L46" s="21">
        <v>99.0</v>
      </c>
      <c r="M46" s="21">
        <v>0.98989898989899</v>
      </c>
    </row>
    <row r="47">
      <c r="A47" s="17" t="s">
        <v>157</v>
      </c>
      <c r="B47" s="17" t="s">
        <v>176</v>
      </c>
      <c r="C47" s="17" t="str">
        <f t="shared" si="1"/>
        <v>RareFeatureHarmonic</v>
      </c>
      <c r="D47" s="21">
        <v>100.0</v>
      </c>
      <c r="E47" s="21">
        <v>1.0</v>
      </c>
      <c r="I47" s="17" t="s">
        <v>157</v>
      </c>
      <c r="J47" s="17" t="s">
        <v>176</v>
      </c>
      <c r="K47" s="17" t="str">
        <f t="shared" si="2"/>
        <v>RareFeatureHarmonic</v>
      </c>
      <c r="L47" s="21">
        <v>100.0</v>
      </c>
      <c r="M47" s="21">
        <v>1.0</v>
      </c>
    </row>
    <row r="48">
      <c r="A48" s="17" t="s">
        <v>157</v>
      </c>
      <c r="B48" s="17" t="s">
        <v>178</v>
      </c>
      <c r="C48" s="17" t="str">
        <f t="shared" si="1"/>
        <v>RareFeatureNARMA</v>
      </c>
      <c r="D48" s="21">
        <v>100.0</v>
      </c>
      <c r="E48" s="21">
        <v>1.0</v>
      </c>
      <c r="I48" s="17" t="s">
        <v>157</v>
      </c>
      <c r="J48" s="17" t="s">
        <v>178</v>
      </c>
      <c r="K48" s="17" t="str">
        <f t="shared" si="2"/>
        <v>RareFeatureNARMA</v>
      </c>
      <c r="L48" s="21">
        <v>100.0</v>
      </c>
      <c r="M48" s="21">
        <v>1.0</v>
      </c>
    </row>
    <row r="49">
      <c r="A49" s="17" t="s">
        <v>157</v>
      </c>
      <c r="B49" s="17" t="s">
        <v>153</v>
      </c>
      <c r="C49" s="17" t="str">
        <f t="shared" si="1"/>
        <v>RareFeaturePseudoPeriodic</v>
      </c>
      <c r="D49" s="21">
        <v>100.0</v>
      </c>
      <c r="E49" s="21">
        <v>1.0</v>
      </c>
      <c r="I49" s="17" t="s">
        <v>157</v>
      </c>
      <c r="J49" s="17" t="s">
        <v>153</v>
      </c>
      <c r="K49" s="17" t="str">
        <f t="shared" si="2"/>
        <v>RareFeaturePseudoPeriodic</v>
      </c>
      <c r="L49" s="21">
        <v>100.0</v>
      </c>
      <c r="M49" s="21">
        <v>1.0</v>
      </c>
    </row>
    <row r="50">
      <c r="A50" s="17" t="s">
        <v>150</v>
      </c>
      <c r="B50" s="17" t="s">
        <v>155</v>
      </c>
      <c r="C50" s="17" t="str">
        <f t="shared" si="1"/>
        <v>RareTimeAutoRegressive</v>
      </c>
      <c r="D50" s="21">
        <v>100.0</v>
      </c>
      <c r="E50" s="21">
        <v>1.0</v>
      </c>
      <c r="I50" s="17" t="s">
        <v>150</v>
      </c>
      <c r="J50" s="17" t="s">
        <v>155</v>
      </c>
      <c r="K50" s="17" t="str">
        <f t="shared" si="2"/>
        <v>RareTimeAutoRegressive</v>
      </c>
      <c r="L50" s="21">
        <v>100.0</v>
      </c>
      <c r="M50" s="21">
        <v>1.0</v>
      </c>
    </row>
    <row r="51">
      <c r="A51" s="17" t="s">
        <v>150</v>
      </c>
      <c r="B51" s="17" t="s">
        <v>172</v>
      </c>
      <c r="C51" s="17" t="str">
        <f t="shared" si="1"/>
        <v>RareTimeCAR</v>
      </c>
      <c r="D51" s="21">
        <v>100.0</v>
      </c>
      <c r="E51" s="21">
        <v>1.0</v>
      </c>
      <c r="I51" s="17" t="s">
        <v>150</v>
      </c>
      <c r="J51" s="17" t="s">
        <v>172</v>
      </c>
      <c r="K51" s="17" t="str">
        <f t="shared" si="2"/>
        <v>RareTimeCAR</v>
      </c>
      <c r="L51" s="21">
        <v>100.0</v>
      </c>
      <c r="M51" s="21">
        <v>1.0</v>
      </c>
    </row>
    <row r="52">
      <c r="A52" s="17" t="s">
        <v>150</v>
      </c>
      <c r="B52" s="17" t="s">
        <v>151</v>
      </c>
      <c r="C52" s="17" t="str">
        <f t="shared" si="1"/>
        <v>RareTimeGaussianProcess</v>
      </c>
      <c r="D52" s="21">
        <v>100.0</v>
      </c>
      <c r="E52" s="21">
        <v>1.0</v>
      </c>
      <c r="I52" s="17" t="s">
        <v>150</v>
      </c>
      <c r="J52" s="17" t="s">
        <v>151</v>
      </c>
      <c r="K52" s="17" t="str">
        <f t="shared" si="2"/>
        <v>RareTimeGaussianProcess</v>
      </c>
      <c r="L52" s="21">
        <v>100.0</v>
      </c>
      <c r="M52" s="21">
        <v>1.0</v>
      </c>
    </row>
    <row r="53">
      <c r="A53" s="17" t="s">
        <v>150</v>
      </c>
      <c r="B53" s="17" t="s">
        <v>176</v>
      </c>
      <c r="C53" s="17" t="str">
        <f t="shared" si="1"/>
        <v>RareTimeHarmonic</v>
      </c>
      <c r="D53" s="21">
        <v>100.0</v>
      </c>
      <c r="E53" s="21">
        <v>1.0</v>
      </c>
      <c r="I53" s="17" t="s">
        <v>150</v>
      </c>
      <c r="J53" s="17" t="s">
        <v>176</v>
      </c>
      <c r="K53" s="17" t="str">
        <f t="shared" si="2"/>
        <v>RareTimeHarmonic</v>
      </c>
      <c r="L53" s="21">
        <v>100.0</v>
      </c>
      <c r="M53" s="21">
        <v>1.0</v>
      </c>
    </row>
    <row r="54">
      <c r="A54" s="17" t="s">
        <v>150</v>
      </c>
      <c r="B54" s="17" t="s">
        <v>178</v>
      </c>
      <c r="C54" s="17" t="str">
        <f t="shared" si="1"/>
        <v>RareTimeNARMA</v>
      </c>
      <c r="D54" s="21">
        <v>100.0</v>
      </c>
      <c r="E54" s="21">
        <v>1.0</v>
      </c>
      <c r="I54" s="17" t="s">
        <v>150</v>
      </c>
      <c r="J54" s="17" t="s">
        <v>178</v>
      </c>
      <c r="K54" s="17" t="str">
        <f t="shared" si="2"/>
        <v>RareTimeNARMA</v>
      </c>
      <c r="L54" s="21">
        <v>100.0</v>
      </c>
      <c r="M54" s="21">
        <v>1.0</v>
      </c>
    </row>
    <row r="55">
      <c r="A55" s="17" t="s">
        <v>150</v>
      </c>
      <c r="B55" s="17" t="s">
        <v>153</v>
      </c>
      <c r="C55" s="17" t="str">
        <f t="shared" si="1"/>
        <v>RareTimePseudoPeriodic</v>
      </c>
      <c r="D55" s="21">
        <v>100.0</v>
      </c>
      <c r="E55" s="21">
        <v>1.0</v>
      </c>
      <c r="I55" s="17" t="s">
        <v>150</v>
      </c>
      <c r="J55" s="17" t="s">
        <v>153</v>
      </c>
      <c r="K55" s="17" t="str">
        <f t="shared" si="2"/>
        <v>RareTimePseudoPeriodic</v>
      </c>
      <c r="L55" s="21">
        <v>100.0</v>
      </c>
      <c r="M55" s="21">
        <v>1.0</v>
      </c>
    </row>
    <row r="56">
      <c r="A56" s="17" t="s">
        <v>177</v>
      </c>
      <c r="B56" s="17" t="s">
        <v>155</v>
      </c>
      <c r="C56" s="17" t="str">
        <f t="shared" si="1"/>
        <v>SmallMiddleAutoRegressive</v>
      </c>
      <c r="D56" s="21">
        <v>100.0</v>
      </c>
      <c r="E56" s="21">
        <v>1.0</v>
      </c>
      <c r="I56" s="17" t="s">
        <v>177</v>
      </c>
      <c r="J56" s="17" t="s">
        <v>155</v>
      </c>
      <c r="K56" s="17" t="str">
        <f t="shared" si="2"/>
        <v>SmallMiddleAutoRegressive</v>
      </c>
      <c r="L56" s="21">
        <v>100.0</v>
      </c>
      <c r="M56" s="21">
        <v>1.0</v>
      </c>
    </row>
    <row r="57">
      <c r="A57" s="17" t="s">
        <v>177</v>
      </c>
      <c r="B57" s="17" t="s">
        <v>172</v>
      </c>
      <c r="C57" s="17" t="str">
        <f t="shared" si="1"/>
        <v>SmallMiddleCAR</v>
      </c>
      <c r="D57" s="21">
        <v>100.0</v>
      </c>
      <c r="E57" s="21">
        <v>1.0</v>
      </c>
      <c r="I57" s="17" t="s">
        <v>177</v>
      </c>
      <c r="J57" s="17" t="s">
        <v>172</v>
      </c>
      <c r="K57" s="17" t="str">
        <f t="shared" si="2"/>
        <v>SmallMiddleCAR</v>
      </c>
      <c r="L57" s="21">
        <v>100.0</v>
      </c>
      <c r="M57" s="21">
        <v>1.0</v>
      </c>
    </row>
    <row r="58">
      <c r="A58" s="17" t="s">
        <v>177</v>
      </c>
      <c r="B58" s="17" t="s">
        <v>151</v>
      </c>
      <c r="C58" s="17" t="str">
        <f t="shared" si="1"/>
        <v>SmallMiddleGaussianProcess</v>
      </c>
      <c r="D58" s="21">
        <v>100.0</v>
      </c>
      <c r="E58" s="21">
        <v>1.0</v>
      </c>
      <c r="I58" s="17" t="s">
        <v>177</v>
      </c>
      <c r="J58" s="17" t="s">
        <v>151</v>
      </c>
      <c r="K58" s="17" t="str">
        <f t="shared" si="2"/>
        <v>SmallMiddleGaussianProcess</v>
      </c>
      <c r="L58" s="21">
        <v>100.0</v>
      </c>
      <c r="M58" s="21">
        <v>1.0</v>
      </c>
    </row>
    <row r="59">
      <c r="A59" s="17" t="s">
        <v>177</v>
      </c>
      <c r="B59" s="17" t="s">
        <v>176</v>
      </c>
      <c r="C59" s="17" t="str">
        <f t="shared" si="1"/>
        <v>SmallMiddleHarmonic</v>
      </c>
      <c r="D59" s="21">
        <v>100.0</v>
      </c>
      <c r="E59" s="21">
        <v>1.0</v>
      </c>
      <c r="I59" s="17" t="s">
        <v>177</v>
      </c>
      <c r="J59" s="17" t="s">
        <v>176</v>
      </c>
      <c r="K59" s="17" t="str">
        <f t="shared" si="2"/>
        <v>SmallMiddleHarmonic</v>
      </c>
      <c r="L59" s="21">
        <v>100.0</v>
      </c>
      <c r="M59" s="21">
        <v>1.0</v>
      </c>
    </row>
    <row r="60">
      <c r="A60" s="17" t="s">
        <v>177</v>
      </c>
      <c r="B60" s="17" t="s">
        <v>178</v>
      </c>
      <c r="C60" s="17" t="str">
        <f t="shared" si="1"/>
        <v>SmallMiddleNARMA</v>
      </c>
      <c r="D60" s="21">
        <v>100.0</v>
      </c>
      <c r="E60" s="21">
        <v>1.0</v>
      </c>
      <c r="I60" s="17" t="s">
        <v>177</v>
      </c>
      <c r="J60" s="17" t="s">
        <v>178</v>
      </c>
      <c r="K60" s="17" t="str">
        <f t="shared" si="2"/>
        <v>SmallMiddleNARMA</v>
      </c>
      <c r="L60" s="21">
        <v>100.0</v>
      </c>
      <c r="M60" s="21">
        <v>1.0</v>
      </c>
    </row>
    <row r="61">
      <c r="A61" s="17" t="s">
        <v>177</v>
      </c>
      <c r="B61" s="17" t="s">
        <v>153</v>
      </c>
      <c r="C61" s="17" t="str">
        <f t="shared" si="1"/>
        <v>SmallMiddlePseudoPeriodic</v>
      </c>
      <c r="D61" s="21">
        <v>100.0</v>
      </c>
      <c r="E61" s="21">
        <v>1.0</v>
      </c>
      <c r="I61" s="17" t="s">
        <v>177</v>
      </c>
      <c r="J61" s="17" t="s">
        <v>153</v>
      </c>
      <c r="K61" s="17" t="str">
        <f t="shared" si="2"/>
        <v>SmallMiddlePseudoPeriodic</v>
      </c>
      <c r="L61" s="21">
        <v>100.0</v>
      </c>
      <c r="M61" s="21">
        <v>1.0</v>
      </c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5" width="7.0"/>
    <col customWidth="1" min="8" max="11" width="4.86"/>
    <col customWidth="1" min="13" max="15" width="4.86"/>
  </cols>
  <sheetData>
    <row r="1">
      <c r="A1" s="27"/>
      <c r="B1" s="18" t="s">
        <v>408</v>
      </c>
      <c r="C1" s="49" t="s">
        <v>368</v>
      </c>
      <c r="D1" s="49" t="s">
        <v>369</v>
      </c>
      <c r="E1" s="49" t="s">
        <v>396</v>
      </c>
      <c r="F1" s="22"/>
      <c r="G1" s="22"/>
      <c r="H1" s="18" t="s">
        <v>409</v>
      </c>
      <c r="I1" s="49" t="s">
        <v>400</v>
      </c>
      <c r="J1" s="49" t="s">
        <v>401</v>
      </c>
      <c r="K1" s="49" t="s">
        <v>402</v>
      </c>
      <c r="L1" s="22"/>
      <c r="M1" s="49" t="s">
        <v>400</v>
      </c>
      <c r="N1" s="49" t="s">
        <v>401</v>
      </c>
      <c r="O1" s="27" t="s">
        <v>402</v>
      </c>
      <c r="P1" s="22"/>
      <c r="Q1" s="49" t="s">
        <v>366</v>
      </c>
    </row>
    <row r="2">
      <c r="A2" s="164" t="s">
        <v>11</v>
      </c>
      <c r="B2" s="156">
        <v>62.0</v>
      </c>
      <c r="C2" s="156">
        <v>66.0</v>
      </c>
      <c r="D2" s="156">
        <v>56.0</v>
      </c>
      <c r="E2" s="156">
        <v>56.0</v>
      </c>
      <c r="F2" s="157"/>
      <c r="G2" s="157"/>
      <c r="H2" s="156">
        <v>0.05272863705953</v>
      </c>
      <c r="I2" s="156">
        <v>0.15241767168045</v>
      </c>
      <c r="J2" s="156">
        <v>0.153237422307332</v>
      </c>
      <c r="K2" s="156">
        <v>0.141367944081624</v>
      </c>
      <c r="L2" s="157"/>
      <c r="M2" s="156">
        <v>0.398513011152416</v>
      </c>
      <c r="N2" s="156">
        <v>0.0817843866171</v>
      </c>
      <c r="O2" s="156">
        <v>0.188104089219331</v>
      </c>
      <c r="P2" s="157"/>
      <c r="Q2" s="157">
        <f>VLOOKUP(A2,DataDictionary!$B$2:$G$31,5,FALSE())</f>
        <v>1345</v>
      </c>
    </row>
    <row r="3">
      <c r="A3" s="164" t="s">
        <v>14</v>
      </c>
      <c r="B3" s="156">
        <v>75.1445086705202</v>
      </c>
      <c r="C3" s="156">
        <v>76.3005780346821</v>
      </c>
      <c r="D3" s="156">
        <v>77.4566473988439</v>
      </c>
      <c r="E3" s="156">
        <v>75.7225433526012</v>
      </c>
      <c r="F3" s="157"/>
      <c r="G3" s="157"/>
      <c r="H3" s="156">
        <v>0.100486207008362</v>
      </c>
      <c r="I3" s="156">
        <v>0.213929331302643</v>
      </c>
      <c r="J3" s="156">
        <v>0.196316587924957</v>
      </c>
      <c r="K3" s="156">
        <v>0.195268170038859</v>
      </c>
      <c r="L3" s="157"/>
      <c r="M3" s="156">
        <v>0.308411214953271</v>
      </c>
      <c r="N3" s="156">
        <v>0.095534787123572</v>
      </c>
      <c r="O3" s="156">
        <v>0.2668743509865</v>
      </c>
      <c r="P3" s="157"/>
      <c r="Q3" s="157">
        <f>VLOOKUP(A3,DataDictionary!$B$2:$G$31,5,FALSE())</f>
        <v>963</v>
      </c>
    </row>
    <row r="4">
      <c r="A4" s="164" t="s">
        <v>19</v>
      </c>
      <c r="B4" s="156">
        <v>63.7627695800227</v>
      </c>
      <c r="C4" s="156">
        <v>62.8830874006811</v>
      </c>
      <c r="D4" s="156">
        <v>62.4006810442679</v>
      </c>
      <c r="E4" s="156">
        <v>64.6992054483542</v>
      </c>
      <c r="F4" s="157"/>
      <c r="G4" s="157"/>
      <c r="H4" s="156">
        <v>0.687510581811269</v>
      </c>
      <c r="I4" s="156">
        <v>0.680037136872609</v>
      </c>
      <c r="J4" s="156">
        <v>0.667659942309062</v>
      </c>
      <c r="K4" s="156">
        <v>0.680959979693095</v>
      </c>
      <c r="L4" s="157"/>
      <c r="M4" s="156">
        <v>0.104166666666667</v>
      </c>
      <c r="N4" s="156">
        <v>0.104166666666667</v>
      </c>
      <c r="O4" s="156">
        <v>0.402777777777778</v>
      </c>
      <c r="P4" s="157"/>
      <c r="Q4" s="157">
        <f>VLOOKUP(A4,DataDictionary!$B$2:$G$31,5,FALSE())</f>
        <v>144</v>
      </c>
    </row>
    <row r="5">
      <c r="A5" s="164" t="s">
        <v>21</v>
      </c>
      <c r="B5" s="156">
        <v>52.0</v>
      </c>
      <c r="C5" s="156">
        <v>49.0</v>
      </c>
      <c r="D5" s="156">
        <v>49.0</v>
      </c>
      <c r="E5" s="156">
        <v>49.0</v>
      </c>
      <c r="F5" s="157"/>
      <c r="G5" s="157"/>
      <c r="H5" s="156">
        <v>0.233531030019124</v>
      </c>
      <c r="I5" s="156">
        <v>0.272612686951955</v>
      </c>
      <c r="J5" s="156">
        <v>0.287439930438995</v>
      </c>
      <c r="K5" s="156">
        <v>0.286020425955454</v>
      </c>
      <c r="L5" s="157"/>
      <c r="M5" s="156">
        <v>0.25</v>
      </c>
      <c r="N5" s="156">
        <v>0.25</v>
      </c>
      <c r="O5" s="156">
        <v>0.171875</v>
      </c>
      <c r="P5" s="157"/>
      <c r="Q5" s="157">
        <f>VLOOKUP(A5,DataDictionary!$B$2:$G$31,5,FALSE())</f>
        <v>64</v>
      </c>
    </row>
    <row r="6">
      <c r="A6" s="164" t="s">
        <v>23</v>
      </c>
      <c r="B6" s="156">
        <v>76.5853658536585</v>
      </c>
      <c r="C6" s="156">
        <v>76.0975609756098</v>
      </c>
      <c r="D6" s="156">
        <v>76.0975609756098</v>
      </c>
      <c r="E6" s="156">
        <v>72.1951219512195</v>
      </c>
      <c r="F6" s="157"/>
      <c r="G6" s="157"/>
      <c r="H6" s="156">
        <v>0.035858464241028</v>
      </c>
      <c r="I6" s="156">
        <v>0.033760678768158</v>
      </c>
      <c r="J6" s="156">
        <v>0.035059547424316</v>
      </c>
      <c r="K6" s="156">
        <v>0.026040399074555</v>
      </c>
      <c r="L6" s="157"/>
      <c r="M6" s="156">
        <v>0.163934426229508</v>
      </c>
      <c r="N6" s="156">
        <v>0.163934426229508</v>
      </c>
      <c r="O6" s="156">
        <v>0.065573770491803</v>
      </c>
      <c r="P6" s="157"/>
      <c r="Q6" s="157">
        <f>VLOOKUP(A6,DataDictionary!$B$2:$G$31,5,FALSE())</f>
        <v>61</v>
      </c>
    </row>
    <row r="7">
      <c r="A7" s="164" t="s">
        <v>25</v>
      </c>
      <c r="B7" s="156">
        <v>54.0</v>
      </c>
      <c r="C7" s="156">
        <v>56.0</v>
      </c>
      <c r="D7" s="156">
        <v>55.0</v>
      </c>
      <c r="E7" s="156">
        <v>55.0</v>
      </c>
      <c r="F7" s="157"/>
      <c r="G7" s="157"/>
      <c r="H7" s="156">
        <v>0.015089046955109</v>
      </c>
      <c r="I7" s="156">
        <v>0.014717988173167</v>
      </c>
      <c r="J7" s="156">
        <v>0.017000019550324</v>
      </c>
      <c r="K7" s="156">
        <v>0.019145309925079</v>
      </c>
      <c r="L7" s="157"/>
      <c r="M7" s="156">
        <v>0.25</v>
      </c>
      <c r="N7" s="156">
        <v>0.25</v>
      </c>
      <c r="O7" s="156">
        <v>0.535714285714286</v>
      </c>
      <c r="P7" s="157"/>
      <c r="Q7" s="157">
        <f>VLOOKUP(A7,DataDictionary!$B$2:$G$31,5,FALSE())</f>
        <v>28</v>
      </c>
    </row>
    <row r="8">
      <c r="A8" s="164" t="s">
        <v>28</v>
      </c>
      <c r="B8" s="156">
        <v>93.8888888888889</v>
      </c>
      <c r="C8" s="156">
        <v>93.3333333333333</v>
      </c>
      <c r="D8" s="156">
        <v>89.4444444444444</v>
      </c>
      <c r="E8" s="156">
        <v>90.0</v>
      </c>
      <c r="F8" s="157"/>
      <c r="G8" s="157"/>
      <c r="H8" s="156">
        <v>0.01067734559377</v>
      </c>
      <c r="I8" s="156">
        <v>0.013317497571309</v>
      </c>
      <c r="J8" s="156">
        <v>0.012010796864828</v>
      </c>
      <c r="K8" s="156">
        <v>0.012274165948232</v>
      </c>
      <c r="L8" s="157"/>
      <c r="M8" s="156">
        <v>0.666666666666667</v>
      </c>
      <c r="N8" s="156">
        <v>0.5</v>
      </c>
      <c r="O8" s="156">
        <v>0.5</v>
      </c>
      <c r="P8" s="157"/>
      <c r="Q8" s="157">
        <f>VLOOKUP(A8,DataDictionary!$B$2:$G$31,5,FALSE())</f>
        <v>24</v>
      </c>
    </row>
    <row r="9">
      <c r="A9" s="164" t="s">
        <v>34</v>
      </c>
      <c r="B9" s="156">
        <v>31.1661198926335</v>
      </c>
      <c r="C9" s="156">
        <v>31.3748881598568</v>
      </c>
      <c r="D9" s="156">
        <v>31.0169997017596</v>
      </c>
      <c r="E9" s="156">
        <v>31.3748881598568</v>
      </c>
      <c r="F9" s="157"/>
      <c r="G9" s="157"/>
      <c r="H9" s="156">
        <v>0.328091657161713</v>
      </c>
      <c r="I9" s="156">
        <v>0.287195225556691</v>
      </c>
      <c r="J9" s="156">
        <v>0.279971508185069</v>
      </c>
      <c r="K9" s="156">
        <v>0.266493240992228</v>
      </c>
      <c r="L9" s="157"/>
      <c r="M9" s="156">
        <v>0.181818181818182</v>
      </c>
      <c r="N9" s="156">
        <v>0.181818181818182</v>
      </c>
      <c r="O9" s="156">
        <v>0.181818181818182</v>
      </c>
      <c r="P9" s="157"/>
      <c r="Q9" s="157">
        <f>VLOOKUP(A9,DataDictionary!$B$2:$G$31,5,FALSE())</f>
        <v>11</v>
      </c>
    </row>
    <row r="10">
      <c r="A10" s="164" t="s">
        <v>36</v>
      </c>
      <c r="B10" s="156">
        <v>45.945945945946</v>
      </c>
      <c r="C10" s="156">
        <v>47.2972972972973</v>
      </c>
      <c r="D10" s="156">
        <v>55.4054054054054</v>
      </c>
      <c r="E10" s="156">
        <v>35.1351351351351</v>
      </c>
      <c r="F10" s="157"/>
      <c r="G10" s="157"/>
      <c r="H10" s="156">
        <v>0.021115648746491</v>
      </c>
      <c r="I10" s="156">
        <v>0.026468145847321</v>
      </c>
      <c r="J10" s="156">
        <v>0.026459932327271</v>
      </c>
      <c r="K10" s="156">
        <v>0.010931857426961</v>
      </c>
      <c r="L10" s="157"/>
      <c r="M10" s="156">
        <v>0.9</v>
      </c>
      <c r="N10" s="156">
        <v>0.8</v>
      </c>
      <c r="O10" s="156">
        <v>0.1</v>
      </c>
      <c r="P10" s="157"/>
      <c r="Q10" s="157">
        <f>VLOOKUP(A10,DataDictionary!$B$2:$G$31,5,FALSE())</f>
        <v>10</v>
      </c>
    </row>
    <row r="11">
      <c r="A11" s="27" t="s">
        <v>39</v>
      </c>
      <c r="B11" s="18">
        <v>99.3333333333333</v>
      </c>
      <c r="C11" s="18">
        <v>99.3333333333333</v>
      </c>
      <c r="D11" s="18">
        <v>98.0</v>
      </c>
      <c r="E11" s="18">
        <v>92.6666666666667</v>
      </c>
      <c r="F11" s="22"/>
      <c r="G11" s="22"/>
      <c r="H11" s="18">
        <v>0.017210161685944</v>
      </c>
      <c r="I11" s="18">
        <v>0.03542363246282</v>
      </c>
      <c r="J11" s="18">
        <v>0.025963973999024</v>
      </c>
      <c r="K11" s="18">
        <v>0.02243957122167</v>
      </c>
      <c r="L11" s="22"/>
      <c r="M11" s="18">
        <v>1.0</v>
      </c>
      <c r="N11" s="18">
        <v>0.222222222222222</v>
      </c>
      <c r="O11" s="18">
        <v>0.111111111111111</v>
      </c>
      <c r="P11" s="22"/>
      <c r="Q11" s="22">
        <f>VLOOKUP(A11,DataDictionary!$B$2:$G$31,5,FALSE())</f>
        <v>9</v>
      </c>
    </row>
    <row r="12">
      <c r="A12" s="27" t="s">
        <v>41</v>
      </c>
      <c r="B12" s="18">
        <v>50.5555555555556</v>
      </c>
      <c r="C12" s="18">
        <v>51.6666666666667</v>
      </c>
      <c r="D12" s="18">
        <v>51.6666666666667</v>
      </c>
      <c r="E12" s="18">
        <v>51.6666666666667</v>
      </c>
      <c r="F12" s="22"/>
      <c r="G12" s="22"/>
      <c r="H12" s="18">
        <v>0.066861085096995</v>
      </c>
      <c r="I12" s="18">
        <v>0.047259084383647</v>
      </c>
      <c r="J12" s="18">
        <v>0.052134116490682</v>
      </c>
      <c r="K12" s="18">
        <v>0.040514079729716</v>
      </c>
      <c r="L12" s="22"/>
      <c r="M12" s="18">
        <v>0.571428571428571</v>
      </c>
      <c r="N12" s="18">
        <v>0.571428571428571</v>
      </c>
      <c r="O12" s="18">
        <v>0.428571428571429</v>
      </c>
      <c r="P12" s="22"/>
      <c r="Q12" s="22">
        <f>VLOOKUP(A12,DataDictionary!$B$2:$G$31,5,FALSE())</f>
        <v>7</v>
      </c>
    </row>
    <row r="13">
      <c r="A13" s="27" t="s">
        <v>45</v>
      </c>
      <c r="B13" s="18">
        <v>100.0</v>
      </c>
      <c r="C13" s="18">
        <v>100.0</v>
      </c>
      <c r="D13" s="18">
        <v>100.0</v>
      </c>
      <c r="E13" s="18">
        <v>100.0</v>
      </c>
      <c r="F13" s="22"/>
      <c r="G13" s="22"/>
      <c r="H13" s="18">
        <v>0.004128340880076</v>
      </c>
      <c r="I13" s="18">
        <v>0.004434553782145</v>
      </c>
      <c r="J13" s="18">
        <v>0.004443522294362</v>
      </c>
      <c r="K13" s="18">
        <v>0.004554804166158</v>
      </c>
      <c r="L13" s="22"/>
      <c r="M13" s="18">
        <v>0.5</v>
      </c>
      <c r="N13" s="18">
        <v>0.333333333333333</v>
      </c>
      <c r="O13" s="18">
        <v>0.333333333333333</v>
      </c>
      <c r="P13" s="22"/>
      <c r="Q13" s="22">
        <f>VLOOKUP(A13,DataDictionary!$B$2:$G$31,5,FALSE())</f>
        <v>6</v>
      </c>
    </row>
    <row r="14">
      <c r="A14" s="27" t="s">
        <v>47</v>
      </c>
      <c r="B14" s="18">
        <v>100.0</v>
      </c>
      <c r="C14" s="18">
        <v>100.0</v>
      </c>
      <c r="D14" s="18">
        <v>98.6111111111111</v>
      </c>
      <c r="E14" s="18">
        <v>98.6111111111111</v>
      </c>
      <c r="F14" s="22"/>
      <c r="G14" s="22"/>
      <c r="H14" s="18">
        <v>0.033704419930776</v>
      </c>
      <c r="I14" s="18">
        <v>0.03663250207901</v>
      </c>
      <c r="J14" s="18">
        <v>0.032283020019531</v>
      </c>
      <c r="K14" s="18">
        <v>0.030981361865997</v>
      </c>
      <c r="L14" s="22"/>
      <c r="M14" s="18">
        <v>1.0</v>
      </c>
      <c r="N14" s="18">
        <v>0.666666666666667</v>
      </c>
      <c r="O14" s="18">
        <v>0.666666666666667</v>
      </c>
      <c r="P14" s="22"/>
      <c r="Q14" s="22">
        <f>VLOOKUP(A14,DataDictionary!$B$2:$G$31,5,FALSE())</f>
        <v>6</v>
      </c>
    </row>
    <row r="15">
      <c r="A15" s="27" t="s">
        <v>49</v>
      </c>
      <c r="B15" s="18">
        <v>88.5496183206107</v>
      </c>
      <c r="C15" s="18">
        <v>76.3358778625954</v>
      </c>
      <c r="D15" s="18">
        <v>74.0458015267176</v>
      </c>
      <c r="E15" s="18">
        <v>78.6259541984733</v>
      </c>
      <c r="F15" s="22"/>
      <c r="G15" s="22"/>
      <c r="H15" s="18">
        <v>0.499542323748271</v>
      </c>
      <c r="I15" s="18">
        <v>0.341570536295573</v>
      </c>
      <c r="J15" s="18">
        <v>0.275767381985982</v>
      </c>
      <c r="K15" s="18">
        <v>0.162653120358785</v>
      </c>
      <c r="L15" s="22"/>
      <c r="M15" s="18">
        <v>0.5</v>
      </c>
      <c r="N15" s="18">
        <v>0.333333333333333</v>
      </c>
      <c r="O15" s="18">
        <v>0.166666666666667</v>
      </c>
      <c r="P15" s="22"/>
      <c r="Q15" s="22">
        <f>VLOOKUP(A15,DataDictionary!$B$2:$G$31,5,FALSE())</f>
        <v>6</v>
      </c>
    </row>
    <row r="16">
      <c r="A16" s="27" t="s">
        <v>51</v>
      </c>
      <c r="B16" s="18">
        <v>64.3957826439578</v>
      </c>
      <c r="C16" s="18">
        <v>64.3957826439578</v>
      </c>
      <c r="D16" s="18">
        <v>51.7437145174372</v>
      </c>
      <c r="E16" s="18">
        <v>51.7437145174372</v>
      </c>
      <c r="F16" s="22"/>
      <c r="G16" s="22"/>
      <c r="H16" s="18">
        <v>0.108456901709239</v>
      </c>
      <c r="I16" s="18">
        <v>0.117197171847026</v>
      </c>
      <c r="J16" s="18">
        <v>0.106385958194733</v>
      </c>
      <c r="K16" s="18">
        <v>0.10234227180481</v>
      </c>
      <c r="L16" s="22"/>
      <c r="M16" s="18">
        <v>1.0</v>
      </c>
      <c r="N16" s="18">
        <v>0.333333333333333</v>
      </c>
      <c r="O16" s="18">
        <v>0.333333333333333</v>
      </c>
      <c r="P16" s="22"/>
      <c r="Q16" s="22">
        <f>VLOOKUP(A16,DataDictionary!$B$2:$G$31,5,FALSE())</f>
        <v>6</v>
      </c>
    </row>
    <row r="17">
      <c r="A17" s="27" t="s">
        <v>52</v>
      </c>
      <c r="B17" s="18">
        <v>88.8157894736842</v>
      </c>
      <c r="C17" s="18">
        <v>87.5</v>
      </c>
      <c r="D17" s="18">
        <v>76.9736842105263</v>
      </c>
      <c r="E17" s="18">
        <v>87.5</v>
      </c>
      <c r="F17" s="22"/>
      <c r="G17" s="22"/>
      <c r="H17" s="18">
        <v>0.0057808081309</v>
      </c>
      <c r="I17" s="18">
        <v>0.006544049580892</v>
      </c>
      <c r="J17" s="18">
        <v>0.005064511299133</v>
      </c>
      <c r="K17" s="18">
        <v>0.005833355585734</v>
      </c>
      <c r="L17" s="22"/>
      <c r="M17" s="18">
        <v>0.666666666666667</v>
      </c>
      <c r="N17" s="18">
        <v>0.166666666666667</v>
      </c>
      <c r="O17" s="18">
        <v>0.333333333333333</v>
      </c>
      <c r="P17" s="22"/>
      <c r="Q17" s="22">
        <f>VLOOKUP(A17,DataDictionary!$B$2:$G$31,5,FALSE())</f>
        <v>6</v>
      </c>
    </row>
    <row r="18">
      <c r="A18" s="27" t="s">
        <v>43</v>
      </c>
      <c r="B18" s="18">
        <v>89.7610921501707</v>
      </c>
      <c r="C18" s="18">
        <v>89.0784982935154</v>
      </c>
      <c r="D18" s="18">
        <v>89.419795221843</v>
      </c>
      <c r="E18" s="18">
        <v>88.3959044368601</v>
      </c>
      <c r="F18" s="22"/>
      <c r="G18" s="22"/>
      <c r="H18" s="18">
        <v>0.067681988080343</v>
      </c>
      <c r="I18" s="18">
        <v>0.038670814037323</v>
      </c>
      <c r="J18" s="18">
        <v>0.040158923467</v>
      </c>
      <c r="K18" s="18">
        <v>0.045688203970591</v>
      </c>
      <c r="L18" s="22"/>
      <c r="M18" s="18">
        <v>0.333333333333333</v>
      </c>
      <c r="N18" s="18">
        <v>0.333333333333333</v>
      </c>
      <c r="O18" s="18">
        <v>0.5</v>
      </c>
      <c r="P18" s="22"/>
      <c r="Q18" s="22">
        <f>VLOOKUP(A18,DataDictionary!$B$2:$G$31,5,FALSE())</f>
        <v>6</v>
      </c>
    </row>
    <row r="19">
      <c r="A19" s="27" t="s">
        <v>57</v>
      </c>
      <c r="B19" s="18">
        <v>98.1481481481482</v>
      </c>
      <c r="C19" s="18">
        <v>98.1481481481482</v>
      </c>
      <c r="D19" s="18">
        <v>93.3333333333333</v>
      </c>
      <c r="E19" s="18">
        <v>93.3333333333333</v>
      </c>
      <c r="F19" s="22"/>
      <c r="G19" s="22"/>
      <c r="H19" s="18">
        <v>0.003267463048299</v>
      </c>
      <c r="I19" s="18">
        <v>0.004328246911367</v>
      </c>
      <c r="J19" s="18">
        <v>0.004025522867839</v>
      </c>
      <c r="K19" s="18">
        <v>0.004312964280446</v>
      </c>
      <c r="L19" s="22"/>
      <c r="M19" s="18">
        <v>1.0</v>
      </c>
      <c r="N19" s="18">
        <v>0.5</v>
      </c>
      <c r="O19" s="18">
        <v>0.5</v>
      </c>
      <c r="P19" s="22"/>
      <c r="Q19" s="22">
        <f>VLOOKUP(A19,DataDictionary!$B$2:$G$31,5,FALSE())</f>
        <v>4</v>
      </c>
    </row>
    <row r="20">
      <c r="A20" s="27" t="s">
        <v>55</v>
      </c>
      <c r="B20" s="18">
        <v>46.6666666666667</v>
      </c>
      <c r="C20" s="18">
        <v>40.0</v>
      </c>
      <c r="D20" s="18">
        <v>26.6666666666667</v>
      </c>
      <c r="E20" s="18">
        <v>33.3333333333333</v>
      </c>
      <c r="F20" s="22"/>
      <c r="G20" s="22"/>
      <c r="H20" s="18">
        <v>0.017908231417338</v>
      </c>
      <c r="I20" s="18">
        <v>0.015852355957031</v>
      </c>
      <c r="J20" s="18">
        <v>0.008529388904572</v>
      </c>
      <c r="K20" s="18">
        <v>0.012872779369354</v>
      </c>
      <c r="L20" s="22"/>
      <c r="M20" s="18">
        <v>0.75</v>
      </c>
      <c r="N20" s="18">
        <v>0.25</v>
      </c>
      <c r="O20" s="18">
        <v>0.5</v>
      </c>
      <c r="P20" s="22"/>
      <c r="Q20" s="22">
        <f>VLOOKUP(A20,DataDictionary!$B$2:$G$31,5,FALSE())</f>
        <v>4</v>
      </c>
    </row>
    <row r="21">
      <c r="A21" s="27" t="s">
        <v>65</v>
      </c>
      <c r="B21" s="18">
        <v>100.0</v>
      </c>
      <c r="C21" s="18">
        <v>99.2753623188406</v>
      </c>
      <c r="D21" s="18">
        <v>97.1014492753623</v>
      </c>
      <c r="E21" s="18">
        <v>94.2028985507247</v>
      </c>
      <c r="F21" s="22"/>
      <c r="G21" s="22"/>
      <c r="H21" s="18">
        <v>0.008320347468058</v>
      </c>
      <c r="I21" s="18">
        <v>0.008321630954742</v>
      </c>
      <c r="J21" s="18">
        <v>0.00665016969045</v>
      </c>
      <c r="K21" s="18">
        <v>0.007826268672943</v>
      </c>
      <c r="L21" s="22"/>
      <c r="M21" s="18">
        <v>0.666666666666667</v>
      </c>
      <c r="N21" s="18">
        <v>0.333333333333333</v>
      </c>
      <c r="O21" s="18">
        <v>0.333333333333333</v>
      </c>
      <c r="P21" s="22"/>
      <c r="Q21" s="22">
        <f>VLOOKUP(A21,DataDictionary!$B$2:$G$31,5,FALSE())</f>
        <v>3</v>
      </c>
    </row>
    <row r="22">
      <c r="A22" s="27" t="s">
        <v>67</v>
      </c>
      <c r="B22" s="18">
        <v>44.4866920152091</v>
      </c>
      <c r="C22" s="18">
        <v>44.4866920152091</v>
      </c>
      <c r="D22" s="18">
        <v>49.0494296577947</v>
      </c>
      <c r="E22" s="18">
        <v>44.8669201520912</v>
      </c>
      <c r="F22" s="22"/>
      <c r="G22" s="22"/>
      <c r="H22" s="18">
        <v>0.087669976552328</v>
      </c>
      <c r="I22" s="18">
        <v>0.087015684445699</v>
      </c>
      <c r="J22" s="18">
        <v>0.042284075419108</v>
      </c>
      <c r="K22" s="18">
        <v>0.073651107152303</v>
      </c>
      <c r="L22" s="22"/>
      <c r="M22" s="18">
        <v>1.0</v>
      </c>
      <c r="N22" s="18">
        <v>0.333333333333333</v>
      </c>
      <c r="O22" s="18">
        <v>0.666666666666667</v>
      </c>
      <c r="P22" s="22"/>
      <c r="Q22" s="22">
        <f>VLOOKUP(A22,DataDictionary!$B$2:$G$31,5,FALSE())</f>
        <v>3</v>
      </c>
    </row>
    <row r="23">
      <c r="A23" s="27" t="s">
        <v>59</v>
      </c>
      <c r="B23" s="18">
        <v>58.5882352941177</v>
      </c>
      <c r="C23" s="18">
        <v>58.5882352941177</v>
      </c>
      <c r="D23" s="18">
        <v>32.0</v>
      </c>
      <c r="E23" s="18">
        <v>32.0</v>
      </c>
      <c r="F23" s="22"/>
      <c r="G23" s="22"/>
      <c r="H23" s="18">
        <v>0.008877082665761</v>
      </c>
      <c r="I23" s="18">
        <v>0.023886140187581</v>
      </c>
      <c r="J23" s="18">
        <v>0.01689928372701</v>
      </c>
      <c r="K23" s="18">
        <v>0.016065768400828</v>
      </c>
      <c r="L23" s="22"/>
      <c r="M23" s="18">
        <v>1.0</v>
      </c>
      <c r="N23" s="18">
        <v>0.333333333333333</v>
      </c>
      <c r="O23" s="18">
        <v>0.333333333333333</v>
      </c>
      <c r="P23" s="22"/>
      <c r="Q23" s="22">
        <f>VLOOKUP(A23,DataDictionary!$B$2:$G$31,5,FALSE())</f>
        <v>3</v>
      </c>
    </row>
    <row r="24">
      <c r="A24" s="27" t="s">
        <v>61</v>
      </c>
      <c r="B24" s="18">
        <v>94.0625</v>
      </c>
      <c r="C24" s="18">
        <v>94.0625</v>
      </c>
      <c r="D24" s="18">
        <v>71.875</v>
      </c>
      <c r="E24" s="18">
        <v>85.625</v>
      </c>
      <c r="F24" s="22"/>
      <c r="G24" s="22"/>
      <c r="H24" s="18">
        <v>0.010062313079834</v>
      </c>
      <c r="I24" s="18">
        <v>0.011748603979747</v>
      </c>
      <c r="J24" s="18">
        <v>0.008483382066091</v>
      </c>
      <c r="K24" s="18">
        <v>0.01176024278005</v>
      </c>
      <c r="L24" s="22"/>
      <c r="M24" s="18">
        <v>1.0</v>
      </c>
      <c r="N24" s="18">
        <v>0.333333333333333</v>
      </c>
      <c r="O24" s="18">
        <v>0.666666666666667</v>
      </c>
      <c r="P24" s="22"/>
      <c r="Q24" s="22">
        <f>VLOOKUP(A24,DataDictionary!$B$2:$G$31,5,FALSE())</f>
        <v>3</v>
      </c>
    </row>
    <row r="25">
      <c r="A25" s="27" t="s">
        <v>69</v>
      </c>
      <c r="B25" s="18">
        <v>20.0</v>
      </c>
      <c r="C25" s="18">
        <v>20.0</v>
      </c>
      <c r="D25" s="18">
        <v>20.0</v>
      </c>
      <c r="E25" s="18">
        <v>20.0</v>
      </c>
      <c r="F25" s="22"/>
      <c r="G25" s="22"/>
      <c r="H25" s="18">
        <v>0.005508430798848</v>
      </c>
      <c r="I25" s="18">
        <v>0.005277538299561</v>
      </c>
      <c r="J25" s="18">
        <v>0.005331460634867</v>
      </c>
      <c r="K25" s="18">
        <v>0.005433551470439</v>
      </c>
      <c r="L25" s="22"/>
      <c r="M25" s="18">
        <v>1.0</v>
      </c>
      <c r="N25" s="18">
        <v>0.5</v>
      </c>
      <c r="O25" s="18">
        <v>0.5</v>
      </c>
      <c r="P25" s="22"/>
      <c r="Q25" s="22">
        <f>VLOOKUP(A25,DataDictionary!$B$2:$G$31,5,FALSE())</f>
        <v>2</v>
      </c>
    </row>
    <row r="26">
      <c r="A26" s="27" t="s">
        <v>73</v>
      </c>
      <c r="B26" s="18">
        <v>93.8888888888889</v>
      </c>
      <c r="C26" s="18">
        <v>93.8888888888889</v>
      </c>
      <c r="D26" s="18">
        <v>78.8888888888889</v>
      </c>
      <c r="E26" s="18">
        <v>78.8888888888889</v>
      </c>
      <c r="F26" s="22"/>
      <c r="G26" s="22"/>
      <c r="H26" s="18">
        <v>0.005416794617971</v>
      </c>
      <c r="I26" s="18">
        <v>0.010698544979096</v>
      </c>
      <c r="J26" s="18">
        <v>0.008661417166392</v>
      </c>
      <c r="K26" s="18">
        <v>0.008830857276917</v>
      </c>
      <c r="L26" s="22"/>
      <c r="M26" s="18">
        <v>1.0</v>
      </c>
      <c r="N26" s="18">
        <v>0.5</v>
      </c>
      <c r="O26" s="18">
        <v>0.5</v>
      </c>
      <c r="P26" s="22"/>
      <c r="Q26" s="22">
        <f>VLOOKUP(A26,DataDictionary!$B$2:$G$31,5,FALSE())</f>
        <v>2</v>
      </c>
    </row>
    <row r="27">
      <c r="A27" s="27" t="s">
        <v>71</v>
      </c>
      <c r="B27" s="18">
        <v>98.0560320182962</v>
      </c>
      <c r="C27" s="18">
        <v>98.0560320182962</v>
      </c>
      <c r="D27" s="18">
        <v>88.1932532875929</v>
      </c>
      <c r="E27" s="18">
        <v>88.1932532875929</v>
      </c>
      <c r="F27" s="22"/>
      <c r="G27" s="22"/>
      <c r="H27" s="18">
        <v>0.702976437409719</v>
      </c>
      <c r="I27" s="18">
        <v>0.731832146644592</v>
      </c>
      <c r="J27" s="18">
        <v>0.747146781285604</v>
      </c>
      <c r="K27" s="18">
        <v>0.647675720850627</v>
      </c>
      <c r="L27" s="22"/>
      <c r="M27" s="18">
        <v>1.0</v>
      </c>
      <c r="N27" s="18">
        <v>0.5</v>
      </c>
      <c r="O27" s="18">
        <v>0.5</v>
      </c>
      <c r="P27" s="22"/>
      <c r="Q27" s="22">
        <f>VLOOKUP(A27,DataDictionary!$B$2:$G$31,5,FALSE())</f>
        <v>2</v>
      </c>
    </row>
    <row r="28">
      <c r="B28" s="41">
        <f t="shared" ref="B28:E28" si="1">AVERAGE(B2:B27)</f>
        <v>72.68468974</v>
      </c>
      <c r="C28" s="41">
        <f t="shared" si="1"/>
        <v>72.04241395</v>
      </c>
      <c r="D28" s="41">
        <f t="shared" si="1"/>
        <v>67.28425128</v>
      </c>
      <c r="E28" s="41">
        <f t="shared" si="1"/>
        <v>67.26078997</v>
      </c>
      <c r="H28" s="41">
        <f t="shared" ref="H28:K28" si="2">SUM(H2:H27)</f>
        <v>3.138461725</v>
      </c>
      <c r="I28" s="41">
        <f t="shared" si="2"/>
        <v>3.2211496</v>
      </c>
      <c r="J28" s="41">
        <f t="shared" si="2"/>
        <v>3.065368577</v>
      </c>
      <c r="K28" s="41">
        <f t="shared" si="2"/>
        <v>2.841937522</v>
      </c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6.0"/>
    <col customWidth="1" min="3" max="4" width="24.14"/>
    <col customWidth="1" min="5" max="6" width="22.14"/>
    <col customWidth="1" min="10" max="11" width="21.14"/>
  </cols>
  <sheetData>
    <row r="1">
      <c r="A1" s="111" t="s">
        <v>410</v>
      </c>
      <c r="B1" s="111" t="s">
        <v>411</v>
      </c>
      <c r="C1" s="111" t="s">
        <v>412</v>
      </c>
      <c r="D1" s="92" t="s">
        <v>369</v>
      </c>
      <c r="E1" s="92" t="s">
        <v>368</v>
      </c>
      <c r="F1" s="111" t="s">
        <v>413</v>
      </c>
      <c r="G1" s="44" t="s">
        <v>414</v>
      </c>
      <c r="H1" s="44" t="s">
        <v>415</v>
      </c>
      <c r="I1" s="44" t="s">
        <v>416</v>
      </c>
      <c r="J1" s="44" t="s">
        <v>417</v>
      </c>
      <c r="K1" s="44" t="s">
        <v>418</v>
      </c>
      <c r="L1" s="44" t="s">
        <v>419</v>
      </c>
    </row>
    <row r="2" hidden="1">
      <c r="A2" s="165" t="s">
        <v>420</v>
      </c>
      <c r="B2" s="165"/>
      <c r="C2" s="166">
        <v>70.9844559585492</v>
      </c>
      <c r="D2" s="145"/>
      <c r="E2" s="145"/>
      <c r="F2" s="90"/>
    </row>
    <row r="3">
      <c r="A3" s="165" t="s">
        <v>421</v>
      </c>
      <c r="B3" s="165" t="s">
        <v>422</v>
      </c>
      <c r="C3" s="166">
        <v>84.1105354058721</v>
      </c>
      <c r="D3" s="29">
        <v>82.2107081174438</v>
      </c>
      <c r="E3" s="167">
        <v>86.0103626943005</v>
      </c>
      <c r="F3" s="166">
        <v>81.174438687392</v>
      </c>
      <c r="G3" s="143">
        <v>86.873920552677</v>
      </c>
      <c r="H3" s="142">
        <v>82.2107081174438</v>
      </c>
      <c r="I3" s="142">
        <v>81.174438687392</v>
      </c>
      <c r="J3" s="142">
        <v>81.5198618307426</v>
      </c>
      <c r="K3" s="142">
        <v>86.873920552677</v>
      </c>
    </row>
    <row r="4">
      <c r="A4" s="165" t="s">
        <v>423</v>
      </c>
      <c r="B4" s="165" t="s">
        <v>424</v>
      </c>
      <c r="C4" s="168">
        <v>84.8013816925734</v>
      </c>
      <c r="D4" s="29">
        <v>77.8929188255613</v>
      </c>
      <c r="E4" s="29">
        <v>75.6476683937823</v>
      </c>
      <c r="F4" s="166">
        <v>81.174438687392</v>
      </c>
      <c r="G4" s="143">
        <v>86.873920552677</v>
      </c>
      <c r="H4" s="142">
        <v>81.5198618307426</v>
      </c>
      <c r="I4" s="142">
        <v>81.174438687392</v>
      </c>
      <c r="J4" s="142">
        <v>81.5198618307426</v>
      </c>
      <c r="K4" s="142">
        <v>86.873920552677</v>
      </c>
    </row>
    <row r="5">
      <c r="A5" s="169" t="s">
        <v>425</v>
      </c>
      <c r="B5" s="169" t="s">
        <v>426</v>
      </c>
      <c r="C5" s="170">
        <v>77.5374376039933</v>
      </c>
      <c r="D5" s="171">
        <v>78.0366056572379</v>
      </c>
      <c r="E5" s="171">
        <v>76.2063227953411</v>
      </c>
      <c r="F5" s="170">
        <v>76.2063227953411</v>
      </c>
      <c r="G5" s="172">
        <v>81.6971713810316</v>
      </c>
      <c r="H5" s="170">
        <v>76.8718801996672</v>
      </c>
      <c r="I5" s="170">
        <v>76.2063227953411</v>
      </c>
      <c r="J5" s="170">
        <v>76.8718801996672</v>
      </c>
      <c r="K5" s="170">
        <v>79.7004991680532</v>
      </c>
      <c r="L5" s="173">
        <v>83.69</v>
      </c>
      <c r="M5" s="44" t="s">
        <v>427</v>
      </c>
      <c r="N5" s="142">
        <v>81.6971713810316</v>
      </c>
      <c r="O5" s="174">
        <v>81.8635607321131</v>
      </c>
    </row>
    <row r="6">
      <c r="D6" s="40"/>
      <c r="E6" s="40"/>
    </row>
    <row r="7">
      <c r="C7" s="24" t="s">
        <v>428</v>
      </c>
      <c r="D7" s="93" t="s">
        <v>369</v>
      </c>
      <c r="E7" s="93" t="s">
        <v>368</v>
      </c>
      <c r="F7" s="24" t="s">
        <v>413</v>
      </c>
    </row>
    <row r="8">
      <c r="A8" s="165" t="s">
        <v>421</v>
      </c>
      <c r="B8" s="165" t="s">
        <v>422</v>
      </c>
      <c r="C8" s="166">
        <v>64.594127806563</v>
      </c>
      <c r="D8" s="29">
        <v>58.7219343696027</v>
      </c>
      <c r="E8" s="29">
        <v>66.4939550949913</v>
      </c>
      <c r="F8" s="166">
        <v>61.1398963730569</v>
      </c>
    </row>
    <row r="9">
      <c r="A9" s="165" t="s">
        <v>423</v>
      </c>
      <c r="B9" s="165" t="s">
        <v>424</v>
      </c>
      <c r="C9" s="168">
        <v>64.9395509499136</v>
      </c>
      <c r="D9" s="29">
        <v>59.7582037996545</v>
      </c>
      <c r="E9" s="175">
        <v>54.4041450777202</v>
      </c>
      <c r="F9" s="166">
        <v>61.1398963730569</v>
      </c>
    </row>
    <row r="10">
      <c r="A10" s="165" t="s">
        <v>425</v>
      </c>
      <c r="B10" s="165" t="s">
        <v>426</v>
      </c>
      <c r="C10" s="166">
        <v>57.5707154742096</v>
      </c>
      <c r="D10" s="29">
        <v>57.5707154742096</v>
      </c>
      <c r="E10" s="175">
        <v>57.071547420965</v>
      </c>
      <c r="F10" s="166">
        <v>57.071547420965</v>
      </c>
    </row>
    <row r="11">
      <c r="A11" s="24"/>
      <c r="B11" s="24"/>
      <c r="D11" s="40"/>
      <c r="E11" s="40"/>
    </row>
    <row r="12">
      <c r="A12" s="44" t="s">
        <v>421</v>
      </c>
      <c r="B12" s="44"/>
      <c r="C12" s="176" t="s">
        <v>429</v>
      </c>
      <c r="D12" s="177" t="s">
        <v>430</v>
      </c>
      <c r="E12" s="178" t="s">
        <v>431</v>
      </c>
      <c r="F12" s="179" t="s">
        <v>432</v>
      </c>
      <c r="G12" s="180" t="s">
        <v>433</v>
      </c>
      <c r="H12" s="179" t="s">
        <v>430</v>
      </c>
      <c r="I12" s="179" t="s">
        <v>432</v>
      </c>
      <c r="J12" s="179" t="s">
        <v>434</v>
      </c>
      <c r="K12" s="179" t="s">
        <v>433</v>
      </c>
    </row>
    <row r="13">
      <c r="A13" s="44" t="s">
        <v>423</v>
      </c>
      <c r="B13" s="44"/>
      <c r="C13" s="176" t="s">
        <v>435</v>
      </c>
      <c r="D13" s="181" t="s">
        <v>436</v>
      </c>
      <c r="E13" s="181" t="s">
        <v>437</v>
      </c>
      <c r="F13" s="179" t="s">
        <v>438</v>
      </c>
      <c r="G13" s="179" t="s">
        <v>439</v>
      </c>
      <c r="H13" s="179" t="s">
        <v>440</v>
      </c>
      <c r="I13" s="179" t="s">
        <v>438</v>
      </c>
      <c r="J13" s="179" t="s">
        <v>441</v>
      </c>
      <c r="K13" s="179" t="s">
        <v>439</v>
      </c>
    </row>
    <row r="14">
      <c r="A14" s="44" t="s">
        <v>425</v>
      </c>
      <c r="B14" s="44"/>
      <c r="C14" s="176" t="s">
        <v>442</v>
      </c>
      <c r="D14" s="181" t="s">
        <v>443</v>
      </c>
      <c r="E14" s="181" t="s">
        <v>444</v>
      </c>
      <c r="F14" s="179" t="s">
        <v>444</v>
      </c>
      <c r="G14" s="179" t="s">
        <v>445</v>
      </c>
      <c r="H14" s="179" t="s">
        <v>440</v>
      </c>
      <c r="I14" s="179" t="s">
        <v>444</v>
      </c>
      <c r="J14" s="179" t="s">
        <v>440</v>
      </c>
      <c r="K14" s="142" t="s">
        <v>446</v>
      </c>
    </row>
    <row r="15">
      <c r="D15" s="40"/>
      <c r="E15" s="40"/>
    </row>
    <row r="16">
      <c r="D16" s="40"/>
      <c r="E16" s="40"/>
    </row>
    <row r="17">
      <c r="D17" s="40"/>
      <c r="E17" s="40"/>
    </row>
    <row r="18">
      <c r="D18" s="40"/>
      <c r="E18" s="40"/>
    </row>
    <row r="19">
      <c r="D19" s="40"/>
      <c r="E19" s="40"/>
    </row>
    <row r="20">
      <c r="D20" s="40"/>
      <c r="E20" s="40"/>
    </row>
    <row r="21">
      <c r="D21" s="40"/>
      <c r="E21" s="40"/>
    </row>
    <row r="22">
      <c r="D22" s="40"/>
      <c r="E22" s="40"/>
    </row>
    <row r="23">
      <c r="D23" s="40"/>
      <c r="E23" s="40"/>
    </row>
    <row r="24">
      <c r="D24" s="40"/>
      <c r="E24" s="40"/>
    </row>
    <row r="25">
      <c r="D25" s="40"/>
      <c r="E25" s="40"/>
    </row>
    <row r="26">
      <c r="D26" s="40"/>
      <c r="E26" s="40"/>
    </row>
    <row r="27">
      <c r="D27" s="40"/>
      <c r="E27" s="40"/>
    </row>
    <row r="28">
      <c r="D28" s="40"/>
      <c r="E28" s="40"/>
    </row>
    <row r="29">
      <c r="D29" s="40"/>
      <c r="E29" s="40"/>
    </row>
    <row r="30">
      <c r="D30" s="40"/>
      <c r="E30" s="40"/>
    </row>
    <row r="31">
      <c r="D31" s="40"/>
      <c r="E31" s="40"/>
    </row>
    <row r="32">
      <c r="D32" s="40"/>
      <c r="E32" s="40"/>
    </row>
    <row r="33">
      <c r="D33" s="40"/>
      <c r="E33" s="40"/>
    </row>
    <row r="34">
      <c r="D34" s="40"/>
      <c r="E34" s="40"/>
    </row>
    <row r="35">
      <c r="D35" s="40"/>
      <c r="E35" s="40"/>
    </row>
    <row r="36">
      <c r="D36" s="40"/>
      <c r="E36" s="40"/>
    </row>
    <row r="37">
      <c r="D37" s="40"/>
      <c r="E37" s="40"/>
    </row>
    <row r="38">
      <c r="D38" s="40"/>
      <c r="E38" s="40"/>
    </row>
    <row r="39">
      <c r="D39" s="40"/>
      <c r="E39" s="40"/>
    </row>
    <row r="40">
      <c r="D40" s="40"/>
      <c r="E40" s="40"/>
    </row>
    <row r="41">
      <c r="D41" s="40"/>
      <c r="E41" s="40"/>
    </row>
    <row r="42">
      <c r="D42" s="40"/>
      <c r="E42" s="40"/>
    </row>
    <row r="43">
      <c r="D43" s="40"/>
      <c r="E43" s="40"/>
    </row>
    <row r="44">
      <c r="D44" s="40"/>
      <c r="E44" s="40"/>
    </row>
    <row r="45">
      <c r="D45" s="40"/>
      <c r="E45" s="40"/>
    </row>
    <row r="46">
      <c r="D46" s="40"/>
      <c r="E46" s="40"/>
    </row>
    <row r="47">
      <c r="D47" s="40"/>
      <c r="E47" s="40"/>
    </row>
    <row r="48">
      <c r="D48" s="40"/>
      <c r="E48" s="40"/>
    </row>
    <row r="49">
      <c r="D49" s="40"/>
      <c r="E49" s="40"/>
    </row>
    <row r="50">
      <c r="D50" s="40"/>
      <c r="E50" s="40"/>
    </row>
    <row r="51">
      <c r="D51" s="40"/>
      <c r="E51" s="40"/>
    </row>
    <row r="52">
      <c r="D52" s="40"/>
      <c r="E52" s="40"/>
    </row>
    <row r="53">
      <c r="D53" s="40"/>
      <c r="E53" s="40"/>
    </row>
    <row r="54">
      <c r="D54" s="40"/>
      <c r="E54" s="40"/>
    </row>
    <row r="55">
      <c r="D55" s="40"/>
      <c r="E55" s="40"/>
    </row>
    <row r="56">
      <c r="D56" s="40"/>
      <c r="E56" s="40"/>
    </row>
    <row r="57">
      <c r="D57" s="40"/>
      <c r="E57" s="40"/>
    </row>
    <row r="58">
      <c r="D58" s="40"/>
      <c r="E58" s="40"/>
    </row>
    <row r="59">
      <c r="D59" s="40"/>
      <c r="E59" s="40"/>
    </row>
    <row r="60">
      <c r="D60" s="40"/>
      <c r="E60" s="40"/>
    </row>
    <row r="61">
      <c r="D61" s="40"/>
      <c r="E61" s="40"/>
    </row>
    <row r="62">
      <c r="D62" s="40"/>
      <c r="E62" s="40"/>
    </row>
    <row r="63">
      <c r="D63" s="40"/>
      <c r="E63" s="40"/>
    </row>
    <row r="64">
      <c r="D64" s="40"/>
      <c r="E64" s="40"/>
    </row>
    <row r="65">
      <c r="D65" s="40"/>
      <c r="E65" s="40"/>
    </row>
    <row r="66">
      <c r="D66" s="40"/>
      <c r="E66" s="40"/>
    </row>
    <row r="67">
      <c r="D67" s="40"/>
      <c r="E67" s="40"/>
    </row>
    <row r="68">
      <c r="D68" s="40"/>
      <c r="E68" s="40"/>
    </row>
    <row r="69">
      <c r="D69" s="40"/>
      <c r="E69" s="40"/>
    </row>
    <row r="70">
      <c r="D70" s="40"/>
      <c r="E70" s="40"/>
    </row>
    <row r="71">
      <c r="D71" s="40"/>
      <c r="E71" s="40"/>
    </row>
    <row r="72">
      <c r="D72" s="40"/>
      <c r="E72" s="40"/>
    </row>
    <row r="73">
      <c r="D73" s="40"/>
      <c r="E73" s="40"/>
    </row>
    <row r="74">
      <c r="D74" s="40"/>
      <c r="E74" s="40"/>
    </row>
    <row r="75">
      <c r="D75" s="40"/>
      <c r="E75" s="40"/>
    </row>
    <row r="76">
      <c r="D76" s="40"/>
      <c r="E76" s="40"/>
    </row>
    <row r="77">
      <c r="D77" s="40"/>
      <c r="E77" s="40"/>
    </row>
    <row r="78">
      <c r="D78" s="40"/>
      <c r="E78" s="40"/>
    </row>
    <row r="79">
      <c r="D79" s="40"/>
      <c r="E79" s="40"/>
    </row>
    <row r="80">
      <c r="D80" s="40"/>
      <c r="E80" s="40"/>
    </row>
    <row r="81">
      <c r="D81" s="40"/>
      <c r="E81" s="40"/>
    </row>
    <row r="82">
      <c r="D82" s="40"/>
      <c r="E82" s="40"/>
    </row>
    <row r="83">
      <c r="D83" s="40"/>
      <c r="E83" s="40"/>
    </row>
    <row r="84">
      <c r="D84" s="40"/>
      <c r="E84" s="40"/>
    </row>
    <row r="85">
      <c r="D85" s="40"/>
      <c r="E85" s="40"/>
    </row>
    <row r="86">
      <c r="D86" s="40"/>
      <c r="E86" s="40"/>
    </row>
    <row r="87">
      <c r="D87" s="40"/>
      <c r="E87" s="40"/>
    </row>
    <row r="88">
      <c r="D88" s="40"/>
      <c r="E88" s="40"/>
    </row>
    <row r="89">
      <c r="D89" s="40"/>
      <c r="E89" s="40"/>
    </row>
    <row r="90">
      <c r="D90" s="40"/>
      <c r="E90" s="40"/>
    </row>
    <row r="91">
      <c r="D91" s="40"/>
      <c r="E91" s="40"/>
    </row>
    <row r="92">
      <c r="D92" s="40"/>
      <c r="E92" s="40"/>
    </row>
    <row r="93">
      <c r="D93" s="40"/>
      <c r="E93" s="40"/>
    </row>
    <row r="94">
      <c r="D94" s="40"/>
      <c r="E94" s="40"/>
    </row>
    <row r="95">
      <c r="D95" s="40"/>
      <c r="E95" s="40"/>
    </row>
    <row r="96">
      <c r="D96" s="40"/>
      <c r="E96" s="40"/>
    </row>
    <row r="97">
      <c r="D97" s="40"/>
      <c r="E97" s="40"/>
    </row>
    <row r="98">
      <c r="D98" s="40"/>
      <c r="E98" s="40"/>
    </row>
    <row r="99">
      <c r="D99" s="40"/>
      <c r="E99" s="40"/>
    </row>
    <row r="100">
      <c r="D100" s="40"/>
      <c r="E100" s="40"/>
    </row>
    <row r="101">
      <c r="D101" s="40"/>
      <c r="E101" s="40"/>
    </row>
    <row r="102">
      <c r="D102" s="40"/>
      <c r="E102" s="40"/>
    </row>
    <row r="103">
      <c r="D103" s="40"/>
      <c r="E103" s="40"/>
    </row>
    <row r="104">
      <c r="D104" s="40"/>
      <c r="E104" s="40"/>
    </row>
    <row r="105">
      <c r="D105" s="40"/>
      <c r="E105" s="40"/>
    </row>
    <row r="106">
      <c r="D106" s="40"/>
      <c r="E106" s="40"/>
    </row>
    <row r="107">
      <c r="D107" s="40"/>
      <c r="E107" s="40"/>
    </row>
    <row r="108">
      <c r="D108" s="40"/>
      <c r="E108" s="40"/>
    </row>
    <row r="109">
      <c r="D109" s="40"/>
      <c r="E109" s="40"/>
    </row>
    <row r="110">
      <c r="D110" s="40"/>
      <c r="E110" s="40"/>
    </row>
    <row r="111">
      <c r="D111" s="40"/>
      <c r="E111" s="40"/>
    </row>
    <row r="112">
      <c r="D112" s="40"/>
      <c r="E112" s="40"/>
    </row>
    <row r="113">
      <c r="D113" s="40"/>
      <c r="E113" s="40"/>
    </row>
    <row r="114">
      <c r="D114" s="40"/>
      <c r="E114" s="40"/>
    </row>
    <row r="115">
      <c r="D115" s="40"/>
      <c r="E115" s="40"/>
    </row>
    <row r="116">
      <c r="D116" s="40"/>
      <c r="E116" s="40"/>
    </row>
    <row r="117">
      <c r="D117" s="40"/>
      <c r="E117" s="40"/>
    </row>
    <row r="118">
      <c r="D118" s="40"/>
      <c r="E118" s="40"/>
    </row>
    <row r="119">
      <c r="D119" s="40"/>
      <c r="E119" s="40"/>
    </row>
    <row r="120">
      <c r="D120" s="40"/>
      <c r="E120" s="40"/>
    </row>
    <row r="121">
      <c r="D121" s="40"/>
      <c r="E121" s="40"/>
    </row>
    <row r="122">
      <c r="D122" s="40"/>
      <c r="E122" s="40"/>
    </row>
    <row r="123">
      <c r="D123" s="40"/>
      <c r="E123" s="40"/>
    </row>
    <row r="124">
      <c r="D124" s="40"/>
      <c r="E124" s="40"/>
    </row>
    <row r="125">
      <c r="D125" s="40"/>
      <c r="E125" s="40"/>
    </row>
    <row r="126">
      <c r="D126" s="40"/>
      <c r="E126" s="40"/>
    </row>
    <row r="127">
      <c r="D127" s="40"/>
      <c r="E127" s="40"/>
    </row>
    <row r="128">
      <c r="D128" s="40"/>
      <c r="E128" s="40"/>
    </row>
    <row r="129">
      <c r="D129" s="40"/>
      <c r="E129" s="40"/>
    </row>
    <row r="130">
      <c r="D130" s="40"/>
      <c r="E130" s="40"/>
    </row>
    <row r="131">
      <c r="D131" s="40"/>
      <c r="E131" s="40"/>
    </row>
    <row r="132">
      <c r="D132" s="40"/>
      <c r="E132" s="40"/>
    </row>
    <row r="133">
      <c r="D133" s="40"/>
      <c r="E133" s="40"/>
    </row>
    <row r="134">
      <c r="D134" s="40"/>
      <c r="E134" s="40"/>
    </row>
    <row r="135">
      <c r="D135" s="40"/>
      <c r="E135" s="40"/>
    </row>
    <row r="136">
      <c r="D136" s="40"/>
      <c r="E136" s="40"/>
    </row>
    <row r="137">
      <c r="D137" s="40"/>
      <c r="E137" s="40"/>
    </row>
    <row r="138">
      <c r="D138" s="40"/>
      <c r="E138" s="40"/>
    </row>
    <row r="139">
      <c r="D139" s="40"/>
      <c r="E139" s="40"/>
    </row>
    <row r="140">
      <c r="D140" s="40"/>
      <c r="E140" s="40"/>
    </row>
    <row r="141">
      <c r="D141" s="40"/>
      <c r="E141" s="40"/>
    </row>
    <row r="142">
      <c r="D142" s="40"/>
      <c r="E142" s="40"/>
    </row>
    <row r="143">
      <c r="D143" s="40"/>
      <c r="E143" s="40"/>
    </row>
    <row r="144">
      <c r="D144" s="40"/>
      <c r="E144" s="40"/>
    </row>
    <row r="145">
      <c r="D145" s="40"/>
      <c r="E145" s="40"/>
    </row>
    <row r="146">
      <c r="D146" s="40"/>
      <c r="E146" s="40"/>
    </row>
    <row r="147">
      <c r="D147" s="40"/>
      <c r="E147" s="40"/>
    </row>
    <row r="148">
      <c r="D148" s="40"/>
      <c r="E148" s="40"/>
    </row>
    <row r="149">
      <c r="D149" s="40"/>
      <c r="E149" s="40"/>
    </row>
    <row r="150">
      <c r="D150" s="40"/>
      <c r="E150" s="40"/>
    </row>
    <row r="151">
      <c r="D151" s="40"/>
      <c r="E151" s="40"/>
    </row>
    <row r="152">
      <c r="D152" s="40"/>
      <c r="E152" s="40"/>
    </row>
    <row r="153">
      <c r="D153" s="40"/>
      <c r="E153" s="40"/>
    </row>
    <row r="154">
      <c r="D154" s="40"/>
      <c r="E154" s="40"/>
    </row>
    <row r="155">
      <c r="D155" s="40"/>
      <c r="E155" s="40"/>
    </row>
    <row r="156">
      <c r="D156" s="40"/>
      <c r="E156" s="40"/>
    </row>
    <row r="157">
      <c r="D157" s="40"/>
      <c r="E157" s="40"/>
    </row>
    <row r="158">
      <c r="D158" s="40"/>
      <c r="E158" s="40"/>
    </row>
    <row r="159">
      <c r="D159" s="40"/>
      <c r="E159" s="40"/>
    </row>
    <row r="160">
      <c r="D160" s="40"/>
      <c r="E160" s="40"/>
    </row>
    <row r="161">
      <c r="D161" s="40"/>
      <c r="E161" s="40"/>
    </row>
    <row r="162">
      <c r="D162" s="40"/>
      <c r="E162" s="40"/>
    </row>
    <row r="163">
      <c r="D163" s="40"/>
      <c r="E163" s="40"/>
    </row>
    <row r="164">
      <c r="D164" s="40"/>
      <c r="E164" s="40"/>
    </row>
    <row r="165">
      <c r="D165" s="40"/>
      <c r="E165" s="40"/>
    </row>
    <row r="166">
      <c r="D166" s="40"/>
      <c r="E166" s="40"/>
    </row>
    <row r="167">
      <c r="D167" s="40"/>
      <c r="E167" s="40"/>
    </row>
    <row r="168">
      <c r="D168" s="40"/>
      <c r="E168" s="40"/>
    </row>
    <row r="169">
      <c r="D169" s="40"/>
      <c r="E169" s="40"/>
    </row>
    <row r="170">
      <c r="D170" s="40"/>
      <c r="E170" s="40"/>
    </row>
    <row r="171">
      <c r="D171" s="40"/>
      <c r="E171" s="40"/>
    </row>
    <row r="172">
      <c r="D172" s="40"/>
      <c r="E172" s="40"/>
    </row>
    <row r="173">
      <c r="D173" s="40"/>
      <c r="E173" s="40"/>
    </row>
    <row r="174">
      <c r="D174" s="40"/>
      <c r="E174" s="40"/>
    </row>
    <row r="175">
      <c r="D175" s="40"/>
      <c r="E175" s="40"/>
    </row>
    <row r="176">
      <c r="D176" s="40"/>
      <c r="E176" s="40"/>
    </row>
    <row r="177">
      <c r="D177" s="40"/>
      <c r="E177" s="40"/>
    </row>
    <row r="178">
      <c r="D178" s="40"/>
      <c r="E178" s="40"/>
    </row>
    <row r="179">
      <c r="D179" s="40"/>
      <c r="E179" s="40"/>
    </row>
    <row r="180">
      <c r="D180" s="40"/>
      <c r="E180" s="40"/>
    </row>
    <row r="181">
      <c r="D181" s="40"/>
      <c r="E181" s="40"/>
    </row>
    <row r="182">
      <c r="D182" s="40"/>
      <c r="E182" s="40"/>
    </row>
    <row r="183">
      <c r="D183" s="40"/>
      <c r="E183" s="40"/>
    </row>
    <row r="184">
      <c r="D184" s="40"/>
      <c r="E184" s="40"/>
    </row>
    <row r="185">
      <c r="D185" s="40"/>
      <c r="E185" s="40"/>
    </row>
    <row r="186">
      <c r="D186" s="40"/>
      <c r="E186" s="40"/>
    </row>
    <row r="187">
      <c r="D187" s="40"/>
      <c r="E187" s="40"/>
    </row>
    <row r="188">
      <c r="D188" s="40"/>
      <c r="E188" s="40"/>
    </row>
    <row r="189">
      <c r="D189" s="40"/>
      <c r="E189" s="40"/>
    </row>
    <row r="190">
      <c r="D190" s="40"/>
      <c r="E190" s="40"/>
    </row>
    <row r="191">
      <c r="D191" s="40"/>
      <c r="E191" s="40"/>
    </row>
    <row r="192">
      <c r="D192" s="40"/>
      <c r="E192" s="40"/>
    </row>
    <row r="193">
      <c r="D193" s="40"/>
      <c r="E193" s="40"/>
    </row>
    <row r="194">
      <c r="D194" s="40"/>
      <c r="E194" s="40"/>
    </row>
    <row r="195">
      <c r="D195" s="40"/>
      <c r="E195" s="40"/>
    </row>
    <row r="196">
      <c r="D196" s="40"/>
      <c r="E196" s="40"/>
    </row>
    <row r="197">
      <c r="D197" s="40"/>
      <c r="E197" s="40"/>
    </row>
    <row r="198">
      <c r="D198" s="40"/>
      <c r="E198" s="40"/>
    </row>
    <row r="199">
      <c r="D199" s="40"/>
      <c r="E199" s="40"/>
    </row>
    <row r="200">
      <c r="D200" s="40"/>
      <c r="E200" s="40"/>
    </row>
    <row r="201">
      <c r="D201" s="40"/>
      <c r="E201" s="40"/>
    </row>
    <row r="202">
      <c r="D202" s="40"/>
      <c r="E202" s="40"/>
    </row>
    <row r="203">
      <c r="D203" s="40"/>
      <c r="E203" s="40"/>
    </row>
    <row r="204">
      <c r="D204" s="40"/>
      <c r="E204" s="40"/>
    </row>
    <row r="205">
      <c r="D205" s="40"/>
      <c r="E205" s="40"/>
    </row>
    <row r="206">
      <c r="D206" s="40"/>
      <c r="E206" s="40"/>
    </row>
    <row r="207">
      <c r="D207" s="40"/>
      <c r="E207" s="40"/>
    </row>
    <row r="208">
      <c r="D208" s="40"/>
      <c r="E208" s="40"/>
    </row>
    <row r="209">
      <c r="D209" s="40"/>
      <c r="E209" s="40"/>
    </row>
    <row r="210">
      <c r="D210" s="40"/>
      <c r="E210" s="40"/>
    </row>
    <row r="211">
      <c r="D211" s="40"/>
      <c r="E211" s="40"/>
    </row>
    <row r="212">
      <c r="D212" s="40"/>
      <c r="E212" s="40"/>
    </row>
    <row r="213">
      <c r="D213" s="40"/>
      <c r="E213" s="40"/>
    </row>
    <row r="214">
      <c r="D214" s="40"/>
      <c r="E214" s="40"/>
    </row>
    <row r="215">
      <c r="D215" s="40"/>
      <c r="E215" s="40"/>
    </row>
    <row r="216">
      <c r="D216" s="40"/>
      <c r="E216" s="40"/>
    </row>
    <row r="217">
      <c r="D217" s="40"/>
      <c r="E217" s="40"/>
    </row>
    <row r="218">
      <c r="D218" s="40"/>
      <c r="E218" s="40"/>
    </row>
    <row r="219">
      <c r="D219" s="40"/>
      <c r="E219" s="40"/>
    </row>
    <row r="220">
      <c r="D220" s="40"/>
      <c r="E220" s="40"/>
    </row>
    <row r="221">
      <c r="D221" s="40"/>
      <c r="E221" s="40"/>
    </row>
    <row r="222">
      <c r="D222" s="40"/>
      <c r="E222" s="40"/>
    </row>
    <row r="223">
      <c r="D223" s="40"/>
      <c r="E223" s="40"/>
    </row>
    <row r="224">
      <c r="D224" s="40"/>
      <c r="E224" s="40"/>
    </row>
    <row r="225">
      <c r="D225" s="40"/>
      <c r="E225" s="40"/>
    </row>
    <row r="226">
      <c r="D226" s="40"/>
      <c r="E226" s="40"/>
    </row>
    <row r="227">
      <c r="D227" s="40"/>
      <c r="E227" s="40"/>
    </row>
    <row r="228">
      <c r="D228" s="40"/>
      <c r="E228" s="40"/>
    </row>
    <row r="229">
      <c r="D229" s="40"/>
      <c r="E229" s="40"/>
    </row>
    <row r="230">
      <c r="D230" s="40"/>
      <c r="E230" s="40"/>
    </row>
    <row r="231">
      <c r="D231" s="40"/>
      <c r="E231" s="40"/>
    </row>
    <row r="232">
      <c r="D232" s="40"/>
      <c r="E232" s="40"/>
    </row>
    <row r="233">
      <c r="D233" s="40"/>
      <c r="E233" s="40"/>
    </row>
    <row r="234">
      <c r="D234" s="40"/>
      <c r="E234" s="40"/>
    </row>
    <row r="235">
      <c r="D235" s="40"/>
      <c r="E235" s="40"/>
    </row>
    <row r="236">
      <c r="D236" s="40"/>
      <c r="E236" s="40"/>
    </row>
    <row r="237">
      <c r="D237" s="40"/>
      <c r="E237" s="40"/>
    </row>
    <row r="238">
      <c r="D238" s="40"/>
      <c r="E238" s="40"/>
    </row>
    <row r="239">
      <c r="D239" s="40"/>
      <c r="E239" s="40"/>
    </row>
    <row r="240">
      <c r="D240" s="40"/>
      <c r="E240" s="40"/>
    </row>
    <row r="241">
      <c r="D241" s="40"/>
      <c r="E241" s="40"/>
    </row>
    <row r="242">
      <c r="D242" s="40"/>
      <c r="E242" s="40"/>
    </row>
    <row r="243">
      <c r="D243" s="40"/>
      <c r="E243" s="40"/>
    </row>
    <row r="244">
      <c r="D244" s="40"/>
      <c r="E244" s="40"/>
    </row>
    <row r="245">
      <c r="D245" s="40"/>
      <c r="E245" s="40"/>
    </row>
    <row r="246">
      <c r="D246" s="40"/>
      <c r="E246" s="40"/>
    </row>
    <row r="247">
      <c r="D247" s="40"/>
      <c r="E247" s="40"/>
    </row>
    <row r="248">
      <c r="D248" s="40"/>
      <c r="E248" s="40"/>
    </row>
    <row r="249">
      <c r="D249" s="40"/>
      <c r="E249" s="40"/>
    </row>
    <row r="250">
      <c r="D250" s="40"/>
      <c r="E250" s="40"/>
    </row>
    <row r="251">
      <c r="D251" s="40"/>
      <c r="E251" s="40"/>
    </row>
    <row r="252">
      <c r="D252" s="40"/>
      <c r="E252" s="40"/>
    </row>
    <row r="253">
      <c r="D253" s="40"/>
      <c r="E253" s="40"/>
    </row>
    <row r="254">
      <c r="D254" s="40"/>
      <c r="E254" s="40"/>
    </row>
    <row r="255">
      <c r="D255" s="40"/>
      <c r="E255" s="40"/>
    </row>
    <row r="256">
      <c r="D256" s="40"/>
      <c r="E256" s="40"/>
    </row>
    <row r="257">
      <c r="D257" s="40"/>
      <c r="E257" s="40"/>
    </row>
    <row r="258">
      <c r="D258" s="40"/>
      <c r="E258" s="40"/>
    </row>
    <row r="259">
      <c r="D259" s="40"/>
      <c r="E259" s="40"/>
    </row>
    <row r="260">
      <c r="D260" s="40"/>
      <c r="E260" s="40"/>
    </row>
    <row r="261">
      <c r="D261" s="40"/>
      <c r="E261" s="40"/>
    </row>
    <row r="262">
      <c r="D262" s="40"/>
      <c r="E262" s="40"/>
    </row>
    <row r="263">
      <c r="D263" s="40"/>
      <c r="E263" s="40"/>
    </row>
    <row r="264">
      <c r="D264" s="40"/>
      <c r="E264" s="40"/>
    </row>
    <row r="265">
      <c r="D265" s="40"/>
      <c r="E265" s="40"/>
    </row>
    <row r="266">
      <c r="D266" s="40"/>
      <c r="E266" s="40"/>
    </row>
    <row r="267">
      <c r="D267" s="40"/>
      <c r="E267" s="40"/>
    </row>
    <row r="268">
      <c r="D268" s="40"/>
      <c r="E268" s="40"/>
    </row>
    <row r="269">
      <c r="D269" s="40"/>
      <c r="E269" s="40"/>
    </row>
    <row r="270">
      <c r="D270" s="40"/>
      <c r="E270" s="40"/>
    </row>
    <row r="271">
      <c r="D271" s="40"/>
      <c r="E271" s="40"/>
    </row>
    <row r="272">
      <c r="D272" s="40"/>
      <c r="E272" s="40"/>
    </row>
    <row r="273">
      <c r="D273" s="40"/>
      <c r="E273" s="40"/>
    </row>
    <row r="274">
      <c r="D274" s="40"/>
      <c r="E274" s="40"/>
    </row>
    <row r="275">
      <c r="D275" s="40"/>
      <c r="E275" s="40"/>
    </row>
    <row r="276">
      <c r="D276" s="40"/>
      <c r="E276" s="40"/>
    </row>
    <row r="277">
      <c r="D277" s="40"/>
      <c r="E277" s="40"/>
    </row>
    <row r="278">
      <c r="D278" s="40"/>
      <c r="E278" s="40"/>
    </row>
    <row r="279">
      <c r="D279" s="40"/>
      <c r="E279" s="40"/>
    </row>
    <row r="280">
      <c r="D280" s="40"/>
      <c r="E280" s="40"/>
    </row>
    <row r="281">
      <c r="D281" s="40"/>
      <c r="E281" s="40"/>
    </row>
    <row r="282">
      <c r="D282" s="40"/>
      <c r="E282" s="40"/>
    </row>
    <row r="283">
      <c r="D283" s="40"/>
      <c r="E283" s="40"/>
    </row>
    <row r="284">
      <c r="D284" s="40"/>
      <c r="E284" s="40"/>
    </row>
    <row r="285">
      <c r="D285" s="40"/>
      <c r="E285" s="40"/>
    </row>
    <row r="286">
      <c r="D286" s="40"/>
      <c r="E286" s="40"/>
    </row>
    <row r="287">
      <c r="D287" s="40"/>
      <c r="E287" s="40"/>
    </row>
    <row r="288">
      <c r="D288" s="40"/>
      <c r="E288" s="40"/>
    </row>
    <row r="289">
      <c r="D289" s="40"/>
      <c r="E289" s="40"/>
    </row>
    <row r="290">
      <c r="D290" s="40"/>
      <c r="E290" s="40"/>
    </row>
    <row r="291">
      <c r="D291" s="40"/>
      <c r="E291" s="40"/>
    </row>
    <row r="292">
      <c r="D292" s="40"/>
      <c r="E292" s="40"/>
    </row>
    <row r="293">
      <c r="D293" s="40"/>
      <c r="E293" s="40"/>
    </row>
    <row r="294">
      <c r="D294" s="40"/>
      <c r="E294" s="40"/>
    </row>
    <row r="295">
      <c r="D295" s="40"/>
      <c r="E295" s="40"/>
    </row>
    <row r="296">
      <c r="D296" s="40"/>
      <c r="E296" s="40"/>
    </row>
    <row r="297">
      <c r="D297" s="40"/>
      <c r="E297" s="40"/>
    </row>
    <row r="298">
      <c r="D298" s="40"/>
      <c r="E298" s="40"/>
    </row>
    <row r="299">
      <c r="D299" s="40"/>
      <c r="E299" s="40"/>
    </row>
    <row r="300">
      <c r="D300" s="40"/>
      <c r="E300" s="40"/>
    </row>
    <row r="301">
      <c r="D301" s="40"/>
      <c r="E301" s="40"/>
    </row>
    <row r="302">
      <c r="D302" s="40"/>
      <c r="E302" s="40"/>
    </row>
    <row r="303">
      <c r="D303" s="40"/>
      <c r="E303" s="40"/>
    </row>
    <row r="304">
      <c r="D304" s="40"/>
      <c r="E304" s="40"/>
    </row>
    <row r="305">
      <c r="D305" s="40"/>
      <c r="E305" s="40"/>
    </row>
    <row r="306">
      <c r="D306" s="40"/>
      <c r="E306" s="40"/>
    </row>
    <row r="307">
      <c r="D307" s="40"/>
      <c r="E307" s="40"/>
    </row>
    <row r="308">
      <c r="D308" s="40"/>
      <c r="E308" s="40"/>
    </row>
    <row r="309">
      <c r="D309" s="40"/>
      <c r="E309" s="40"/>
    </row>
    <row r="310">
      <c r="D310" s="40"/>
      <c r="E310" s="40"/>
    </row>
    <row r="311">
      <c r="D311" s="40"/>
      <c r="E311" s="40"/>
    </row>
    <row r="312">
      <c r="D312" s="40"/>
      <c r="E312" s="40"/>
    </row>
    <row r="313">
      <c r="D313" s="40"/>
      <c r="E313" s="40"/>
    </row>
    <row r="314">
      <c r="D314" s="40"/>
      <c r="E314" s="40"/>
    </row>
    <row r="315">
      <c r="D315" s="40"/>
      <c r="E315" s="40"/>
    </row>
    <row r="316">
      <c r="D316" s="40"/>
      <c r="E316" s="40"/>
    </row>
    <row r="317">
      <c r="D317" s="40"/>
      <c r="E317" s="40"/>
    </row>
    <row r="318">
      <c r="D318" s="40"/>
      <c r="E318" s="40"/>
    </row>
    <row r="319">
      <c r="D319" s="40"/>
      <c r="E319" s="40"/>
    </row>
    <row r="320">
      <c r="D320" s="40"/>
      <c r="E320" s="40"/>
    </row>
    <row r="321">
      <c r="D321" s="40"/>
      <c r="E321" s="40"/>
    </row>
    <row r="322">
      <c r="D322" s="40"/>
      <c r="E322" s="40"/>
    </row>
    <row r="323">
      <c r="D323" s="40"/>
      <c r="E323" s="40"/>
    </row>
    <row r="324">
      <c r="D324" s="40"/>
      <c r="E324" s="40"/>
    </row>
    <row r="325">
      <c r="D325" s="40"/>
      <c r="E325" s="40"/>
    </row>
    <row r="326">
      <c r="D326" s="40"/>
      <c r="E326" s="40"/>
    </row>
    <row r="327">
      <c r="D327" s="40"/>
      <c r="E327" s="40"/>
    </row>
    <row r="328">
      <c r="D328" s="40"/>
      <c r="E328" s="40"/>
    </row>
    <row r="329">
      <c r="D329" s="40"/>
      <c r="E329" s="40"/>
    </row>
    <row r="330">
      <c r="D330" s="40"/>
      <c r="E330" s="40"/>
    </row>
    <row r="331">
      <c r="D331" s="40"/>
      <c r="E331" s="40"/>
    </row>
    <row r="332">
      <c r="D332" s="40"/>
      <c r="E332" s="40"/>
    </row>
    <row r="333">
      <c r="D333" s="40"/>
      <c r="E333" s="40"/>
    </row>
    <row r="334">
      <c r="D334" s="40"/>
      <c r="E334" s="40"/>
    </row>
    <row r="335">
      <c r="D335" s="40"/>
      <c r="E335" s="40"/>
    </row>
    <row r="336">
      <c r="D336" s="40"/>
      <c r="E336" s="40"/>
    </row>
    <row r="337">
      <c r="D337" s="40"/>
      <c r="E337" s="40"/>
    </row>
    <row r="338">
      <c r="D338" s="40"/>
      <c r="E338" s="40"/>
    </row>
    <row r="339">
      <c r="D339" s="40"/>
      <c r="E339" s="40"/>
    </row>
    <row r="340">
      <c r="D340" s="40"/>
      <c r="E340" s="40"/>
    </row>
    <row r="341">
      <c r="D341" s="40"/>
      <c r="E341" s="40"/>
    </row>
    <row r="342">
      <c r="D342" s="40"/>
      <c r="E342" s="40"/>
    </row>
    <row r="343">
      <c r="D343" s="40"/>
      <c r="E343" s="40"/>
    </row>
    <row r="344">
      <c r="D344" s="40"/>
      <c r="E344" s="40"/>
    </row>
    <row r="345">
      <c r="D345" s="40"/>
      <c r="E345" s="40"/>
    </row>
    <row r="346">
      <c r="D346" s="40"/>
      <c r="E346" s="40"/>
    </row>
    <row r="347">
      <c r="D347" s="40"/>
      <c r="E347" s="40"/>
    </row>
    <row r="348">
      <c r="D348" s="40"/>
      <c r="E348" s="40"/>
    </row>
    <row r="349">
      <c r="D349" s="40"/>
      <c r="E349" s="40"/>
    </row>
    <row r="350">
      <c r="D350" s="40"/>
      <c r="E350" s="40"/>
    </row>
    <row r="351">
      <c r="D351" s="40"/>
      <c r="E351" s="40"/>
    </row>
    <row r="352">
      <c r="D352" s="40"/>
      <c r="E352" s="40"/>
    </row>
    <row r="353">
      <c r="D353" s="40"/>
      <c r="E353" s="40"/>
    </row>
    <row r="354">
      <c r="D354" s="40"/>
      <c r="E354" s="40"/>
    </row>
    <row r="355">
      <c r="D355" s="40"/>
      <c r="E355" s="40"/>
    </row>
    <row r="356">
      <c r="D356" s="40"/>
      <c r="E356" s="40"/>
    </row>
    <row r="357">
      <c r="D357" s="40"/>
      <c r="E357" s="40"/>
    </row>
    <row r="358">
      <c r="D358" s="40"/>
      <c r="E358" s="40"/>
    </row>
    <row r="359">
      <c r="D359" s="40"/>
      <c r="E359" s="40"/>
    </row>
    <row r="360">
      <c r="D360" s="40"/>
      <c r="E360" s="40"/>
    </row>
    <row r="361">
      <c r="D361" s="40"/>
      <c r="E361" s="40"/>
    </row>
    <row r="362">
      <c r="D362" s="40"/>
      <c r="E362" s="40"/>
    </row>
    <row r="363">
      <c r="D363" s="40"/>
      <c r="E363" s="40"/>
    </row>
    <row r="364">
      <c r="D364" s="40"/>
      <c r="E364" s="40"/>
    </row>
    <row r="365">
      <c r="D365" s="40"/>
      <c r="E365" s="40"/>
    </row>
    <row r="366">
      <c r="D366" s="40"/>
      <c r="E366" s="40"/>
    </row>
    <row r="367">
      <c r="D367" s="40"/>
      <c r="E367" s="40"/>
    </row>
    <row r="368">
      <c r="D368" s="40"/>
      <c r="E368" s="40"/>
    </row>
    <row r="369">
      <c r="D369" s="40"/>
      <c r="E369" s="40"/>
    </row>
    <row r="370">
      <c r="D370" s="40"/>
      <c r="E370" s="40"/>
    </row>
    <row r="371">
      <c r="D371" s="40"/>
      <c r="E371" s="40"/>
    </row>
    <row r="372">
      <c r="D372" s="40"/>
      <c r="E372" s="40"/>
    </row>
    <row r="373">
      <c r="D373" s="40"/>
      <c r="E373" s="40"/>
    </row>
    <row r="374">
      <c r="D374" s="40"/>
      <c r="E374" s="40"/>
    </row>
    <row r="375">
      <c r="D375" s="40"/>
      <c r="E375" s="40"/>
    </row>
    <row r="376">
      <c r="D376" s="40"/>
      <c r="E376" s="40"/>
    </row>
    <row r="377">
      <c r="D377" s="40"/>
      <c r="E377" s="40"/>
    </row>
    <row r="378">
      <c r="D378" s="40"/>
      <c r="E378" s="40"/>
    </row>
    <row r="379">
      <c r="D379" s="40"/>
      <c r="E379" s="40"/>
    </row>
    <row r="380">
      <c r="D380" s="40"/>
      <c r="E380" s="40"/>
    </row>
    <row r="381">
      <c r="D381" s="40"/>
      <c r="E381" s="40"/>
    </row>
    <row r="382">
      <c r="D382" s="40"/>
      <c r="E382" s="40"/>
    </row>
    <row r="383">
      <c r="D383" s="40"/>
      <c r="E383" s="40"/>
    </row>
    <row r="384">
      <c r="D384" s="40"/>
      <c r="E384" s="40"/>
    </row>
    <row r="385">
      <c r="D385" s="40"/>
      <c r="E385" s="40"/>
    </row>
    <row r="386">
      <c r="D386" s="40"/>
      <c r="E386" s="40"/>
    </row>
    <row r="387">
      <c r="D387" s="40"/>
      <c r="E387" s="40"/>
    </row>
    <row r="388">
      <c r="D388" s="40"/>
      <c r="E388" s="40"/>
    </row>
    <row r="389">
      <c r="D389" s="40"/>
      <c r="E389" s="40"/>
    </row>
    <row r="390">
      <c r="D390" s="40"/>
      <c r="E390" s="40"/>
    </row>
    <row r="391">
      <c r="D391" s="40"/>
      <c r="E391" s="40"/>
    </row>
    <row r="392">
      <c r="D392" s="40"/>
      <c r="E392" s="40"/>
    </row>
    <row r="393">
      <c r="D393" s="40"/>
      <c r="E393" s="40"/>
    </row>
    <row r="394">
      <c r="D394" s="40"/>
      <c r="E394" s="40"/>
    </row>
    <row r="395">
      <c r="D395" s="40"/>
      <c r="E395" s="40"/>
    </row>
    <row r="396">
      <c r="D396" s="40"/>
      <c r="E396" s="40"/>
    </row>
    <row r="397">
      <c r="D397" s="40"/>
      <c r="E397" s="40"/>
    </row>
    <row r="398">
      <c r="D398" s="40"/>
      <c r="E398" s="40"/>
    </row>
    <row r="399">
      <c r="D399" s="40"/>
      <c r="E399" s="40"/>
    </row>
    <row r="400">
      <c r="D400" s="40"/>
      <c r="E400" s="40"/>
    </row>
    <row r="401">
      <c r="D401" s="40"/>
      <c r="E401" s="40"/>
    </row>
    <row r="402">
      <c r="D402" s="40"/>
      <c r="E402" s="40"/>
    </row>
    <row r="403">
      <c r="D403" s="40"/>
      <c r="E403" s="40"/>
    </row>
    <row r="404">
      <c r="D404" s="40"/>
      <c r="E404" s="40"/>
    </row>
    <row r="405">
      <c r="D405" s="40"/>
      <c r="E405" s="40"/>
    </row>
    <row r="406">
      <c r="D406" s="40"/>
      <c r="E406" s="40"/>
    </row>
    <row r="407">
      <c r="D407" s="40"/>
      <c r="E407" s="40"/>
    </row>
    <row r="408">
      <c r="D408" s="40"/>
      <c r="E408" s="40"/>
    </row>
    <row r="409">
      <c r="D409" s="40"/>
      <c r="E409" s="40"/>
    </row>
    <row r="410">
      <c r="D410" s="40"/>
      <c r="E410" s="40"/>
    </row>
    <row r="411">
      <c r="D411" s="40"/>
      <c r="E411" s="40"/>
    </row>
    <row r="412">
      <c r="D412" s="40"/>
      <c r="E412" s="40"/>
    </row>
    <row r="413">
      <c r="D413" s="40"/>
      <c r="E413" s="40"/>
    </row>
    <row r="414">
      <c r="D414" s="40"/>
      <c r="E414" s="40"/>
    </row>
    <row r="415">
      <c r="D415" s="40"/>
      <c r="E415" s="40"/>
    </row>
    <row r="416">
      <c r="D416" s="40"/>
      <c r="E416" s="40"/>
    </row>
    <row r="417">
      <c r="D417" s="40"/>
      <c r="E417" s="40"/>
    </row>
    <row r="418">
      <c r="D418" s="40"/>
      <c r="E418" s="40"/>
    </row>
    <row r="419">
      <c r="D419" s="40"/>
      <c r="E419" s="40"/>
    </row>
    <row r="420">
      <c r="D420" s="40"/>
      <c r="E420" s="40"/>
    </row>
    <row r="421">
      <c r="D421" s="40"/>
      <c r="E421" s="40"/>
    </row>
    <row r="422">
      <c r="D422" s="40"/>
      <c r="E422" s="40"/>
    </row>
    <row r="423">
      <c r="D423" s="40"/>
      <c r="E423" s="40"/>
    </row>
    <row r="424">
      <c r="D424" s="40"/>
      <c r="E424" s="40"/>
    </row>
    <row r="425">
      <c r="D425" s="40"/>
      <c r="E425" s="40"/>
    </row>
    <row r="426">
      <c r="D426" s="40"/>
      <c r="E426" s="40"/>
    </row>
    <row r="427">
      <c r="D427" s="40"/>
      <c r="E427" s="40"/>
    </row>
    <row r="428">
      <c r="D428" s="40"/>
      <c r="E428" s="40"/>
    </row>
    <row r="429">
      <c r="D429" s="40"/>
      <c r="E429" s="40"/>
    </row>
    <row r="430">
      <c r="D430" s="40"/>
      <c r="E430" s="40"/>
    </row>
    <row r="431">
      <c r="D431" s="40"/>
      <c r="E431" s="40"/>
    </row>
    <row r="432">
      <c r="D432" s="40"/>
      <c r="E432" s="40"/>
    </row>
    <row r="433">
      <c r="D433" s="40"/>
      <c r="E433" s="40"/>
    </row>
    <row r="434">
      <c r="D434" s="40"/>
      <c r="E434" s="40"/>
    </row>
    <row r="435">
      <c r="D435" s="40"/>
      <c r="E435" s="40"/>
    </row>
    <row r="436">
      <c r="D436" s="40"/>
      <c r="E436" s="40"/>
    </row>
    <row r="437">
      <c r="D437" s="40"/>
      <c r="E437" s="40"/>
    </row>
    <row r="438">
      <c r="D438" s="40"/>
      <c r="E438" s="40"/>
    </row>
    <row r="439">
      <c r="D439" s="40"/>
      <c r="E439" s="40"/>
    </row>
    <row r="440">
      <c r="D440" s="40"/>
      <c r="E440" s="40"/>
    </row>
    <row r="441">
      <c r="D441" s="40"/>
      <c r="E441" s="40"/>
    </row>
    <row r="442">
      <c r="D442" s="40"/>
      <c r="E442" s="40"/>
    </row>
    <row r="443">
      <c r="D443" s="40"/>
      <c r="E443" s="40"/>
    </row>
    <row r="444">
      <c r="D444" s="40"/>
      <c r="E444" s="40"/>
    </row>
    <row r="445">
      <c r="D445" s="40"/>
      <c r="E445" s="40"/>
    </row>
    <row r="446">
      <c r="D446" s="40"/>
      <c r="E446" s="40"/>
    </row>
    <row r="447">
      <c r="D447" s="40"/>
      <c r="E447" s="40"/>
    </row>
    <row r="448">
      <c r="D448" s="40"/>
      <c r="E448" s="40"/>
    </row>
    <row r="449">
      <c r="D449" s="40"/>
      <c r="E449" s="40"/>
    </row>
    <row r="450">
      <c r="D450" s="40"/>
      <c r="E450" s="40"/>
    </row>
    <row r="451">
      <c r="D451" s="40"/>
      <c r="E451" s="40"/>
    </row>
    <row r="452">
      <c r="D452" s="40"/>
      <c r="E452" s="40"/>
    </row>
    <row r="453">
      <c r="D453" s="40"/>
      <c r="E453" s="40"/>
    </row>
    <row r="454">
      <c r="D454" s="40"/>
      <c r="E454" s="40"/>
    </row>
    <row r="455">
      <c r="D455" s="40"/>
      <c r="E455" s="40"/>
    </row>
    <row r="456">
      <c r="D456" s="40"/>
      <c r="E456" s="40"/>
    </row>
    <row r="457">
      <c r="D457" s="40"/>
      <c r="E457" s="40"/>
    </row>
    <row r="458">
      <c r="D458" s="40"/>
      <c r="E458" s="40"/>
    </row>
    <row r="459">
      <c r="D459" s="40"/>
      <c r="E459" s="40"/>
    </row>
    <row r="460">
      <c r="D460" s="40"/>
      <c r="E460" s="40"/>
    </row>
    <row r="461">
      <c r="D461" s="40"/>
      <c r="E461" s="40"/>
    </row>
    <row r="462">
      <c r="D462" s="40"/>
      <c r="E462" s="40"/>
    </row>
    <row r="463">
      <c r="D463" s="40"/>
      <c r="E463" s="40"/>
    </row>
    <row r="464">
      <c r="D464" s="40"/>
      <c r="E464" s="40"/>
    </row>
    <row r="465">
      <c r="D465" s="40"/>
      <c r="E465" s="40"/>
    </row>
    <row r="466">
      <c r="D466" s="40"/>
      <c r="E466" s="40"/>
    </row>
    <row r="467">
      <c r="D467" s="40"/>
      <c r="E467" s="40"/>
    </row>
    <row r="468">
      <c r="D468" s="40"/>
      <c r="E468" s="40"/>
    </row>
    <row r="469">
      <c r="D469" s="40"/>
      <c r="E469" s="40"/>
    </row>
    <row r="470">
      <c r="D470" s="40"/>
      <c r="E470" s="40"/>
    </row>
    <row r="471">
      <c r="D471" s="40"/>
      <c r="E471" s="40"/>
    </row>
    <row r="472">
      <c r="D472" s="40"/>
      <c r="E472" s="40"/>
    </row>
    <row r="473">
      <c r="D473" s="40"/>
      <c r="E473" s="40"/>
    </row>
    <row r="474">
      <c r="D474" s="40"/>
      <c r="E474" s="40"/>
    </row>
    <row r="475">
      <c r="D475" s="40"/>
      <c r="E475" s="40"/>
    </row>
    <row r="476">
      <c r="D476" s="40"/>
      <c r="E476" s="40"/>
    </row>
    <row r="477">
      <c r="D477" s="40"/>
      <c r="E477" s="40"/>
    </row>
    <row r="478">
      <c r="D478" s="40"/>
      <c r="E478" s="40"/>
    </row>
    <row r="479">
      <c r="D479" s="40"/>
      <c r="E479" s="40"/>
    </row>
    <row r="480">
      <c r="D480" s="40"/>
      <c r="E480" s="40"/>
    </row>
    <row r="481">
      <c r="D481" s="40"/>
      <c r="E481" s="40"/>
    </row>
    <row r="482">
      <c r="D482" s="40"/>
      <c r="E482" s="40"/>
    </row>
    <row r="483">
      <c r="D483" s="40"/>
      <c r="E483" s="40"/>
    </row>
    <row r="484">
      <c r="D484" s="40"/>
      <c r="E484" s="40"/>
    </row>
    <row r="485">
      <c r="D485" s="40"/>
      <c r="E485" s="40"/>
    </row>
    <row r="486">
      <c r="D486" s="40"/>
      <c r="E486" s="40"/>
    </row>
    <row r="487">
      <c r="D487" s="40"/>
      <c r="E487" s="40"/>
    </row>
    <row r="488">
      <c r="D488" s="40"/>
      <c r="E488" s="40"/>
    </row>
    <row r="489">
      <c r="D489" s="40"/>
      <c r="E489" s="40"/>
    </row>
    <row r="490">
      <c r="D490" s="40"/>
      <c r="E490" s="40"/>
    </row>
    <row r="491">
      <c r="D491" s="40"/>
      <c r="E491" s="40"/>
    </row>
    <row r="492">
      <c r="D492" s="40"/>
      <c r="E492" s="40"/>
    </row>
    <row r="493">
      <c r="D493" s="40"/>
      <c r="E493" s="40"/>
    </row>
    <row r="494">
      <c r="D494" s="40"/>
      <c r="E494" s="40"/>
    </row>
    <row r="495">
      <c r="D495" s="40"/>
      <c r="E495" s="40"/>
    </row>
    <row r="496">
      <c r="D496" s="40"/>
      <c r="E496" s="40"/>
    </row>
    <row r="497">
      <c r="D497" s="40"/>
      <c r="E497" s="40"/>
    </row>
    <row r="498">
      <c r="D498" s="40"/>
      <c r="E498" s="40"/>
    </row>
    <row r="499">
      <c r="D499" s="40"/>
      <c r="E499" s="40"/>
    </row>
    <row r="500">
      <c r="D500" s="40"/>
      <c r="E500" s="40"/>
    </row>
    <row r="501">
      <c r="D501" s="40"/>
      <c r="E501" s="40"/>
    </row>
    <row r="502">
      <c r="D502" s="40"/>
      <c r="E502" s="40"/>
    </row>
    <row r="503">
      <c r="D503" s="40"/>
      <c r="E503" s="40"/>
    </row>
    <row r="504">
      <c r="D504" s="40"/>
      <c r="E504" s="40"/>
    </row>
    <row r="505">
      <c r="D505" s="40"/>
      <c r="E505" s="40"/>
    </row>
    <row r="506">
      <c r="D506" s="40"/>
      <c r="E506" s="40"/>
    </row>
    <row r="507">
      <c r="D507" s="40"/>
      <c r="E507" s="40"/>
    </row>
    <row r="508">
      <c r="D508" s="40"/>
      <c r="E508" s="40"/>
    </row>
    <row r="509">
      <c r="D509" s="40"/>
      <c r="E509" s="40"/>
    </row>
    <row r="510">
      <c r="D510" s="40"/>
      <c r="E510" s="40"/>
    </row>
    <row r="511">
      <c r="D511" s="40"/>
      <c r="E511" s="40"/>
    </row>
    <row r="512">
      <c r="D512" s="40"/>
      <c r="E512" s="40"/>
    </row>
    <row r="513">
      <c r="D513" s="40"/>
      <c r="E513" s="40"/>
    </row>
    <row r="514">
      <c r="D514" s="40"/>
      <c r="E514" s="40"/>
    </row>
    <row r="515">
      <c r="D515" s="40"/>
      <c r="E515" s="40"/>
    </row>
    <row r="516">
      <c r="D516" s="40"/>
      <c r="E516" s="40"/>
    </row>
    <row r="517">
      <c r="D517" s="40"/>
      <c r="E517" s="40"/>
    </row>
    <row r="518">
      <c r="D518" s="40"/>
      <c r="E518" s="40"/>
    </row>
    <row r="519">
      <c r="D519" s="40"/>
      <c r="E519" s="40"/>
    </row>
    <row r="520">
      <c r="D520" s="40"/>
      <c r="E520" s="40"/>
    </row>
    <row r="521">
      <c r="D521" s="40"/>
      <c r="E521" s="40"/>
    </row>
    <row r="522">
      <c r="D522" s="40"/>
      <c r="E522" s="40"/>
    </row>
    <row r="523">
      <c r="D523" s="40"/>
      <c r="E523" s="40"/>
    </row>
    <row r="524">
      <c r="D524" s="40"/>
      <c r="E524" s="40"/>
    </row>
    <row r="525">
      <c r="D525" s="40"/>
      <c r="E525" s="40"/>
    </row>
    <row r="526">
      <c r="D526" s="40"/>
      <c r="E526" s="40"/>
    </row>
    <row r="527">
      <c r="D527" s="40"/>
      <c r="E527" s="40"/>
    </row>
    <row r="528">
      <c r="D528" s="40"/>
      <c r="E528" s="40"/>
    </row>
    <row r="529">
      <c r="D529" s="40"/>
      <c r="E529" s="40"/>
    </row>
    <row r="530">
      <c r="D530" s="40"/>
      <c r="E530" s="40"/>
    </row>
    <row r="531">
      <c r="D531" s="40"/>
      <c r="E531" s="40"/>
    </row>
    <row r="532">
      <c r="D532" s="40"/>
      <c r="E532" s="40"/>
    </row>
    <row r="533">
      <c r="D533" s="40"/>
      <c r="E533" s="40"/>
    </row>
    <row r="534">
      <c r="D534" s="40"/>
      <c r="E534" s="40"/>
    </row>
    <row r="535">
      <c r="D535" s="40"/>
      <c r="E535" s="40"/>
    </row>
    <row r="536">
      <c r="D536" s="40"/>
      <c r="E536" s="40"/>
    </row>
    <row r="537">
      <c r="D537" s="40"/>
      <c r="E537" s="40"/>
    </row>
    <row r="538">
      <c r="D538" s="40"/>
      <c r="E538" s="40"/>
    </row>
    <row r="539">
      <c r="D539" s="40"/>
      <c r="E539" s="40"/>
    </row>
    <row r="540">
      <c r="D540" s="40"/>
      <c r="E540" s="40"/>
    </row>
    <row r="541">
      <c r="D541" s="40"/>
      <c r="E541" s="40"/>
    </row>
    <row r="542">
      <c r="D542" s="40"/>
      <c r="E542" s="40"/>
    </row>
    <row r="543">
      <c r="D543" s="40"/>
      <c r="E543" s="40"/>
    </row>
    <row r="544">
      <c r="D544" s="40"/>
      <c r="E544" s="40"/>
    </row>
    <row r="545">
      <c r="D545" s="40"/>
      <c r="E545" s="40"/>
    </row>
    <row r="546">
      <c r="D546" s="40"/>
      <c r="E546" s="40"/>
    </row>
    <row r="547">
      <c r="D547" s="40"/>
      <c r="E547" s="40"/>
    </row>
    <row r="548">
      <c r="D548" s="40"/>
      <c r="E548" s="40"/>
    </row>
    <row r="549">
      <c r="D549" s="40"/>
      <c r="E549" s="40"/>
    </row>
    <row r="550">
      <c r="D550" s="40"/>
      <c r="E550" s="40"/>
    </row>
    <row r="551">
      <c r="D551" s="40"/>
      <c r="E551" s="40"/>
    </row>
    <row r="552">
      <c r="D552" s="40"/>
      <c r="E552" s="40"/>
    </row>
    <row r="553">
      <c r="D553" s="40"/>
      <c r="E553" s="40"/>
    </row>
    <row r="554">
      <c r="D554" s="40"/>
      <c r="E554" s="40"/>
    </row>
    <row r="555">
      <c r="D555" s="40"/>
      <c r="E555" s="40"/>
    </row>
    <row r="556">
      <c r="D556" s="40"/>
      <c r="E556" s="40"/>
    </row>
    <row r="557">
      <c r="D557" s="40"/>
      <c r="E557" s="40"/>
    </row>
    <row r="558">
      <c r="D558" s="40"/>
      <c r="E558" s="40"/>
    </row>
    <row r="559">
      <c r="D559" s="40"/>
      <c r="E559" s="40"/>
    </row>
    <row r="560">
      <c r="D560" s="40"/>
      <c r="E560" s="40"/>
    </row>
    <row r="561">
      <c r="D561" s="40"/>
      <c r="E561" s="40"/>
    </row>
    <row r="562">
      <c r="D562" s="40"/>
      <c r="E562" s="40"/>
    </row>
    <row r="563">
      <c r="D563" s="40"/>
      <c r="E563" s="40"/>
    </row>
    <row r="564">
      <c r="D564" s="40"/>
      <c r="E564" s="40"/>
    </row>
    <row r="565">
      <c r="D565" s="40"/>
      <c r="E565" s="40"/>
    </row>
    <row r="566">
      <c r="D566" s="40"/>
      <c r="E566" s="40"/>
    </row>
    <row r="567">
      <c r="D567" s="40"/>
      <c r="E567" s="40"/>
    </row>
    <row r="568">
      <c r="D568" s="40"/>
      <c r="E568" s="40"/>
    </row>
    <row r="569">
      <c r="D569" s="40"/>
      <c r="E569" s="40"/>
    </row>
    <row r="570">
      <c r="D570" s="40"/>
      <c r="E570" s="40"/>
    </row>
    <row r="571">
      <c r="D571" s="40"/>
      <c r="E571" s="40"/>
    </row>
    <row r="572">
      <c r="D572" s="40"/>
      <c r="E572" s="40"/>
    </row>
    <row r="573">
      <c r="D573" s="40"/>
      <c r="E573" s="40"/>
    </row>
    <row r="574">
      <c r="D574" s="40"/>
      <c r="E574" s="40"/>
    </row>
    <row r="575">
      <c r="D575" s="40"/>
      <c r="E575" s="40"/>
    </row>
    <row r="576">
      <c r="D576" s="40"/>
      <c r="E576" s="40"/>
    </row>
    <row r="577">
      <c r="D577" s="40"/>
      <c r="E577" s="40"/>
    </row>
    <row r="578">
      <c r="D578" s="40"/>
      <c r="E578" s="40"/>
    </row>
    <row r="579">
      <c r="D579" s="40"/>
      <c r="E579" s="40"/>
    </row>
    <row r="580">
      <c r="D580" s="40"/>
      <c r="E580" s="40"/>
    </row>
    <row r="581">
      <c r="D581" s="40"/>
      <c r="E581" s="40"/>
    </row>
    <row r="582">
      <c r="D582" s="40"/>
      <c r="E582" s="40"/>
    </row>
    <row r="583">
      <c r="D583" s="40"/>
      <c r="E583" s="40"/>
    </row>
    <row r="584">
      <c r="D584" s="40"/>
      <c r="E584" s="40"/>
    </row>
    <row r="585">
      <c r="D585" s="40"/>
      <c r="E585" s="40"/>
    </row>
    <row r="586">
      <c r="D586" s="40"/>
      <c r="E586" s="40"/>
    </row>
    <row r="587">
      <c r="D587" s="40"/>
      <c r="E587" s="40"/>
    </row>
    <row r="588">
      <c r="D588" s="40"/>
      <c r="E588" s="40"/>
    </row>
    <row r="589">
      <c r="D589" s="40"/>
      <c r="E589" s="40"/>
    </row>
    <row r="590">
      <c r="D590" s="40"/>
      <c r="E590" s="40"/>
    </row>
    <row r="591">
      <c r="D591" s="40"/>
      <c r="E591" s="40"/>
    </row>
    <row r="592">
      <c r="D592" s="40"/>
      <c r="E592" s="40"/>
    </row>
    <row r="593">
      <c r="D593" s="40"/>
      <c r="E593" s="40"/>
    </row>
    <row r="594">
      <c r="D594" s="40"/>
      <c r="E594" s="40"/>
    </row>
    <row r="595">
      <c r="D595" s="40"/>
      <c r="E595" s="40"/>
    </row>
    <row r="596">
      <c r="D596" s="40"/>
      <c r="E596" s="40"/>
    </row>
    <row r="597">
      <c r="D597" s="40"/>
      <c r="E597" s="40"/>
    </row>
    <row r="598">
      <c r="D598" s="40"/>
      <c r="E598" s="40"/>
    </row>
    <row r="599">
      <c r="D599" s="40"/>
      <c r="E599" s="40"/>
    </row>
    <row r="600">
      <c r="D600" s="40"/>
      <c r="E600" s="40"/>
    </row>
    <row r="601">
      <c r="D601" s="40"/>
      <c r="E601" s="40"/>
    </row>
    <row r="602">
      <c r="D602" s="40"/>
      <c r="E602" s="40"/>
    </row>
    <row r="603">
      <c r="D603" s="40"/>
      <c r="E603" s="40"/>
    </row>
    <row r="604">
      <c r="D604" s="40"/>
      <c r="E604" s="40"/>
    </row>
    <row r="605">
      <c r="D605" s="40"/>
      <c r="E605" s="40"/>
    </row>
    <row r="606">
      <c r="D606" s="40"/>
      <c r="E606" s="40"/>
    </row>
    <row r="607">
      <c r="D607" s="40"/>
      <c r="E607" s="40"/>
    </row>
    <row r="608">
      <c r="D608" s="40"/>
      <c r="E608" s="40"/>
    </row>
    <row r="609">
      <c r="D609" s="40"/>
      <c r="E609" s="40"/>
    </row>
    <row r="610">
      <c r="D610" s="40"/>
      <c r="E610" s="40"/>
    </row>
    <row r="611">
      <c r="D611" s="40"/>
      <c r="E611" s="40"/>
    </row>
    <row r="612">
      <c r="D612" s="40"/>
      <c r="E612" s="40"/>
    </row>
    <row r="613">
      <c r="D613" s="40"/>
      <c r="E613" s="40"/>
    </row>
    <row r="614">
      <c r="D614" s="40"/>
      <c r="E614" s="40"/>
    </row>
    <row r="615">
      <c r="D615" s="40"/>
      <c r="E615" s="40"/>
    </row>
    <row r="616">
      <c r="D616" s="40"/>
      <c r="E616" s="40"/>
    </row>
    <row r="617">
      <c r="D617" s="40"/>
      <c r="E617" s="40"/>
    </row>
    <row r="618">
      <c r="D618" s="40"/>
      <c r="E618" s="40"/>
    </row>
    <row r="619">
      <c r="D619" s="40"/>
      <c r="E619" s="40"/>
    </row>
    <row r="620">
      <c r="D620" s="40"/>
      <c r="E620" s="40"/>
    </row>
    <row r="621">
      <c r="D621" s="40"/>
      <c r="E621" s="40"/>
    </row>
    <row r="622">
      <c r="D622" s="40"/>
      <c r="E622" s="40"/>
    </row>
    <row r="623">
      <c r="D623" s="40"/>
      <c r="E623" s="40"/>
    </row>
    <row r="624">
      <c r="D624" s="40"/>
      <c r="E624" s="40"/>
    </row>
    <row r="625">
      <c r="D625" s="40"/>
      <c r="E625" s="40"/>
    </row>
    <row r="626">
      <c r="D626" s="40"/>
      <c r="E626" s="40"/>
    </row>
    <row r="627">
      <c r="D627" s="40"/>
      <c r="E627" s="40"/>
    </row>
    <row r="628">
      <c r="D628" s="40"/>
      <c r="E628" s="40"/>
    </row>
    <row r="629">
      <c r="D629" s="40"/>
      <c r="E629" s="40"/>
    </row>
    <row r="630">
      <c r="D630" s="40"/>
      <c r="E630" s="40"/>
    </row>
    <row r="631">
      <c r="D631" s="40"/>
      <c r="E631" s="40"/>
    </row>
    <row r="632">
      <c r="D632" s="40"/>
      <c r="E632" s="40"/>
    </row>
    <row r="633">
      <c r="D633" s="40"/>
      <c r="E633" s="40"/>
    </row>
    <row r="634">
      <c r="D634" s="40"/>
      <c r="E634" s="40"/>
    </row>
    <row r="635">
      <c r="D635" s="40"/>
      <c r="E635" s="40"/>
    </row>
    <row r="636">
      <c r="D636" s="40"/>
      <c r="E636" s="40"/>
    </row>
    <row r="637">
      <c r="D637" s="40"/>
      <c r="E637" s="40"/>
    </row>
    <row r="638">
      <c r="D638" s="40"/>
      <c r="E638" s="40"/>
    </row>
    <row r="639">
      <c r="D639" s="40"/>
      <c r="E639" s="40"/>
    </row>
    <row r="640">
      <c r="D640" s="40"/>
      <c r="E640" s="40"/>
    </row>
    <row r="641">
      <c r="D641" s="40"/>
      <c r="E641" s="40"/>
    </row>
    <row r="642">
      <c r="D642" s="40"/>
      <c r="E642" s="40"/>
    </row>
    <row r="643">
      <c r="D643" s="40"/>
      <c r="E643" s="40"/>
    </row>
    <row r="644">
      <c r="D644" s="40"/>
      <c r="E644" s="40"/>
    </row>
    <row r="645">
      <c r="D645" s="40"/>
      <c r="E645" s="40"/>
    </row>
    <row r="646">
      <c r="D646" s="40"/>
      <c r="E646" s="40"/>
    </row>
    <row r="647">
      <c r="D647" s="40"/>
      <c r="E647" s="40"/>
    </row>
    <row r="648">
      <c r="D648" s="40"/>
      <c r="E648" s="40"/>
    </row>
    <row r="649">
      <c r="D649" s="40"/>
      <c r="E649" s="40"/>
    </row>
    <row r="650">
      <c r="D650" s="40"/>
      <c r="E650" s="40"/>
    </row>
    <row r="651">
      <c r="D651" s="40"/>
      <c r="E651" s="40"/>
    </row>
    <row r="652">
      <c r="D652" s="40"/>
      <c r="E652" s="40"/>
    </row>
    <row r="653">
      <c r="D653" s="40"/>
      <c r="E653" s="40"/>
    </row>
    <row r="654">
      <c r="D654" s="40"/>
      <c r="E654" s="40"/>
    </row>
    <row r="655">
      <c r="D655" s="40"/>
      <c r="E655" s="40"/>
    </row>
    <row r="656">
      <c r="D656" s="40"/>
      <c r="E656" s="40"/>
    </row>
    <row r="657">
      <c r="D657" s="40"/>
      <c r="E657" s="40"/>
    </row>
    <row r="658">
      <c r="D658" s="40"/>
      <c r="E658" s="40"/>
    </row>
    <row r="659">
      <c r="D659" s="40"/>
      <c r="E659" s="40"/>
    </row>
    <row r="660">
      <c r="D660" s="40"/>
      <c r="E660" s="40"/>
    </row>
    <row r="661">
      <c r="D661" s="40"/>
      <c r="E661" s="40"/>
    </row>
    <row r="662">
      <c r="D662" s="40"/>
      <c r="E662" s="40"/>
    </row>
    <row r="663">
      <c r="D663" s="40"/>
      <c r="E663" s="40"/>
    </row>
    <row r="664">
      <c r="D664" s="40"/>
      <c r="E664" s="40"/>
    </row>
    <row r="665">
      <c r="D665" s="40"/>
      <c r="E665" s="40"/>
    </row>
    <row r="666">
      <c r="D666" s="40"/>
      <c r="E666" s="40"/>
    </row>
    <row r="667">
      <c r="D667" s="40"/>
      <c r="E667" s="40"/>
    </row>
    <row r="668">
      <c r="D668" s="40"/>
      <c r="E668" s="40"/>
    </row>
    <row r="669">
      <c r="D669" s="40"/>
      <c r="E669" s="40"/>
    </row>
    <row r="670">
      <c r="D670" s="40"/>
      <c r="E670" s="40"/>
    </row>
    <row r="671">
      <c r="D671" s="40"/>
      <c r="E671" s="40"/>
    </row>
    <row r="672">
      <c r="D672" s="40"/>
      <c r="E672" s="40"/>
    </row>
    <row r="673">
      <c r="D673" s="40"/>
      <c r="E673" s="40"/>
    </row>
    <row r="674">
      <c r="D674" s="40"/>
      <c r="E674" s="40"/>
    </row>
    <row r="675">
      <c r="D675" s="40"/>
      <c r="E675" s="40"/>
    </row>
    <row r="676">
      <c r="D676" s="40"/>
      <c r="E676" s="40"/>
    </row>
    <row r="677">
      <c r="D677" s="40"/>
      <c r="E677" s="40"/>
    </row>
    <row r="678">
      <c r="D678" s="40"/>
      <c r="E678" s="40"/>
    </row>
    <row r="679">
      <c r="D679" s="40"/>
      <c r="E679" s="40"/>
    </row>
    <row r="680">
      <c r="D680" s="40"/>
      <c r="E680" s="40"/>
    </row>
    <row r="681">
      <c r="D681" s="40"/>
      <c r="E681" s="40"/>
    </row>
    <row r="682">
      <c r="D682" s="40"/>
      <c r="E682" s="40"/>
    </row>
    <row r="683">
      <c r="D683" s="40"/>
      <c r="E683" s="40"/>
    </row>
    <row r="684">
      <c r="D684" s="40"/>
      <c r="E684" s="40"/>
    </row>
    <row r="685">
      <c r="D685" s="40"/>
      <c r="E685" s="40"/>
    </row>
    <row r="686">
      <c r="D686" s="40"/>
      <c r="E686" s="40"/>
    </row>
    <row r="687">
      <c r="D687" s="40"/>
      <c r="E687" s="40"/>
    </row>
    <row r="688">
      <c r="D688" s="40"/>
      <c r="E688" s="40"/>
    </row>
    <row r="689">
      <c r="D689" s="40"/>
      <c r="E689" s="40"/>
    </row>
    <row r="690">
      <c r="D690" s="40"/>
      <c r="E690" s="40"/>
    </row>
    <row r="691">
      <c r="D691" s="40"/>
      <c r="E691" s="40"/>
    </row>
    <row r="692">
      <c r="D692" s="40"/>
      <c r="E692" s="40"/>
    </row>
    <row r="693">
      <c r="D693" s="40"/>
      <c r="E693" s="40"/>
    </row>
    <row r="694">
      <c r="D694" s="40"/>
      <c r="E694" s="40"/>
    </row>
    <row r="695">
      <c r="D695" s="40"/>
      <c r="E695" s="40"/>
    </row>
    <row r="696">
      <c r="D696" s="40"/>
      <c r="E696" s="40"/>
    </row>
    <row r="697">
      <c r="D697" s="40"/>
      <c r="E697" s="40"/>
    </row>
    <row r="698">
      <c r="D698" s="40"/>
      <c r="E698" s="40"/>
    </row>
    <row r="699">
      <c r="D699" s="40"/>
      <c r="E699" s="40"/>
    </row>
    <row r="700">
      <c r="D700" s="40"/>
      <c r="E700" s="40"/>
    </row>
    <row r="701">
      <c r="D701" s="40"/>
      <c r="E701" s="40"/>
    </row>
    <row r="702">
      <c r="D702" s="40"/>
      <c r="E702" s="40"/>
    </row>
    <row r="703">
      <c r="D703" s="40"/>
      <c r="E703" s="40"/>
    </row>
    <row r="704">
      <c r="D704" s="40"/>
      <c r="E704" s="40"/>
    </row>
    <row r="705">
      <c r="D705" s="40"/>
      <c r="E705" s="40"/>
    </row>
    <row r="706">
      <c r="D706" s="40"/>
      <c r="E706" s="40"/>
    </row>
    <row r="707">
      <c r="D707" s="40"/>
      <c r="E707" s="40"/>
    </row>
    <row r="708">
      <c r="D708" s="40"/>
      <c r="E708" s="40"/>
    </row>
    <row r="709">
      <c r="D709" s="40"/>
      <c r="E709" s="40"/>
    </row>
    <row r="710">
      <c r="D710" s="40"/>
      <c r="E710" s="40"/>
    </row>
    <row r="711">
      <c r="D711" s="40"/>
      <c r="E711" s="40"/>
    </row>
    <row r="712">
      <c r="D712" s="40"/>
      <c r="E712" s="40"/>
    </row>
    <row r="713">
      <c r="D713" s="40"/>
      <c r="E713" s="40"/>
    </row>
    <row r="714">
      <c r="D714" s="40"/>
      <c r="E714" s="40"/>
    </row>
    <row r="715">
      <c r="D715" s="40"/>
      <c r="E715" s="40"/>
    </row>
    <row r="716">
      <c r="D716" s="40"/>
      <c r="E716" s="40"/>
    </row>
    <row r="717">
      <c r="D717" s="40"/>
      <c r="E717" s="40"/>
    </row>
    <row r="718">
      <c r="D718" s="40"/>
      <c r="E718" s="40"/>
    </row>
    <row r="719">
      <c r="D719" s="40"/>
      <c r="E719" s="40"/>
    </row>
    <row r="720">
      <c r="D720" s="40"/>
      <c r="E720" s="40"/>
    </row>
    <row r="721">
      <c r="D721" s="40"/>
      <c r="E721" s="40"/>
    </row>
    <row r="722">
      <c r="D722" s="40"/>
      <c r="E722" s="40"/>
    </row>
    <row r="723">
      <c r="D723" s="40"/>
      <c r="E723" s="40"/>
    </row>
    <row r="724">
      <c r="D724" s="40"/>
      <c r="E724" s="40"/>
    </row>
    <row r="725">
      <c r="D725" s="40"/>
      <c r="E725" s="40"/>
    </row>
    <row r="726">
      <c r="D726" s="40"/>
      <c r="E726" s="40"/>
    </row>
    <row r="727">
      <c r="D727" s="40"/>
      <c r="E727" s="40"/>
    </row>
    <row r="728">
      <c r="D728" s="40"/>
      <c r="E728" s="40"/>
    </row>
    <row r="729">
      <c r="D729" s="40"/>
      <c r="E729" s="40"/>
    </row>
    <row r="730">
      <c r="D730" s="40"/>
      <c r="E730" s="40"/>
    </row>
    <row r="731">
      <c r="D731" s="40"/>
      <c r="E731" s="40"/>
    </row>
    <row r="732">
      <c r="D732" s="40"/>
      <c r="E732" s="40"/>
    </row>
    <row r="733">
      <c r="D733" s="40"/>
      <c r="E733" s="40"/>
    </row>
    <row r="734">
      <c r="D734" s="40"/>
      <c r="E734" s="40"/>
    </row>
    <row r="735">
      <c r="D735" s="40"/>
      <c r="E735" s="40"/>
    </row>
    <row r="736">
      <c r="D736" s="40"/>
      <c r="E736" s="40"/>
    </row>
    <row r="737">
      <c r="D737" s="40"/>
      <c r="E737" s="40"/>
    </row>
    <row r="738">
      <c r="D738" s="40"/>
      <c r="E738" s="40"/>
    </row>
    <row r="739">
      <c r="D739" s="40"/>
      <c r="E739" s="40"/>
    </row>
    <row r="740">
      <c r="D740" s="40"/>
      <c r="E740" s="40"/>
    </row>
    <row r="741">
      <c r="D741" s="40"/>
      <c r="E741" s="40"/>
    </row>
    <row r="742">
      <c r="D742" s="40"/>
      <c r="E742" s="40"/>
    </row>
    <row r="743">
      <c r="D743" s="40"/>
      <c r="E743" s="40"/>
    </row>
    <row r="744">
      <c r="D744" s="40"/>
      <c r="E744" s="40"/>
    </row>
    <row r="745">
      <c r="D745" s="40"/>
      <c r="E745" s="40"/>
    </row>
    <row r="746">
      <c r="D746" s="40"/>
      <c r="E746" s="40"/>
    </row>
    <row r="747">
      <c r="D747" s="40"/>
      <c r="E747" s="40"/>
    </row>
    <row r="748">
      <c r="D748" s="40"/>
      <c r="E748" s="40"/>
    </row>
    <row r="749">
      <c r="D749" s="40"/>
      <c r="E749" s="40"/>
    </row>
    <row r="750">
      <c r="D750" s="40"/>
      <c r="E750" s="40"/>
    </row>
    <row r="751">
      <c r="D751" s="40"/>
      <c r="E751" s="40"/>
    </row>
    <row r="752">
      <c r="D752" s="40"/>
      <c r="E752" s="40"/>
    </row>
    <row r="753">
      <c r="D753" s="40"/>
      <c r="E753" s="40"/>
    </row>
    <row r="754">
      <c r="D754" s="40"/>
      <c r="E754" s="40"/>
    </row>
    <row r="755">
      <c r="D755" s="40"/>
      <c r="E755" s="40"/>
    </row>
    <row r="756">
      <c r="D756" s="40"/>
      <c r="E756" s="40"/>
    </row>
    <row r="757">
      <c r="D757" s="40"/>
      <c r="E757" s="40"/>
    </row>
    <row r="758">
      <c r="D758" s="40"/>
      <c r="E758" s="40"/>
    </row>
    <row r="759">
      <c r="D759" s="40"/>
      <c r="E759" s="40"/>
    </row>
    <row r="760">
      <c r="D760" s="40"/>
      <c r="E760" s="40"/>
    </row>
    <row r="761">
      <c r="D761" s="40"/>
      <c r="E761" s="40"/>
    </row>
    <row r="762">
      <c r="D762" s="40"/>
      <c r="E762" s="40"/>
    </row>
    <row r="763">
      <c r="D763" s="40"/>
      <c r="E763" s="40"/>
    </row>
    <row r="764">
      <c r="D764" s="40"/>
      <c r="E764" s="40"/>
    </row>
    <row r="765">
      <c r="D765" s="40"/>
      <c r="E765" s="40"/>
    </row>
    <row r="766">
      <c r="D766" s="40"/>
      <c r="E766" s="40"/>
    </row>
    <row r="767">
      <c r="D767" s="40"/>
      <c r="E767" s="40"/>
    </row>
    <row r="768">
      <c r="D768" s="40"/>
      <c r="E768" s="40"/>
    </row>
    <row r="769">
      <c r="D769" s="40"/>
      <c r="E769" s="40"/>
    </row>
    <row r="770">
      <c r="D770" s="40"/>
      <c r="E770" s="40"/>
    </row>
    <row r="771">
      <c r="D771" s="40"/>
      <c r="E771" s="40"/>
    </row>
    <row r="772">
      <c r="D772" s="40"/>
      <c r="E772" s="40"/>
    </row>
    <row r="773">
      <c r="D773" s="40"/>
      <c r="E773" s="40"/>
    </row>
    <row r="774">
      <c r="D774" s="40"/>
      <c r="E774" s="40"/>
    </row>
    <row r="775">
      <c r="D775" s="40"/>
      <c r="E775" s="40"/>
    </row>
    <row r="776">
      <c r="D776" s="40"/>
      <c r="E776" s="40"/>
    </row>
    <row r="777">
      <c r="D777" s="40"/>
      <c r="E777" s="40"/>
    </row>
    <row r="778">
      <c r="D778" s="40"/>
      <c r="E778" s="40"/>
    </row>
    <row r="779">
      <c r="D779" s="40"/>
      <c r="E779" s="40"/>
    </row>
    <row r="780">
      <c r="D780" s="40"/>
      <c r="E780" s="40"/>
    </row>
    <row r="781">
      <c r="D781" s="40"/>
      <c r="E781" s="40"/>
    </row>
    <row r="782">
      <c r="D782" s="40"/>
      <c r="E782" s="40"/>
    </row>
    <row r="783">
      <c r="D783" s="40"/>
      <c r="E783" s="40"/>
    </row>
    <row r="784">
      <c r="D784" s="40"/>
      <c r="E784" s="40"/>
    </row>
    <row r="785">
      <c r="D785" s="40"/>
      <c r="E785" s="40"/>
    </row>
    <row r="786">
      <c r="D786" s="40"/>
      <c r="E786" s="40"/>
    </row>
    <row r="787">
      <c r="D787" s="40"/>
      <c r="E787" s="40"/>
    </row>
    <row r="788">
      <c r="D788" s="40"/>
      <c r="E788" s="40"/>
    </row>
    <row r="789">
      <c r="D789" s="40"/>
      <c r="E789" s="40"/>
    </row>
    <row r="790">
      <c r="D790" s="40"/>
      <c r="E790" s="40"/>
    </row>
    <row r="791">
      <c r="D791" s="40"/>
      <c r="E791" s="40"/>
    </row>
    <row r="792">
      <c r="D792" s="40"/>
      <c r="E792" s="40"/>
    </row>
    <row r="793">
      <c r="D793" s="40"/>
      <c r="E793" s="40"/>
    </row>
    <row r="794">
      <c r="D794" s="40"/>
      <c r="E794" s="40"/>
    </row>
    <row r="795">
      <c r="D795" s="40"/>
      <c r="E795" s="40"/>
    </row>
    <row r="796">
      <c r="D796" s="40"/>
      <c r="E796" s="40"/>
    </row>
    <row r="797">
      <c r="D797" s="40"/>
      <c r="E797" s="40"/>
    </row>
    <row r="798">
      <c r="D798" s="40"/>
      <c r="E798" s="40"/>
    </row>
    <row r="799">
      <c r="D799" s="40"/>
      <c r="E799" s="40"/>
    </row>
    <row r="800">
      <c r="D800" s="40"/>
      <c r="E800" s="40"/>
    </row>
    <row r="801">
      <c r="D801" s="40"/>
      <c r="E801" s="40"/>
    </row>
    <row r="802">
      <c r="D802" s="40"/>
      <c r="E802" s="40"/>
    </row>
    <row r="803">
      <c r="D803" s="40"/>
      <c r="E803" s="40"/>
    </row>
    <row r="804">
      <c r="D804" s="40"/>
      <c r="E804" s="40"/>
    </row>
    <row r="805">
      <c r="D805" s="40"/>
      <c r="E805" s="40"/>
    </row>
    <row r="806">
      <c r="D806" s="40"/>
      <c r="E806" s="40"/>
    </row>
    <row r="807">
      <c r="D807" s="40"/>
      <c r="E807" s="40"/>
    </row>
    <row r="808">
      <c r="D808" s="40"/>
      <c r="E808" s="40"/>
    </row>
    <row r="809">
      <c r="D809" s="40"/>
      <c r="E809" s="40"/>
    </row>
    <row r="810">
      <c r="D810" s="40"/>
      <c r="E810" s="40"/>
    </row>
    <row r="811">
      <c r="D811" s="40"/>
      <c r="E811" s="40"/>
    </row>
    <row r="812">
      <c r="D812" s="40"/>
      <c r="E812" s="40"/>
    </row>
    <row r="813">
      <c r="D813" s="40"/>
      <c r="E813" s="40"/>
    </row>
    <row r="814">
      <c r="D814" s="40"/>
      <c r="E814" s="40"/>
    </row>
    <row r="815">
      <c r="D815" s="40"/>
      <c r="E815" s="40"/>
    </row>
    <row r="816">
      <c r="D816" s="40"/>
      <c r="E816" s="40"/>
    </row>
    <row r="817">
      <c r="D817" s="40"/>
      <c r="E817" s="40"/>
    </row>
    <row r="818">
      <c r="D818" s="40"/>
      <c r="E818" s="40"/>
    </row>
    <row r="819">
      <c r="D819" s="40"/>
      <c r="E819" s="40"/>
    </row>
    <row r="820">
      <c r="D820" s="40"/>
      <c r="E820" s="40"/>
    </row>
    <row r="821">
      <c r="D821" s="40"/>
      <c r="E821" s="40"/>
    </row>
    <row r="822">
      <c r="D822" s="40"/>
      <c r="E822" s="40"/>
    </row>
    <row r="823">
      <c r="D823" s="40"/>
      <c r="E823" s="40"/>
    </row>
    <row r="824">
      <c r="D824" s="40"/>
      <c r="E824" s="40"/>
    </row>
    <row r="825">
      <c r="D825" s="40"/>
      <c r="E825" s="40"/>
    </row>
    <row r="826">
      <c r="D826" s="40"/>
      <c r="E826" s="40"/>
    </row>
    <row r="827">
      <c r="D827" s="40"/>
      <c r="E827" s="40"/>
    </row>
    <row r="828">
      <c r="D828" s="40"/>
      <c r="E828" s="40"/>
    </row>
    <row r="829">
      <c r="D829" s="40"/>
      <c r="E829" s="40"/>
    </row>
    <row r="830">
      <c r="D830" s="40"/>
      <c r="E830" s="40"/>
    </row>
    <row r="831">
      <c r="D831" s="40"/>
      <c r="E831" s="40"/>
    </row>
    <row r="832">
      <c r="D832" s="40"/>
      <c r="E832" s="40"/>
    </row>
    <row r="833">
      <c r="D833" s="40"/>
      <c r="E833" s="40"/>
    </row>
    <row r="834">
      <c r="D834" s="40"/>
      <c r="E834" s="40"/>
    </row>
    <row r="835">
      <c r="D835" s="40"/>
      <c r="E835" s="40"/>
    </row>
    <row r="836">
      <c r="D836" s="40"/>
      <c r="E836" s="40"/>
    </row>
    <row r="837">
      <c r="D837" s="40"/>
      <c r="E837" s="40"/>
    </row>
    <row r="838">
      <c r="D838" s="40"/>
      <c r="E838" s="40"/>
    </row>
    <row r="839">
      <c r="D839" s="40"/>
      <c r="E839" s="40"/>
    </row>
    <row r="840">
      <c r="D840" s="40"/>
      <c r="E840" s="40"/>
    </row>
    <row r="841">
      <c r="D841" s="40"/>
      <c r="E841" s="40"/>
    </row>
    <row r="842">
      <c r="D842" s="40"/>
      <c r="E842" s="40"/>
    </row>
    <row r="843">
      <c r="D843" s="40"/>
      <c r="E843" s="40"/>
    </row>
    <row r="844">
      <c r="D844" s="40"/>
      <c r="E844" s="40"/>
    </row>
    <row r="845">
      <c r="D845" s="40"/>
      <c r="E845" s="40"/>
    </row>
    <row r="846">
      <c r="D846" s="40"/>
      <c r="E846" s="40"/>
    </row>
    <row r="847">
      <c r="D847" s="40"/>
      <c r="E847" s="40"/>
    </row>
    <row r="848">
      <c r="D848" s="40"/>
      <c r="E848" s="40"/>
    </row>
    <row r="849">
      <c r="D849" s="40"/>
      <c r="E849" s="40"/>
    </row>
    <row r="850">
      <c r="D850" s="40"/>
      <c r="E850" s="40"/>
    </row>
    <row r="851">
      <c r="D851" s="40"/>
      <c r="E851" s="40"/>
    </row>
    <row r="852">
      <c r="D852" s="40"/>
      <c r="E852" s="40"/>
    </row>
    <row r="853">
      <c r="D853" s="40"/>
      <c r="E853" s="40"/>
    </row>
    <row r="854">
      <c r="D854" s="40"/>
      <c r="E854" s="40"/>
    </row>
    <row r="855">
      <c r="D855" s="40"/>
      <c r="E855" s="40"/>
    </row>
    <row r="856">
      <c r="D856" s="40"/>
      <c r="E856" s="40"/>
    </row>
    <row r="857">
      <c r="D857" s="40"/>
      <c r="E857" s="40"/>
    </row>
    <row r="858">
      <c r="D858" s="40"/>
      <c r="E858" s="40"/>
    </row>
    <row r="859">
      <c r="D859" s="40"/>
      <c r="E859" s="40"/>
    </row>
    <row r="860">
      <c r="D860" s="40"/>
      <c r="E860" s="40"/>
    </row>
    <row r="861">
      <c r="D861" s="40"/>
      <c r="E861" s="40"/>
    </row>
    <row r="862">
      <c r="D862" s="40"/>
      <c r="E862" s="40"/>
    </row>
    <row r="863">
      <c r="D863" s="40"/>
      <c r="E863" s="40"/>
    </row>
    <row r="864">
      <c r="D864" s="40"/>
      <c r="E864" s="40"/>
    </row>
    <row r="865">
      <c r="D865" s="40"/>
      <c r="E865" s="40"/>
    </row>
    <row r="866">
      <c r="D866" s="40"/>
      <c r="E866" s="40"/>
    </row>
    <row r="867">
      <c r="D867" s="40"/>
      <c r="E867" s="40"/>
    </row>
    <row r="868">
      <c r="D868" s="40"/>
      <c r="E868" s="40"/>
    </row>
    <row r="869">
      <c r="D869" s="40"/>
      <c r="E869" s="40"/>
    </row>
    <row r="870">
      <c r="D870" s="40"/>
      <c r="E870" s="40"/>
    </row>
    <row r="871">
      <c r="D871" s="40"/>
      <c r="E871" s="40"/>
    </row>
    <row r="872">
      <c r="D872" s="40"/>
      <c r="E872" s="40"/>
    </row>
    <row r="873">
      <c r="D873" s="40"/>
      <c r="E873" s="40"/>
    </row>
    <row r="874">
      <c r="D874" s="40"/>
      <c r="E874" s="40"/>
    </row>
    <row r="875">
      <c r="D875" s="40"/>
      <c r="E875" s="40"/>
    </row>
    <row r="876">
      <c r="D876" s="40"/>
      <c r="E876" s="40"/>
    </row>
    <row r="877">
      <c r="D877" s="40"/>
      <c r="E877" s="40"/>
    </row>
    <row r="878">
      <c r="D878" s="40"/>
      <c r="E878" s="40"/>
    </row>
    <row r="879">
      <c r="D879" s="40"/>
      <c r="E879" s="40"/>
    </row>
    <row r="880">
      <c r="D880" s="40"/>
      <c r="E880" s="40"/>
    </row>
    <row r="881">
      <c r="D881" s="40"/>
      <c r="E881" s="40"/>
    </row>
    <row r="882">
      <c r="D882" s="40"/>
      <c r="E882" s="40"/>
    </row>
    <row r="883">
      <c r="D883" s="40"/>
      <c r="E883" s="40"/>
    </row>
    <row r="884">
      <c r="D884" s="40"/>
      <c r="E884" s="40"/>
    </row>
    <row r="885">
      <c r="D885" s="40"/>
      <c r="E885" s="40"/>
    </row>
    <row r="886">
      <c r="D886" s="40"/>
      <c r="E886" s="40"/>
    </row>
    <row r="887">
      <c r="D887" s="40"/>
      <c r="E887" s="40"/>
    </row>
    <row r="888">
      <c r="D888" s="40"/>
      <c r="E888" s="40"/>
    </row>
    <row r="889">
      <c r="D889" s="40"/>
      <c r="E889" s="40"/>
    </row>
    <row r="890">
      <c r="D890" s="40"/>
      <c r="E890" s="40"/>
    </row>
    <row r="891">
      <c r="D891" s="40"/>
      <c r="E891" s="40"/>
    </row>
    <row r="892">
      <c r="D892" s="40"/>
      <c r="E892" s="40"/>
    </row>
    <row r="893">
      <c r="D893" s="40"/>
      <c r="E893" s="40"/>
    </row>
    <row r="894">
      <c r="D894" s="40"/>
      <c r="E894" s="40"/>
    </row>
    <row r="895">
      <c r="D895" s="40"/>
      <c r="E895" s="40"/>
    </row>
    <row r="896">
      <c r="D896" s="40"/>
      <c r="E896" s="40"/>
    </row>
    <row r="897">
      <c r="D897" s="40"/>
      <c r="E897" s="40"/>
    </row>
    <row r="898">
      <c r="D898" s="40"/>
      <c r="E898" s="40"/>
    </row>
    <row r="899">
      <c r="D899" s="40"/>
      <c r="E899" s="40"/>
    </row>
    <row r="900">
      <c r="D900" s="40"/>
      <c r="E900" s="40"/>
    </row>
    <row r="901">
      <c r="D901" s="40"/>
      <c r="E901" s="40"/>
    </row>
    <row r="902">
      <c r="D902" s="40"/>
      <c r="E902" s="40"/>
    </row>
    <row r="903">
      <c r="D903" s="40"/>
      <c r="E903" s="40"/>
    </row>
    <row r="904">
      <c r="D904" s="40"/>
      <c r="E904" s="40"/>
    </row>
    <row r="905">
      <c r="D905" s="40"/>
      <c r="E905" s="40"/>
    </row>
    <row r="906">
      <c r="D906" s="40"/>
      <c r="E906" s="40"/>
    </row>
    <row r="907">
      <c r="D907" s="40"/>
      <c r="E907" s="40"/>
    </row>
    <row r="908">
      <c r="D908" s="40"/>
      <c r="E908" s="40"/>
    </row>
    <row r="909">
      <c r="D909" s="40"/>
      <c r="E909" s="40"/>
    </row>
    <row r="910">
      <c r="D910" s="40"/>
      <c r="E910" s="40"/>
    </row>
    <row r="911">
      <c r="D911" s="40"/>
      <c r="E911" s="40"/>
    </row>
    <row r="912">
      <c r="D912" s="40"/>
      <c r="E912" s="40"/>
    </row>
    <row r="913">
      <c r="D913" s="40"/>
      <c r="E913" s="40"/>
    </row>
    <row r="914">
      <c r="D914" s="40"/>
      <c r="E914" s="40"/>
    </row>
    <row r="915">
      <c r="D915" s="40"/>
      <c r="E915" s="40"/>
    </row>
    <row r="916">
      <c r="D916" s="40"/>
      <c r="E916" s="40"/>
    </row>
    <row r="917">
      <c r="D917" s="40"/>
      <c r="E917" s="40"/>
    </row>
    <row r="918">
      <c r="D918" s="40"/>
      <c r="E918" s="40"/>
    </row>
    <row r="919">
      <c r="D919" s="40"/>
      <c r="E919" s="40"/>
    </row>
    <row r="920">
      <c r="D920" s="40"/>
      <c r="E920" s="40"/>
    </row>
    <row r="921">
      <c r="D921" s="40"/>
      <c r="E921" s="40"/>
    </row>
    <row r="922">
      <c r="D922" s="40"/>
      <c r="E922" s="40"/>
    </row>
    <row r="923">
      <c r="D923" s="40"/>
      <c r="E923" s="40"/>
    </row>
    <row r="924">
      <c r="D924" s="40"/>
      <c r="E924" s="40"/>
    </row>
    <row r="925">
      <c r="D925" s="40"/>
      <c r="E925" s="40"/>
    </row>
    <row r="926">
      <c r="D926" s="40"/>
      <c r="E926" s="40"/>
    </row>
    <row r="927">
      <c r="D927" s="40"/>
      <c r="E927" s="40"/>
    </row>
    <row r="928">
      <c r="D928" s="40"/>
      <c r="E928" s="40"/>
    </row>
    <row r="929">
      <c r="D929" s="40"/>
      <c r="E929" s="40"/>
    </row>
    <row r="930">
      <c r="D930" s="40"/>
      <c r="E930" s="40"/>
    </row>
    <row r="931">
      <c r="D931" s="40"/>
      <c r="E931" s="40"/>
    </row>
    <row r="932">
      <c r="D932" s="40"/>
      <c r="E932" s="40"/>
    </row>
    <row r="933">
      <c r="D933" s="40"/>
      <c r="E933" s="40"/>
    </row>
    <row r="934">
      <c r="D934" s="40"/>
      <c r="E934" s="40"/>
    </row>
    <row r="935">
      <c r="D935" s="40"/>
      <c r="E935" s="40"/>
    </row>
    <row r="936">
      <c r="D936" s="40"/>
      <c r="E936" s="40"/>
    </row>
    <row r="937">
      <c r="D937" s="40"/>
      <c r="E937" s="40"/>
    </row>
    <row r="938">
      <c r="D938" s="40"/>
      <c r="E938" s="40"/>
    </row>
    <row r="939">
      <c r="D939" s="40"/>
      <c r="E939" s="40"/>
    </row>
    <row r="940">
      <c r="D940" s="40"/>
      <c r="E940" s="40"/>
    </row>
    <row r="941">
      <c r="D941" s="40"/>
      <c r="E941" s="40"/>
    </row>
    <row r="942">
      <c r="D942" s="40"/>
      <c r="E942" s="40"/>
    </row>
    <row r="943">
      <c r="D943" s="40"/>
      <c r="E943" s="40"/>
    </row>
    <row r="944">
      <c r="D944" s="40"/>
      <c r="E944" s="40"/>
    </row>
    <row r="945">
      <c r="D945" s="40"/>
      <c r="E945" s="40"/>
    </row>
    <row r="946">
      <c r="D946" s="40"/>
      <c r="E946" s="40"/>
    </row>
    <row r="947">
      <c r="D947" s="40"/>
      <c r="E947" s="40"/>
    </row>
    <row r="948">
      <c r="D948" s="40"/>
      <c r="E948" s="40"/>
    </row>
    <row r="949">
      <c r="D949" s="40"/>
      <c r="E949" s="40"/>
    </row>
    <row r="950">
      <c r="D950" s="40"/>
      <c r="E950" s="40"/>
    </row>
    <row r="951">
      <c r="D951" s="40"/>
      <c r="E951" s="40"/>
    </row>
    <row r="952">
      <c r="D952" s="40"/>
      <c r="E952" s="40"/>
    </row>
    <row r="953">
      <c r="D953" s="40"/>
      <c r="E953" s="40"/>
    </row>
    <row r="954">
      <c r="D954" s="40"/>
      <c r="E954" s="40"/>
    </row>
    <row r="955">
      <c r="D955" s="40"/>
      <c r="E955" s="40"/>
    </row>
    <row r="956">
      <c r="D956" s="40"/>
      <c r="E956" s="40"/>
    </row>
    <row r="957">
      <c r="D957" s="40"/>
      <c r="E957" s="40"/>
    </row>
    <row r="958">
      <c r="D958" s="40"/>
      <c r="E958" s="40"/>
    </row>
    <row r="959">
      <c r="D959" s="40"/>
      <c r="E959" s="40"/>
    </row>
    <row r="960">
      <c r="D960" s="40"/>
      <c r="E960" s="40"/>
    </row>
    <row r="961">
      <c r="D961" s="40"/>
      <c r="E961" s="40"/>
    </row>
    <row r="962">
      <c r="D962" s="40"/>
      <c r="E962" s="40"/>
    </row>
    <row r="963">
      <c r="D963" s="40"/>
      <c r="E963" s="40"/>
    </row>
    <row r="964">
      <c r="D964" s="40"/>
      <c r="E964" s="40"/>
    </row>
    <row r="965">
      <c r="D965" s="40"/>
      <c r="E965" s="40"/>
    </row>
    <row r="966">
      <c r="D966" s="40"/>
      <c r="E966" s="40"/>
    </row>
    <row r="967">
      <c r="D967" s="40"/>
      <c r="E967" s="40"/>
    </row>
    <row r="968">
      <c r="D968" s="40"/>
      <c r="E968" s="40"/>
    </row>
    <row r="969">
      <c r="D969" s="40"/>
      <c r="E969" s="40"/>
    </row>
    <row r="970">
      <c r="D970" s="40"/>
      <c r="E970" s="40"/>
    </row>
    <row r="971">
      <c r="D971" s="40"/>
      <c r="E971" s="40"/>
    </row>
    <row r="972">
      <c r="D972" s="40"/>
      <c r="E972" s="40"/>
    </row>
    <row r="973">
      <c r="D973" s="40"/>
      <c r="E973" s="40"/>
    </row>
    <row r="974">
      <c r="D974" s="40"/>
      <c r="E974" s="40"/>
    </row>
    <row r="975">
      <c r="D975" s="40"/>
      <c r="E975" s="40"/>
    </row>
    <row r="976">
      <c r="D976" s="40"/>
      <c r="E976" s="40"/>
    </row>
    <row r="977">
      <c r="D977" s="40"/>
      <c r="E977" s="40"/>
    </row>
    <row r="978">
      <c r="D978" s="40"/>
      <c r="E978" s="40"/>
    </row>
    <row r="979">
      <c r="D979" s="40"/>
      <c r="E979" s="40"/>
    </row>
    <row r="980">
      <c r="D980" s="40"/>
      <c r="E980" s="40"/>
    </row>
    <row r="981">
      <c r="D981" s="40"/>
      <c r="E981" s="40"/>
    </row>
    <row r="982">
      <c r="D982" s="40"/>
      <c r="E982" s="40"/>
    </row>
    <row r="983">
      <c r="D983" s="40"/>
      <c r="E983" s="40"/>
    </row>
    <row r="984">
      <c r="D984" s="40"/>
      <c r="E984" s="40"/>
    </row>
    <row r="985">
      <c r="D985" s="40"/>
      <c r="E985" s="40"/>
    </row>
    <row r="986">
      <c r="D986" s="40"/>
      <c r="E986" s="40"/>
    </row>
    <row r="987">
      <c r="D987" s="40"/>
      <c r="E987" s="40"/>
    </row>
    <row r="988">
      <c r="D988" s="40"/>
      <c r="E988" s="40"/>
    </row>
    <row r="989">
      <c r="D989" s="40"/>
      <c r="E989" s="40"/>
    </row>
    <row r="990">
      <c r="D990" s="40"/>
      <c r="E990" s="40"/>
    </row>
    <row r="991">
      <c r="D991" s="40"/>
      <c r="E991" s="40"/>
    </row>
    <row r="992">
      <c r="D992" s="40"/>
      <c r="E992" s="40"/>
    </row>
    <row r="993">
      <c r="D993" s="40"/>
      <c r="E993" s="40"/>
    </row>
    <row r="994">
      <c r="D994" s="40"/>
      <c r="E994" s="40"/>
    </row>
    <row r="995">
      <c r="D995" s="40"/>
      <c r="E995" s="40"/>
    </row>
    <row r="996">
      <c r="D996" s="40"/>
      <c r="E996" s="40"/>
    </row>
    <row r="997">
      <c r="D997" s="40"/>
      <c r="E997" s="40"/>
    </row>
    <row r="998">
      <c r="D998" s="40"/>
      <c r="E998" s="40"/>
    </row>
    <row r="999">
      <c r="D999" s="40"/>
      <c r="E999" s="40"/>
    </row>
    <row r="1000">
      <c r="D1000" s="40"/>
      <c r="E1000" s="40"/>
    </row>
    <row r="1001">
      <c r="D1001" s="40"/>
      <c r="E1001" s="40"/>
    </row>
    <row r="1002">
      <c r="D1002" s="40"/>
      <c r="E1002" s="40"/>
    </row>
    <row r="1003">
      <c r="D1003" s="40"/>
      <c r="E1003" s="40"/>
    </row>
    <row r="1004">
      <c r="D1004" s="40"/>
      <c r="E1004" s="40"/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27" t="s">
        <v>334</v>
      </c>
      <c r="B1" s="27" t="s">
        <v>75</v>
      </c>
      <c r="C1" s="27" t="s">
        <v>76</v>
      </c>
      <c r="D1" s="27" t="s">
        <v>77</v>
      </c>
      <c r="E1" s="27" t="s">
        <v>78</v>
      </c>
      <c r="F1" s="27" t="s">
        <v>79</v>
      </c>
      <c r="G1" s="27" t="s">
        <v>80</v>
      </c>
      <c r="H1" s="24" t="s">
        <v>81</v>
      </c>
    </row>
    <row r="2">
      <c r="A2" s="27" t="s">
        <v>336</v>
      </c>
      <c r="B2" s="18">
        <v>48.2745193578924</v>
      </c>
      <c r="C2" s="18">
        <v>53.7661480220719</v>
      </c>
      <c r="D2" s="18">
        <v>101.273517094377</v>
      </c>
      <c r="E2" s="18">
        <v>46.6406706095696</v>
      </c>
      <c r="F2" s="18">
        <v>122.103155880312</v>
      </c>
      <c r="G2" s="18">
        <v>83.5548515790522</v>
      </c>
      <c r="H2" s="40">
        <f t="shared" ref="H2:H26" si="1">SUM(B2:G2)</f>
        <v>455.6128625</v>
      </c>
      <c r="J2" s="38">
        <v>130.1588249614404</v>
      </c>
      <c r="K2" s="44" t="s">
        <v>342</v>
      </c>
    </row>
    <row r="3">
      <c r="A3" s="27" t="s">
        <v>337</v>
      </c>
      <c r="B3" s="18">
        <v>36.9853720227726</v>
      </c>
      <c r="C3" s="18">
        <v>44.4401970750086</v>
      </c>
      <c r="D3" s="18">
        <v>96.9170267224208</v>
      </c>
      <c r="E3" s="18">
        <v>43.8475406582156</v>
      </c>
      <c r="F3" s="18">
        <v>120.889802080602</v>
      </c>
      <c r="G3" s="18">
        <v>88.5810927688776</v>
      </c>
      <c r="H3" s="40">
        <f t="shared" si="1"/>
        <v>431.6610313</v>
      </c>
      <c r="J3" s="38">
        <v>130.1588249614404</v>
      </c>
      <c r="K3" s="44" t="s">
        <v>342</v>
      </c>
    </row>
    <row r="4">
      <c r="A4" s="27" t="s">
        <v>338</v>
      </c>
      <c r="B4" s="18">
        <v>47.3202832069181</v>
      </c>
      <c r="C4" s="18">
        <v>50.6136119142903</v>
      </c>
      <c r="D4" s="18">
        <v>100.827433512362</v>
      </c>
      <c r="E4" s="18">
        <v>34.3363060179563</v>
      </c>
      <c r="F4" s="18">
        <v>89.3672636715533</v>
      </c>
      <c r="G4" s="18">
        <v>81.880440750295</v>
      </c>
      <c r="H4" s="40">
        <f t="shared" si="1"/>
        <v>404.3453391</v>
      </c>
      <c r="J4" s="38">
        <v>130.1588249614404</v>
      </c>
      <c r="K4" s="44" t="s">
        <v>342</v>
      </c>
    </row>
    <row r="5">
      <c r="A5" s="27" t="s">
        <v>339</v>
      </c>
      <c r="B5" s="18">
        <v>25.81625158271</v>
      </c>
      <c r="C5" s="18">
        <v>41.424815540317</v>
      </c>
      <c r="D5" s="18">
        <v>95.2549628335921</v>
      </c>
      <c r="E5" s="18">
        <v>33.3161530671949</v>
      </c>
      <c r="F5" s="18">
        <v>92.1041234465326</v>
      </c>
      <c r="G5" s="18">
        <v>86.0124814936481</v>
      </c>
      <c r="H5" s="40">
        <f t="shared" si="1"/>
        <v>373.928788</v>
      </c>
      <c r="J5" s="38">
        <v>130.1588249614404</v>
      </c>
      <c r="K5" s="44" t="s">
        <v>342</v>
      </c>
    </row>
    <row r="6">
      <c r="A6" s="27" t="s">
        <v>342</v>
      </c>
      <c r="B6" s="18">
        <v>34.4318833566982</v>
      </c>
      <c r="C6" s="18">
        <v>7.5808129054157</v>
      </c>
      <c r="D6" s="18">
        <v>17.90790912996</v>
      </c>
      <c r="E6" s="18">
        <v>33.3879034423465</v>
      </c>
      <c r="F6" s="18">
        <v>19.8185647714469</v>
      </c>
      <c r="G6" s="18">
        <v>17.0317513555731</v>
      </c>
      <c r="H6" s="40">
        <f t="shared" si="1"/>
        <v>130.158825</v>
      </c>
      <c r="J6" s="38">
        <v>130.1588249614404</v>
      </c>
      <c r="K6" s="44" t="s">
        <v>342</v>
      </c>
    </row>
    <row r="7">
      <c r="A7" s="27" t="s">
        <v>343</v>
      </c>
      <c r="B7" s="18">
        <v>29.6171492095598</v>
      </c>
      <c r="C7" s="18">
        <v>9.32652551722541</v>
      </c>
      <c r="D7" s="18">
        <v>9.51416379458775</v>
      </c>
      <c r="E7" s="18">
        <v>35.7331399362537</v>
      </c>
      <c r="F7" s="18">
        <v>23.9413346417226</v>
      </c>
      <c r="G7" s="18">
        <v>15.2079289478297</v>
      </c>
      <c r="H7" s="40">
        <f t="shared" si="1"/>
        <v>123.340242</v>
      </c>
      <c r="J7" s="38">
        <v>130.1588249614404</v>
      </c>
      <c r="K7" s="44" t="s">
        <v>342</v>
      </c>
    </row>
    <row r="8">
      <c r="A8" s="27" t="s">
        <v>344</v>
      </c>
      <c r="B8" s="18">
        <v>29.503059184555</v>
      </c>
      <c r="C8" s="18">
        <v>8.2472525401092</v>
      </c>
      <c r="D8" s="18">
        <v>12.6769735192395</v>
      </c>
      <c r="E8" s="18">
        <v>34.3590554432055</v>
      </c>
      <c r="F8" s="18">
        <v>20.3966452220098</v>
      </c>
      <c r="G8" s="18">
        <v>17.3136399250996</v>
      </c>
      <c r="H8" s="40">
        <f t="shared" si="1"/>
        <v>122.4966258</v>
      </c>
      <c r="J8" s="38">
        <v>130.1588249614404</v>
      </c>
      <c r="K8" s="44" t="s">
        <v>342</v>
      </c>
    </row>
    <row r="9">
      <c r="A9" s="27" t="s">
        <v>354</v>
      </c>
      <c r="B9" s="18">
        <v>31.5855431974387</v>
      </c>
      <c r="C9" s="18">
        <v>3.36554833570233</v>
      </c>
      <c r="D9" s="18">
        <v>6.45508422158559</v>
      </c>
      <c r="E9" s="18">
        <v>29.6346739580115</v>
      </c>
      <c r="F9" s="18">
        <v>26.7986720956711</v>
      </c>
      <c r="G9" s="18">
        <v>5.57383050754776</v>
      </c>
      <c r="H9" s="40">
        <f t="shared" si="1"/>
        <v>103.4133523</v>
      </c>
      <c r="J9" s="38">
        <v>130.1588249614404</v>
      </c>
      <c r="K9" s="44" t="s">
        <v>342</v>
      </c>
    </row>
    <row r="10">
      <c r="A10" s="27" t="s">
        <v>353</v>
      </c>
      <c r="B10" s="18">
        <v>30.9817398261466</v>
      </c>
      <c r="C10" s="18">
        <v>2.14224586838796</v>
      </c>
      <c r="D10" s="18">
        <v>2.57578722222373</v>
      </c>
      <c r="E10" s="18">
        <v>30.4230584116158</v>
      </c>
      <c r="F10" s="18">
        <v>30.7420723912941</v>
      </c>
      <c r="G10" s="18">
        <v>3.4875876674861</v>
      </c>
      <c r="H10" s="40">
        <f t="shared" si="1"/>
        <v>100.3524914</v>
      </c>
      <c r="J10" s="38">
        <v>130.1588249614404</v>
      </c>
      <c r="K10" s="44" t="s">
        <v>342</v>
      </c>
    </row>
    <row r="11">
      <c r="A11" s="27" t="s">
        <v>341</v>
      </c>
      <c r="B11" s="18">
        <v>13.4827165947003</v>
      </c>
      <c r="C11" s="18">
        <v>15.0119323934883</v>
      </c>
      <c r="D11" s="18">
        <v>12.3291135375546</v>
      </c>
      <c r="E11" s="18">
        <v>19.6311012181912</v>
      </c>
      <c r="F11" s="18">
        <v>16.3686251096418</v>
      </c>
      <c r="G11" s="18">
        <v>21.3758588824321</v>
      </c>
      <c r="H11" s="40">
        <f t="shared" si="1"/>
        <v>98.19934774</v>
      </c>
      <c r="J11" s="38">
        <v>130.1588249614404</v>
      </c>
      <c r="K11" s="44" t="s">
        <v>342</v>
      </c>
    </row>
    <row r="12">
      <c r="A12" s="27" t="s">
        <v>340</v>
      </c>
      <c r="B12" s="18">
        <v>13.3940328761401</v>
      </c>
      <c r="C12" s="18">
        <v>12.937870402311</v>
      </c>
      <c r="D12" s="18">
        <v>10.3276801042251</v>
      </c>
      <c r="E12" s="18">
        <v>18.1837613089532</v>
      </c>
      <c r="F12" s="18">
        <v>13.9255887073094</v>
      </c>
      <c r="G12" s="18">
        <v>16.7455579819478</v>
      </c>
      <c r="H12" s="40">
        <f t="shared" si="1"/>
        <v>85.51449138</v>
      </c>
      <c r="J12" s="38">
        <v>130.1588249614404</v>
      </c>
      <c r="K12" s="44" t="s">
        <v>342</v>
      </c>
    </row>
    <row r="13">
      <c r="A13" s="27" t="s">
        <v>349</v>
      </c>
      <c r="B13" s="18">
        <v>19.7656849438444</v>
      </c>
      <c r="C13" s="18">
        <v>4.20622346826589</v>
      </c>
      <c r="D13" s="18">
        <v>6.34649682823169</v>
      </c>
      <c r="E13" s="18">
        <v>21.8071207429946</v>
      </c>
      <c r="F13" s="18">
        <v>14.5697580042607</v>
      </c>
      <c r="G13" s="18">
        <v>7.96646741115183</v>
      </c>
      <c r="H13" s="40">
        <f t="shared" si="1"/>
        <v>74.6617514</v>
      </c>
      <c r="J13" s="38">
        <v>130.1588249614404</v>
      </c>
      <c r="K13" s="44" t="s">
        <v>342</v>
      </c>
    </row>
    <row r="14">
      <c r="A14" s="27" t="s">
        <v>352</v>
      </c>
      <c r="B14" s="18">
        <v>19.7258906974</v>
      </c>
      <c r="C14" s="18">
        <v>4.40022168328774</v>
      </c>
      <c r="D14" s="18">
        <v>5.37759950852347</v>
      </c>
      <c r="E14" s="18">
        <v>20.7324338240757</v>
      </c>
      <c r="F14" s="18">
        <v>15.7850305478487</v>
      </c>
      <c r="G14" s="18">
        <v>6.15708701539229</v>
      </c>
      <c r="H14" s="40">
        <f t="shared" si="1"/>
        <v>72.17826328</v>
      </c>
      <c r="J14" s="38">
        <v>130.1588249614404</v>
      </c>
      <c r="K14" s="44" t="s">
        <v>342</v>
      </c>
    </row>
    <row r="15">
      <c r="A15" s="27" t="s">
        <v>351</v>
      </c>
      <c r="B15" s="18">
        <v>17.9614266381316</v>
      </c>
      <c r="C15" s="18">
        <v>5.45441689103163</v>
      </c>
      <c r="D15" s="18">
        <v>4.98688305738135</v>
      </c>
      <c r="E15" s="18">
        <v>19.6029517123591</v>
      </c>
      <c r="F15" s="18">
        <v>14.5673321241527</v>
      </c>
      <c r="G15" s="18">
        <v>6.17770434104047</v>
      </c>
      <c r="H15" s="40">
        <f t="shared" si="1"/>
        <v>68.75071476</v>
      </c>
      <c r="J15" s="38">
        <v>130.1588249614404</v>
      </c>
      <c r="K15" s="44" t="s">
        <v>342</v>
      </c>
    </row>
    <row r="16">
      <c r="A16" s="27" t="s">
        <v>345</v>
      </c>
      <c r="B16" s="18">
        <v>8.10534171212945</v>
      </c>
      <c r="C16" s="18">
        <v>4.73349993292014</v>
      </c>
      <c r="D16" s="18">
        <v>6.26662053669864</v>
      </c>
      <c r="E16" s="18">
        <v>8.05272107964951</v>
      </c>
      <c r="F16" s="18">
        <v>7.78734116577382</v>
      </c>
      <c r="G16" s="18">
        <v>5.69972583461079</v>
      </c>
      <c r="H16" s="40">
        <f t="shared" si="1"/>
        <v>40.64525026</v>
      </c>
      <c r="J16" s="38">
        <v>130.1588249614404</v>
      </c>
      <c r="K16" s="44" t="s">
        <v>342</v>
      </c>
    </row>
    <row r="17">
      <c r="A17" s="27" t="s">
        <v>355</v>
      </c>
      <c r="B17" s="18">
        <v>6.8228914365426</v>
      </c>
      <c r="C17" s="18">
        <v>1.1780046043629</v>
      </c>
      <c r="D17" s="18">
        <v>2.51851689132397</v>
      </c>
      <c r="E17" s="18">
        <v>7.0944323945821</v>
      </c>
      <c r="F17" s="18">
        <v>7.90963906183971</v>
      </c>
      <c r="G17" s="18">
        <v>2.60573006904427</v>
      </c>
      <c r="H17" s="40">
        <f t="shared" si="1"/>
        <v>28.12921446</v>
      </c>
      <c r="J17" s="38">
        <v>130.1588249614404</v>
      </c>
      <c r="K17" s="44" t="s">
        <v>342</v>
      </c>
    </row>
    <row r="18">
      <c r="A18" s="27" t="s">
        <v>346</v>
      </c>
      <c r="B18" s="18">
        <v>5.25332330234667</v>
      </c>
      <c r="C18" s="18">
        <v>4.16618315196432</v>
      </c>
      <c r="D18" s="18">
        <v>4.60391260000819</v>
      </c>
      <c r="E18" s="18">
        <v>5.37677272263387</v>
      </c>
      <c r="F18" s="18">
        <v>5.63057386973723</v>
      </c>
      <c r="G18" s="18">
        <v>2.86648807727293</v>
      </c>
      <c r="H18" s="40">
        <f t="shared" si="1"/>
        <v>27.89725372</v>
      </c>
      <c r="J18" s="38">
        <v>130.1588249614404</v>
      </c>
      <c r="K18" s="44" t="s">
        <v>342</v>
      </c>
    </row>
    <row r="19">
      <c r="A19" s="27" t="s">
        <v>356</v>
      </c>
      <c r="B19" s="18">
        <v>4.75026356589654</v>
      </c>
      <c r="C19" s="18">
        <v>3.08506021028959</v>
      </c>
      <c r="D19" s="18">
        <v>3.90759084338937</v>
      </c>
      <c r="E19" s="18">
        <v>4.17494437363016</v>
      </c>
      <c r="F19" s="18">
        <v>6.50843119841304</v>
      </c>
      <c r="G19" s="18">
        <v>4.07983371655341</v>
      </c>
      <c r="H19" s="40">
        <f t="shared" si="1"/>
        <v>26.50612391</v>
      </c>
      <c r="J19" s="38">
        <v>130.1588249614404</v>
      </c>
      <c r="K19" s="44" t="s">
        <v>342</v>
      </c>
    </row>
    <row r="20">
      <c r="A20" s="27" t="s">
        <v>357</v>
      </c>
      <c r="B20" s="18">
        <v>6.13064505650273</v>
      </c>
      <c r="C20" s="18">
        <v>0.88175906052359</v>
      </c>
      <c r="D20" s="18">
        <v>3.34446320791354</v>
      </c>
      <c r="E20" s="18">
        <v>6.03503050848179</v>
      </c>
      <c r="F20" s="18">
        <v>6.54708366994447</v>
      </c>
      <c r="G20" s="18">
        <v>3.31531390828487</v>
      </c>
      <c r="H20" s="40">
        <f t="shared" si="1"/>
        <v>26.25429541</v>
      </c>
      <c r="J20" s="38">
        <v>130.1588249614404</v>
      </c>
      <c r="K20" s="44" t="s">
        <v>342</v>
      </c>
    </row>
    <row r="21">
      <c r="A21" s="27" t="s">
        <v>360</v>
      </c>
      <c r="B21" s="18">
        <v>4.69737222333503</v>
      </c>
      <c r="C21" s="18">
        <v>3.99928866797608</v>
      </c>
      <c r="D21" s="18">
        <v>3.43088030956615</v>
      </c>
      <c r="E21" s="18">
        <v>4.55858283565919</v>
      </c>
      <c r="F21" s="18">
        <v>4.56388754602</v>
      </c>
      <c r="G21" s="18">
        <v>3.03317829248739</v>
      </c>
      <c r="H21" s="40">
        <f t="shared" si="1"/>
        <v>24.28318988</v>
      </c>
      <c r="J21" s="38">
        <v>130.1588249614404</v>
      </c>
      <c r="K21" s="44" t="s">
        <v>342</v>
      </c>
    </row>
    <row r="22">
      <c r="A22" s="27" t="s">
        <v>359</v>
      </c>
      <c r="B22" s="18">
        <v>3.39727675923265</v>
      </c>
      <c r="C22" s="18">
        <v>2.9306088016722</v>
      </c>
      <c r="D22" s="18">
        <v>3.12415948866886</v>
      </c>
      <c r="E22" s="18">
        <v>2.67069954035972</v>
      </c>
      <c r="F22" s="18">
        <v>2.92181284490495</v>
      </c>
      <c r="G22" s="18">
        <v>2.54112145367113</v>
      </c>
      <c r="H22" s="40">
        <f t="shared" si="1"/>
        <v>17.58567889</v>
      </c>
      <c r="J22" s="38">
        <v>130.1588249614404</v>
      </c>
      <c r="K22" s="44" t="s">
        <v>342</v>
      </c>
    </row>
    <row r="23">
      <c r="A23" s="27" t="s">
        <v>358</v>
      </c>
      <c r="B23" s="18">
        <v>1.5707715160209</v>
      </c>
      <c r="C23" s="18">
        <v>1.20999531855933</v>
      </c>
      <c r="D23" s="18">
        <v>2.21836683468484</v>
      </c>
      <c r="E23" s="18">
        <v>1.79076787230847</v>
      </c>
      <c r="F23" s="18">
        <v>2.44232976855878</v>
      </c>
      <c r="G23" s="18">
        <v>2.47015715316803</v>
      </c>
      <c r="H23" s="40">
        <f t="shared" si="1"/>
        <v>11.70238846</v>
      </c>
      <c r="J23" s="38">
        <v>130.1588249614404</v>
      </c>
      <c r="K23" s="44" t="s">
        <v>342</v>
      </c>
    </row>
    <row r="24">
      <c r="A24" s="27" t="s">
        <v>348</v>
      </c>
      <c r="B24" s="18">
        <v>0.0</v>
      </c>
      <c r="C24" s="18">
        <v>0.0</v>
      </c>
      <c r="D24" s="18">
        <v>0.0</v>
      </c>
      <c r="E24" s="18">
        <v>0.0</v>
      </c>
      <c r="F24" s="18">
        <v>0.0</v>
      </c>
      <c r="G24" s="18">
        <v>0.0</v>
      </c>
      <c r="H24" s="40">
        <f t="shared" si="1"/>
        <v>0</v>
      </c>
      <c r="J24" s="38">
        <v>130.1588249614404</v>
      </c>
      <c r="K24" s="44" t="s">
        <v>342</v>
      </c>
    </row>
    <row r="25">
      <c r="A25" s="27" t="s">
        <v>350</v>
      </c>
      <c r="B25" s="18">
        <v>0.0</v>
      </c>
      <c r="C25" s="18">
        <v>0.0</v>
      </c>
      <c r="D25" s="18">
        <v>0.0</v>
      </c>
      <c r="E25" s="18">
        <v>0.0</v>
      </c>
      <c r="F25" s="18">
        <v>0.0</v>
      </c>
      <c r="G25" s="18">
        <v>0.0</v>
      </c>
      <c r="H25" s="40">
        <f t="shared" si="1"/>
        <v>0</v>
      </c>
      <c r="J25" s="38">
        <v>130.1588249614404</v>
      </c>
      <c r="K25" s="44" t="s">
        <v>342</v>
      </c>
    </row>
    <row r="26">
      <c r="A26" s="27" t="s">
        <v>347</v>
      </c>
      <c r="B26" s="18">
        <v>0.0</v>
      </c>
      <c r="C26" s="18">
        <v>0.0</v>
      </c>
      <c r="D26" s="18">
        <v>0.0</v>
      </c>
      <c r="E26" s="18">
        <v>0.0</v>
      </c>
      <c r="F26" s="18">
        <v>0.0</v>
      </c>
      <c r="G26" s="18">
        <v>0.0</v>
      </c>
      <c r="H26" s="40">
        <f t="shared" si="1"/>
        <v>0</v>
      </c>
      <c r="J26" s="38">
        <v>130.158824961441</v>
      </c>
      <c r="K26" s="44" t="s">
        <v>342</v>
      </c>
    </row>
    <row r="27">
      <c r="K27" s="44" t="s">
        <v>342</v>
      </c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3.71"/>
    <col customWidth="1" min="12" max="12" width="11.71"/>
  </cols>
  <sheetData>
    <row r="1">
      <c r="A1" s="27" t="s">
        <v>334</v>
      </c>
      <c r="B1" s="27" t="s">
        <v>75</v>
      </c>
      <c r="C1" s="27" t="s">
        <v>76</v>
      </c>
      <c r="D1" s="27" t="s">
        <v>77</v>
      </c>
      <c r="E1" s="27" t="s">
        <v>78</v>
      </c>
      <c r="F1" s="27" t="s">
        <v>79</v>
      </c>
      <c r="G1" s="27" t="s">
        <v>80</v>
      </c>
      <c r="H1" s="26" t="s">
        <v>381</v>
      </c>
      <c r="I1" s="26"/>
      <c r="J1" s="27" t="s">
        <v>75</v>
      </c>
      <c r="K1" s="27" t="s">
        <v>76</v>
      </c>
      <c r="L1" s="27" t="s">
        <v>77</v>
      </c>
      <c r="M1" s="27" t="s">
        <v>78</v>
      </c>
      <c r="N1" s="27" t="s">
        <v>79</v>
      </c>
      <c r="O1" s="27" t="s">
        <v>80</v>
      </c>
      <c r="R1" s="27" t="s">
        <v>75</v>
      </c>
      <c r="S1" s="27" t="s">
        <v>76</v>
      </c>
      <c r="T1" s="27" t="s">
        <v>77</v>
      </c>
      <c r="U1" s="27" t="s">
        <v>78</v>
      </c>
      <c r="V1" s="27" t="s">
        <v>79</v>
      </c>
      <c r="W1" s="27" t="s">
        <v>80</v>
      </c>
    </row>
    <row r="2">
      <c r="A2" s="27" t="s">
        <v>348</v>
      </c>
      <c r="B2" s="18">
        <v>15.9307606473269</v>
      </c>
      <c r="C2" s="18">
        <v>11.1297177678364</v>
      </c>
      <c r="D2" s="18">
        <v>14.8930284724923</v>
      </c>
      <c r="E2" s="18">
        <v>14.2046577779154</v>
      </c>
      <c r="F2" s="18">
        <v>14.606289076253</v>
      </c>
      <c r="G2" s="18">
        <v>16.9394682676102</v>
      </c>
      <c r="H2" s="19">
        <f t="shared" ref="H2:H26" si="1">SUM(B2:G2)</f>
        <v>87.70392201</v>
      </c>
      <c r="I2" s="19"/>
      <c r="J2" s="18">
        <v>0.0</v>
      </c>
      <c r="K2" s="18">
        <v>0.0</v>
      </c>
      <c r="L2" s="18">
        <v>0.0</v>
      </c>
      <c r="M2" s="18">
        <v>0.0</v>
      </c>
      <c r="N2" s="18">
        <v>0.0</v>
      </c>
      <c r="O2" s="18">
        <v>0.0</v>
      </c>
      <c r="P2" s="41">
        <f t="shared" ref="P2:P26" si="2">SUM(J2:O2)</f>
        <v>0</v>
      </c>
      <c r="R2" s="21">
        <v>0.0</v>
      </c>
      <c r="S2" s="21">
        <v>0.0</v>
      </c>
      <c r="T2" s="21">
        <v>0.0</v>
      </c>
      <c r="U2" s="21">
        <v>0.0</v>
      </c>
      <c r="V2" s="21">
        <v>0.0</v>
      </c>
      <c r="W2" s="21">
        <v>0.0</v>
      </c>
      <c r="X2" s="23">
        <f t="shared" ref="X2:X26" si="3">SUM(R2:W2)</f>
        <v>0</v>
      </c>
    </row>
    <row r="3">
      <c r="A3" s="27" t="s">
        <v>344</v>
      </c>
      <c r="B3" s="18">
        <v>43.6654665260196</v>
      </c>
      <c r="C3" s="18">
        <v>31.0028765338763</v>
      </c>
      <c r="D3" s="18">
        <v>13.2743384420902</v>
      </c>
      <c r="E3" s="18">
        <v>32.0484384871902</v>
      </c>
      <c r="F3" s="18">
        <v>43.1085632017014</v>
      </c>
      <c r="G3" s="18">
        <v>39.042079224859</v>
      </c>
      <c r="H3" s="19">
        <f t="shared" si="1"/>
        <v>202.1417624</v>
      </c>
      <c r="I3" s="19"/>
      <c r="J3" s="18">
        <v>30.885875617664</v>
      </c>
      <c r="K3" s="39">
        <v>34.6916638936164</v>
      </c>
      <c r="L3" s="18">
        <v>24.806388821586</v>
      </c>
      <c r="M3" s="18">
        <v>39.3450583700718</v>
      </c>
      <c r="N3" s="18">
        <v>40.6397166163401</v>
      </c>
      <c r="O3" s="18">
        <v>57.1928260021374</v>
      </c>
      <c r="P3" s="41">
        <f t="shared" si="2"/>
        <v>227.5615293</v>
      </c>
      <c r="R3" s="21">
        <v>26.6434910135253</v>
      </c>
      <c r="S3" s="21">
        <v>34.5249754686469</v>
      </c>
      <c r="T3" s="21">
        <v>24.10679766649</v>
      </c>
      <c r="U3" s="21">
        <v>36.2090359750066</v>
      </c>
      <c r="V3" s="21">
        <v>38.194337891355</v>
      </c>
      <c r="W3" s="21">
        <v>57.8271830049157</v>
      </c>
      <c r="X3" s="23">
        <f t="shared" si="3"/>
        <v>217.505821</v>
      </c>
    </row>
    <row r="4">
      <c r="A4" s="27" t="s">
        <v>342</v>
      </c>
      <c r="B4" s="18">
        <v>44.5714656827808</v>
      </c>
      <c r="C4" s="18">
        <v>32.3623702788641</v>
      </c>
      <c r="D4" s="18">
        <v>15.5152999215654</v>
      </c>
      <c r="E4" s="18">
        <v>31.1270778933306</v>
      </c>
      <c r="F4" s="18">
        <v>44.4686121303738</v>
      </c>
      <c r="G4" s="18">
        <v>41.7222990182633</v>
      </c>
      <c r="H4" s="19">
        <f t="shared" si="1"/>
        <v>209.7671249</v>
      </c>
      <c r="I4" s="19"/>
      <c r="J4" s="18">
        <v>40.4917541179864</v>
      </c>
      <c r="K4" s="39">
        <v>32.7552462672336</v>
      </c>
      <c r="L4" s="18">
        <v>31.968462303903</v>
      </c>
      <c r="M4" s="18">
        <v>36.1368878271327</v>
      </c>
      <c r="N4" s="18">
        <v>45.2977592470547</v>
      </c>
      <c r="O4" s="18">
        <v>57.5764208602563</v>
      </c>
      <c r="P4" s="41">
        <f t="shared" si="2"/>
        <v>244.2265306</v>
      </c>
      <c r="R4" s="21">
        <v>35.1268975124224</v>
      </c>
      <c r="S4" s="21">
        <v>31.5017208387893</v>
      </c>
      <c r="T4" s="21">
        <v>31.1507399700854</v>
      </c>
      <c r="U4" s="21">
        <v>33.4883485592698</v>
      </c>
      <c r="V4" s="21">
        <v>43.2304032563557</v>
      </c>
      <c r="W4" s="21">
        <v>58.3787100095752</v>
      </c>
      <c r="X4" s="23">
        <f t="shared" si="3"/>
        <v>232.8768201</v>
      </c>
    </row>
    <row r="5">
      <c r="A5" s="27" t="s">
        <v>338</v>
      </c>
      <c r="B5" s="18">
        <v>34.6238733693552</v>
      </c>
      <c r="C5" s="18">
        <v>48.9482653008343</v>
      </c>
      <c r="D5" s="39">
        <v>157.137213955706</v>
      </c>
      <c r="E5" s="18">
        <v>33.0362802136814</v>
      </c>
      <c r="F5" s="39">
        <v>153.798696305291</v>
      </c>
      <c r="G5" s="39">
        <v>166.991014300854</v>
      </c>
      <c r="H5" s="19">
        <f t="shared" si="1"/>
        <v>594.5353434</v>
      </c>
      <c r="I5" s="19"/>
      <c r="J5" s="39">
        <v>52.9434396838908</v>
      </c>
      <c r="K5" s="39">
        <v>52.3376019363614</v>
      </c>
      <c r="L5" s="39">
        <v>162.988046021896</v>
      </c>
      <c r="M5" s="18">
        <v>42.393694838752</v>
      </c>
      <c r="N5" s="39">
        <v>143.778084367575</v>
      </c>
      <c r="O5" s="39">
        <v>157.683524326246</v>
      </c>
      <c r="P5" s="41">
        <f t="shared" si="2"/>
        <v>612.1243912</v>
      </c>
      <c r="R5" s="21">
        <v>35.2333905165851</v>
      </c>
      <c r="S5" s="21">
        <v>39.3178094980477</v>
      </c>
      <c r="T5" s="21">
        <v>161.183280400758</v>
      </c>
      <c r="U5" s="21">
        <v>27.8158842519689</v>
      </c>
      <c r="V5" s="21">
        <v>143.011153677078</v>
      </c>
      <c r="W5" s="21">
        <v>159.635079466806</v>
      </c>
      <c r="X5" s="23">
        <f t="shared" si="3"/>
        <v>566.1965978</v>
      </c>
    </row>
    <row r="6">
      <c r="A6" s="27" t="s">
        <v>336</v>
      </c>
      <c r="B6" s="18">
        <v>45.0895994073099</v>
      </c>
      <c r="C6" s="18">
        <v>50.5426888180344</v>
      </c>
      <c r="D6" s="39">
        <v>157.339055545952</v>
      </c>
      <c r="E6" s="39">
        <v>55.3850481829573</v>
      </c>
      <c r="F6" s="39">
        <v>161.085641444847</v>
      </c>
      <c r="G6" s="39">
        <v>172.087232651109</v>
      </c>
      <c r="H6" s="19">
        <f t="shared" si="1"/>
        <v>641.5292661</v>
      </c>
      <c r="I6" s="19"/>
      <c r="J6" s="39">
        <v>65.1816975554001</v>
      </c>
      <c r="K6" s="39">
        <v>58.2629839895438</v>
      </c>
      <c r="L6" s="39">
        <v>167.876905990068</v>
      </c>
      <c r="M6" s="39">
        <v>74.1464767549771</v>
      </c>
      <c r="N6" s="39">
        <v>153.869537264327</v>
      </c>
      <c r="O6" s="39">
        <v>169.224989003379</v>
      </c>
      <c r="P6" s="41">
        <f t="shared" si="2"/>
        <v>688.5625906</v>
      </c>
      <c r="R6" s="21">
        <v>56.1232793873829</v>
      </c>
      <c r="S6" s="21">
        <v>43.336396965408</v>
      </c>
      <c r="T6" s="21">
        <v>164.938055254682</v>
      </c>
      <c r="U6" s="21">
        <v>66.0145514840003</v>
      </c>
      <c r="V6" s="21">
        <v>152.161872369252</v>
      </c>
      <c r="W6" s="21">
        <v>171.010760918786</v>
      </c>
      <c r="X6" s="23">
        <f t="shared" si="3"/>
        <v>653.5849164</v>
      </c>
    </row>
    <row r="7">
      <c r="A7" s="27" t="s">
        <v>343</v>
      </c>
      <c r="B7" s="18">
        <v>43.8952017630598</v>
      </c>
      <c r="C7" s="18">
        <v>30.2373452593001</v>
      </c>
      <c r="D7" s="18">
        <v>14.0210387949915</v>
      </c>
      <c r="E7" s="18">
        <v>32.9286066890258</v>
      </c>
      <c r="F7" s="18">
        <v>43.5194550753195</v>
      </c>
      <c r="G7" s="18">
        <v>39.2557165774404</v>
      </c>
      <c r="H7" s="19">
        <f t="shared" si="1"/>
        <v>203.8573642</v>
      </c>
      <c r="I7" s="19"/>
      <c r="J7" s="18">
        <v>33.3387483115667</v>
      </c>
      <c r="K7" s="39">
        <v>33.9292543240683</v>
      </c>
      <c r="L7" s="18">
        <v>20.8261665284942</v>
      </c>
      <c r="M7" s="18">
        <v>39.2804434819977</v>
      </c>
      <c r="N7" s="18">
        <v>44.8665132953205</v>
      </c>
      <c r="O7" s="18">
        <v>51.932337174474</v>
      </c>
      <c r="P7" s="41">
        <f t="shared" si="2"/>
        <v>224.1734631</v>
      </c>
      <c r="R7" s="21">
        <v>27.5416032071169</v>
      </c>
      <c r="S7" s="21">
        <v>34.1309826150913</v>
      </c>
      <c r="T7" s="21">
        <v>19.0698647619837</v>
      </c>
      <c r="U7" s="21">
        <v>34.9280493015704</v>
      </c>
      <c r="V7" s="21">
        <v>41.2036409660306</v>
      </c>
      <c r="W7" s="21">
        <v>52.4605866806415</v>
      </c>
      <c r="X7" s="23">
        <f t="shared" si="3"/>
        <v>209.3347275</v>
      </c>
    </row>
    <row r="8">
      <c r="A8" s="27" t="s">
        <v>339</v>
      </c>
      <c r="B8" s="18">
        <v>29.7770052009236</v>
      </c>
      <c r="C8" s="18">
        <v>51.3781115384647</v>
      </c>
      <c r="D8" s="39">
        <v>149.365989017726</v>
      </c>
      <c r="E8" s="18">
        <v>37.5615354810043</v>
      </c>
      <c r="F8" s="39">
        <v>147.620907896663</v>
      </c>
      <c r="G8" s="39">
        <v>165.008661406872</v>
      </c>
      <c r="H8" s="19">
        <f t="shared" si="1"/>
        <v>580.7122105</v>
      </c>
      <c r="I8" s="19"/>
      <c r="J8" s="18">
        <v>29.7603420438427</v>
      </c>
      <c r="K8" s="39">
        <v>44.0411880546126</v>
      </c>
      <c r="L8" s="39">
        <v>150.292495923115</v>
      </c>
      <c r="M8" s="18">
        <v>42.9310662738635</v>
      </c>
      <c r="N8" s="39">
        <v>140.010191208429</v>
      </c>
      <c r="O8" s="39">
        <v>155.928369069237</v>
      </c>
      <c r="P8" s="41">
        <f t="shared" si="2"/>
        <v>562.9636526</v>
      </c>
      <c r="R8" s="21">
        <v>17.655087339252</v>
      </c>
      <c r="S8" s="21">
        <v>32.4633723128817</v>
      </c>
      <c r="T8" s="21">
        <v>149.832680407599</v>
      </c>
      <c r="U8" s="21">
        <v>31.646592562766</v>
      </c>
      <c r="V8" s="21">
        <v>139.667118996037</v>
      </c>
      <c r="W8" s="21">
        <v>157.27280249784</v>
      </c>
      <c r="X8" s="23">
        <f t="shared" si="3"/>
        <v>528.5376541</v>
      </c>
    </row>
    <row r="9">
      <c r="A9" s="27" t="s">
        <v>337</v>
      </c>
      <c r="B9" s="18">
        <v>38.5542636022134</v>
      </c>
      <c r="C9" s="18">
        <v>42.9537576736818</v>
      </c>
      <c r="D9" s="39">
        <v>148.480453182221</v>
      </c>
      <c r="E9" s="39">
        <v>47.40194135474</v>
      </c>
      <c r="F9" s="39">
        <v>155.557283915619</v>
      </c>
      <c r="G9" s="39">
        <v>157.552282840582</v>
      </c>
      <c r="H9" s="19">
        <f t="shared" si="1"/>
        <v>590.4999826</v>
      </c>
      <c r="I9" s="19"/>
      <c r="J9" s="18">
        <v>48.2021644668128</v>
      </c>
      <c r="K9" s="39">
        <v>51.2981452445235</v>
      </c>
      <c r="L9" s="39">
        <v>149.11988709395</v>
      </c>
      <c r="M9" s="39">
        <v>67.6916590482268</v>
      </c>
      <c r="N9" s="39">
        <v>149.527553260571</v>
      </c>
      <c r="O9" s="39">
        <v>162.449722176608</v>
      </c>
      <c r="P9" s="41">
        <f t="shared" si="2"/>
        <v>628.2891313</v>
      </c>
      <c r="R9" s="21">
        <v>39.5313657880643</v>
      </c>
      <c r="S9" s="21">
        <v>37.6975401062652</v>
      </c>
      <c r="T9" s="21">
        <v>148.397140809247</v>
      </c>
      <c r="U9" s="21">
        <v>58.4115996529808</v>
      </c>
      <c r="V9" s="21">
        <v>147.473883459413</v>
      </c>
      <c r="W9" s="21">
        <v>163.839910084744</v>
      </c>
      <c r="X9" s="23">
        <f t="shared" si="3"/>
        <v>595.3514399</v>
      </c>
    </row>
    <row r="10">
      <c r="A10" s="27" t="s">
        <v>352</v>
      </c>
      <c r="B10" s="18">
        <v>25.9083882254469</v>
      </c>
      <c r="C10" s="18">
        <v>6.31736862930305</v>
      </c>
      <c r="D10" s="18">
        <v>2.97031655961213</v>
      </c>
      <c r="E10" s="18">
        <v>24.2562436884477</v>
      </c>
      <c r="F10" s="18">
        <v>23.8189174608098</v>
      </c>
      <c r="G10" s="18">
        <v>7.1546325332875</v>
      </c>
      <c r="H10" s="19">
        <f t="shared" si="1"/>
        <v>90.4258671</v>
      </c>
      <c r="I10" s="19"/>
      <c r="J10" s="18">
        <v>41.1268364910839</v>
      </c>
      <c r="K10" s="18">
        <v>10.0100373735249</v>
      </c>
      <c r="L10" s="18">
        <v>9.15711858640825</v>
      </c>
      <c r="M10" s="18">
        <v>35.1139548331653</v>
      </c>
      <c r="N10" s="18">
        <v>36.6656361453433</v>
      </c>
      <c r="O10" s="18">
        <v>9.41921468575508</v>
      </c>
      <c r="P10" s="41">
        <f t="shared" si="2"/>
        <v>141.4927981</v>
      </c>
      <c r="R10" s="21">
        <v>37.7328516692694</v>
      </c>
      <c r="S10" s="21">
        <v>7.66614386715363</v>
      </c>
      <c r="T10" s="21">
        <v>7.41774274349746</v>
      </c>
      <c r="U10" s="21">
        <v>31.3855463169069</v>
      </c>
      <c r="V10" s="21">
        <v>34.0896871961313</v>
      </c>
      <c r="W10" s="21">
        <v>7.46186742956862</v>
      </c>
      <c r="X10" s="23">
        <f t="shared" si="3"/>
        <v>125.7538392</v>
      </c>
    </row>
    <row r="11">
      <c r="A11" s="27" t="s">
        <v>349</v>
      </c>
      <c r="B11" s="18">
        <v>24.1469682453033</v>
      </c>
      <c r="C11" s="18">
        <v>8.19222358300743</v>
      </c>
      <c r="D11" s="18">
        <v>4.73341428057189</v>
      </c>
      <c r="E11" s="18">
        <v>22.2752388624647</v>
      </c>
      <c r="F11" s="18">
        <v>23.0288536865245</v>
      </c>
      <c r="G11" s="18">
        <v>9.30425004057246</v>
      </c>
      <c r="H11" s="19">
        <f t="shared" si="1"/>
        <v>91.6809487</v>
      </c>
      <c r="I11" s="19"/>
      <c r="J11" s="18">
        <v>42.8889415521268</v>
      </c>
      <c r="K11" s="18">
        <v>9.34994792280325</v>
      </c>
      <c r="L11" s="18">
        <v>11.6409044285477</v>
      </c>
      <c r="M11" s="18">
        <v>37.4271564931893</v>
      </c>
      <c r="N11" s="18">
        <v>39.1879393149779</v>
      </c>
      <c r="O11" s="18">
        <v>14.016277492863</v>
      </c>
      <c r="P11" s="41">
        <f t="shared" si="2"/>
        <v>154.5111672</v>
      </c>
      <c r="R11" s="21">
        <v>39.3022260782725</v>
      </c>
      <c r="S11" s="21">
        <v>7.69841330128922</v>
      </c>
      <c r="T11" s="21">
        <v>9.57461509751393</v>
      </c>
      <c r="U11" s="21">
        <v>33.3004433374177</v>
      </c>
      <c r="V11" s="21">
        <v>37.1279748335986</v>
      </c>
      <c r="W11" s="21">
        <v>12.0239487205669</v>
      </c>
      <c r="X11" s="23">
        <f t="shared" si="3"/>
        <v>139.0276214</v>
      </c>
    </row>
    <row r="12">
      <c r="A12" s="27" t="s">
        <v>359</v>
      </c>
      <c r="B12" s="18">
        <v>10.8083133981911</v>
      </c>
      <c r="C12" s="18">
        <v>19.400988240944</v>
      </c>
      <c r="D12" s="18">
        <v>5.71661625293196</v>
      </c>
      <c r="E12" s="18">
        <v>13.0396648470074</v>
      </c>
      <c r="F12" s="18">
        <v>10.7488734798325</v>
      </c>
      <c r="G12" s="18">
        <v>19.2011903540804</v>
      </c>
      <c r="H12" s="19">
        <f t="shared" si="1"/>
        <v>78.91564657</v>
      </c>
      <c r="I12" s="19"/>
      <c r="J12" s="18">
        <v>23.2015435439785</v>
      </c>
      <c r="K12" s="39">
        <v>25.274601588018</v>
      </c>
      <c r="L12" s="18">
        <v>10.2704131383146</v>
      </c>
      <c r="M12" s="18">
        <v>4.6691009786211</v>
      </c>
      <c r="N12" s="18">
        <v>15.1187425079859</v>
      </c>
      <c r="O12" s="18">
        <v>17.124954355766</v>
      </c>
      <c r="P12" s="41">
        <f t="shared" si="2"/>
        <v>95.65935611</v>
      </c>
      <c r="R12" s="21">
        <v>22.4794072417557</v>
      </c>
      <c r="S12" s="21">
        <v>24.7105445440124</v>
      </c>
      <c r="T12" s="21">
        <v>8.51172322199184</v>
      </c>
      <c r="U12" s="21">
        <v>2.98450098580741</v>
      </c>
      <c r="V12" s="21">
        <v>14.3760657929306</v>
      </c>
      <c r="W12" s="21">
        <v>16.6671098784074</v>
      </c>
      <c r="X12" s="23">
        <f t="shared" si="3"/>
        <v>89.72935166</v>
      </c>
    </row>
    <row r="13">
      <c r="A13" s="27" t="s">
        <v>357</v>
      </c>
      <c r="B13" s="18">
        <v>26.4154962835157</v>
      </c>
      <c r="C13" s="18">
        <v>35.8312999970163</v>
      </c>
      <c r="D13" s="18">
        <v>9.57559211299815</v>
      </c>
      <c r="E13" s="18">
        <v>15.406671759367</v>
      </c>
      <c r="F13" s="18">
        <v>20.8555641346961</v>
      </c>
      <c r="G13" s="18">
        <v>29.7809131767719</v>
      </c>
      <c r="H13" s="19">
        <f t="shared" si="1"/>
        <v>137.8655375</v>
      </c>
      <c r="I13" s="19"/>
      <c r="J13" s="18">
        <v>25.1329633595407</v>
      </c>
      <c r="K13" s="18">
        <v>32.1002626935413</v>
      </c>
      <c r="L13" s="18">
        <v>9.57369412174643</v>
      </c>
      <c r="M13" s="18">
        <v>10.9587699521579</v>
      </c>
      <c r="N13" s="18">
        <v>19.3150337723185</v>
      </c>
      <c r="O13" s="18">
        <v>25.8479852810248</v>
      </c>
      <c r="P13" s="41">
        <f t="shared" si="2"/>
        <v>122.9287092</v>
      </c>
      <c r="R13" s="21">
        <v>24.4072649690264</v>
      </c>
      <c r="S13" s="21">
        <v>32.041406289707</v>
      </c>
      <c r="T13" s="21">
        <v>8.50347214303964</v>
      </c>
      <c r="U13" s="21">
        <v>10.3157192460068</v>
      </c>
      <c r="V13" s="21">
        <v>17.9020245567535</v>
      </c>
      <c r="W13" s="21">
        <v>25.3261463307024</v>
      </c>
      <c r="X13" s="23">
        <f t="shared" si="3"/>
        <v>118.4960335</v>
      </c>
    </row>
    <row r="14">
      <c r="A14" s="27" t="s">
        <v>351</v>
      </c>
      <c r="B14" s="18">
        <v>25.3998602788157</v>
      </c>
      <c r="C14" s="18">
        <v>8.05725735071082</v>
      </c>
      <c r="D14" s="18">
        <v>4.31052999727625</v>
      </c>
      <c r="E14" s="18">
        <v>23.6769241468141</v>
      </c>
      <c r="F14" s="18">
        <v>23.7702669967175</v>
      </c>
      <c r="G14" s="18">
        <v>8.47398401077159</v>
      </c>
      <c r="H14" s="19">
        <f t="shared" si="1"/>
        <v>93.68882278</v>
      </c>
      <c r="I14" s="19"/>
      <c r="J14" s="18">
        <v>38.1097858507003</v>
      </c>
      <c r="K14" s="18">
        <v>11.9599295886567</v>
      </c>
      <c r="L14" s="18">
        <v>7.78390837017688</v>
      </c>
      <c r="M14" s="18">
        <v>32.0271887171231</v>
      </c>
      <c r="N14" s="18">
        <v>35.217055781488</v>
      </c>
      <c r="O14" s="18">
        <v>11.2530328792766</v>
      </c>
      <c r="P14" s="41">
        <f t="shared" si="2"/>
        <v>136.3509012</v>
      </c>
      <c r="R14" s="21">
        <v>35.3514237648899</v>
      </c>
      <c r="S14" s="21">
        <v>9.09375486093514</v>
      </c>
      <c r="T14" s="21">
        <v>5.46379861992144</v>
      </c>
      <c r="U14" s="21">
        <v>28.4384019535694</v>
      </c>
      <c r="V14" s="21">
        <v>33.1618266733834</v>
      </c>
      <c r="W14" s="21">
        <v>9.53668177163179</v>
      </c>
      <c r="X14" s="23">
        <f t="shared" si="3"/>
        <v>121.0458876</v>
      </c>
    </row>
    <row r="15">
      <c r="A15" s="27" t="s">
        <v>360</v>
      </c>
      <c r="B15" s="18">
        <v>8.28482701376505</v>
      </c>
      <c r="C15" s="18">
        <v>14.5298307144078</v>
      </c>
      <c r="D15" s="18">
        <v>5.72898749971853</v>
      </c>
      <c r="E15" s="18">
        <v>19.0296676034911</v>
      </c>
      <c r="F15" s="18">
        <v>7.65222601010262</v>
      </c>
      <c r="G15" s="18">
        <v>15.1682063873013</v>
      </c>
      <c r="H15" s="19">
        <f t="shared" si="1"/>
        <v>70.39374523</v>
      </c>
      <c r="I15" s="19"/>
      <c r="J15" s="18">
        <v>26.6847753581559</v>
      </c>
      <c r="K15" s="39">
        <v>39.9714048385212</v>
      </c>
      <c r="L15" s="18">
        <v>25.9433910799575</v>
      </c>
      <c r="M15" s="18">
        <v>15.4974688633328</v>
      </c>
      <c r="N15" s="18">
        <v>7.70439076459021</v>
      </c>
      <c r="O15" s="18">
        <v>15.0682544487391</v>
      </c>
      <c r="P15" s="41">
        <f t="shared" si="2"/>
        <v>130.8696854</v>
      </c>
      <c r="R15" s="21">
        <v>25.7643358845974</v>
      </c>
      <c r="S15" s="21">
        <v>39.6654580347453</v>
      </c>
      <c r="T15" s="21">
        <v>25.3178203411614</v>
      </c>
      <c r="U15" s="21">
        <v>14.3403510070559</v>
      </c>
      <c r="V15" s="21">
        <v>3.27641387876391</v>
      </c>
      <c r="W15" s="21">
        <v>14.3821473535577</v>
      </c>
      <c r="X15" s="23">
        <f t="shared" si="3"/>
        <v>122.7465265</v>
      </c>
    </row>
    <row r="16">
      <c r="A16" s="27" t="s">
        <v>358</v>
      </c>
      <c r="B16" s="18">
        <v>16.3692165460609</v>
      </c>
      <c r="C16" s="18">
        <v>11.6588810115853</v>
      </c>
      <c r="D16" s="18">
        <v>9.15166461020905</v>
      </c>
      <c r="E16" s="18">
        <v>24.8537609119145</v>
      </c>
      <c r="F16" s="18">
        <v>12.0348962930612</v>
      </c>
      <c r="G16" s="18">
        <v>16.535740815683</v>
      </c>
      <c r="H16" s="19">
        <f t="shared" si="1"/>
        <v>90.60416019</v>
      </c>
      <c r="I16" s="19"/>
      <c r="J16" s="18">
        <v>15.3212686776717</v>
      </c>
      <c r="K16" s="39">
        <v>17.2296389200671</v>
      </c>
      <c r="L16" s="18">
        <v>3.73887728431725</v>
      </c>
      <c r="M16" s="18">
        <v>32.4993179394684</v>
      </c>
      <c r="N16" s="18">
        <v>14.8534656087581</v>
      </c>
      <c r="O16" s="18">
        <v>18.5026557954439</v>
      </c>
      <c r="P16" s="41">
        <f t="shared" si="2"/>
        <v>102.1452242</v>
      </c>
      <c r="R16" s="21">
        <v>15.3097899978063</v>
      </c>
      <c r="S16" s="21">
        <v>17.2201195886752</v>
      </c>
      <c r="T16" s="21">
        <v>1.21335546761649</v>
      </c>
      <c r="U16" s="21">
        <v>32.518226407947</v>
      </c>
      <c r="V16" s="21">
        <v>14.5109135800522</v>
      </c>
      <c r="W16" s="21">
        <v>18.0658569243446</v>
      </c>
      <c r="X16" s="23">
        <f t="shared" si="3"/>
        <v>98.83826197</v>
      </c>
    </row>
    <row r="17">
      <c r="A17" s="27" t="s">
        <v>350</v>
      </c>
      <c r="B17" s="18">
        <v>20.5066222042199</v>
      </c>
      <c r="C17" s="18">
        <v>9.75144721244179</v>
      </c>
      <c r="D17" s="18">
        <v>10.7856790142268</v>
      </c>
      <c r="E17" s="18">
        <v>14.9550620863649</v>
      </c>
      <c r="F17" s="18">
        <v>19.8533574530128</v>
      </c>
      <c r="G17" s="18">
        <v>13.9282422048029</v>
      </c>
      <c r="H17" s="19">
        <f t="shared" si="1"/>
        <v>89.78041018</v>
      </c>
      <c r="I17" s="19"/>
      <c r="J17" s="18">
        <v>0.0</v>
      </c>
      <c r="K17" s="18">
        <v>0.0</v>
      </c>
      <c r="L17" s="18">
        <v>0.0</v>
      </c>
      <c r="M17" s="18">
        <v>0.0</v>
      </c>
      <c r="N17" s="18">
        <v>0.0</v>
      </c>
      <c r="O17" s="18">
        <v>0.0</v>
      </c>
      <c r="P17" s="41">
        <f t="shared" si="2"/>
        <v>0</v>
      </c>
      <c r="R17" s="21">
        <v>0.0</v>
      </c>
      <c r="S17" s="21">
        <v>0.0</v>
      </c>
      <c r="T17" s="21">
        <v>0.0</v>
      </c>
      <c r="U17" s="21">
        <v>0.0</v>
      </c>
      <c r="V17" s="21">
        <v>0.0</v>
      </c>
      <c r="W17" s="21">
        <v>0.0</v>
      </c>
      <c r="X17" s="23">
        <f t="shared" si="3"/>
        <v>0</v>
      </c>
    </row>
    <row r="18">
      <c r="A18" s="27" t="s">
        <v>347</v>
      </c>
      <c r="B18" s="18">
        <v>14.3055864218027</v>
      </c>
      <c r="C18" s="18">
        <v>13.4543765703112</v>
      </c>
      <c r="D18" s="18">
        <v>13.9853765724376</v>
      </c>
      <c r="E18" s="18">
        <v>13.1275365247084</v>
      </c>
      <c r="F18" s="18">
        <v>14.4154491451683</v>
      </c>
      <c r="G18" s="18">
        <v>17.5146360446456</v>
      </c>
      <c r="H18" s="19">
        <f t="shared" si="1"/>
        <v>86.80296128</v>
      </c>
      <c r="I18" s="19"/>
      <c r="J18" s="18">
        <v>0.0</v>
      </c>
      <c r="K18" s="18">
        <v>0.0</v>
      </c>
      <c r="L18" s="18">
        <v>0.0</v>
      </c>
      <c r="M18" s="18">
        <v>0.0</v>
      </c>
      <c r="N18" s="18">
        <v>0.0</v>
      </c>
      <c r="O18" s="18">
        <v>0.0</v>
      </c>
      <c r="P18" s="41">
        <f t="shared" si="2"/>
        <v>0</v>
      </c>
      <c r="R18" s="21">
        <v>0.0</v>
      </c>
      <c r="S18" s="21">
        <v>0.0</v>
      </c>
      <c r="T18" s="21">
        <v>0.0</v>
      </c>
      <c r="U18" s="21">
        <v>0.0</v>
      </c>
      <c r="V18" s="21">
        <v>0.0</v>
      </c>
      <c r="W18" s="21">
        <v>0.0</v>
      </c>
      <c r="X18" s="23">
        <f t="shared" si="3"/>
        <v>0</v>
      </c>
    </row>
    <row r="19">
      <c r="A19" s="27" t="s">
        <v>354</v>
      </c>
      <c r="B19" s="18">
        <v>33.6699768773751</v>
      </c>
      <c r="C19" s="18">
        <v>25.1170120078824</v>
      </c>
      <c r="D19" s="18">
        <v>3.59428186624101</v>
      </c>
      <c r="E19" s="18">
        <v>21.1340628758638</v>
      </c>
      <c r="F19" s="18">
        <v>30.9782491985369</v>
      </c>
      <c r="G19" s="18">
        <v>22.5566806365697</v>
      </c>
      <c r="H19" s="19">
        <f t="shared" si="1"/>
        <v>137.0502635</v>
      </c>
      <c r="I19" s="19"/>
      <c r="J19" s="18">
        <v>48.9694410942853</v>
      </c>
      <c r="K19" s="18">
        <v>12.3832341985738</v>
      </c>
      <c r="L19" s="18">
        <v>11.5278837264581</v>
      </c>
      <c r="M19" s="18">
        <v>40.8892767133899</v>
      </c>
      <c r="N19" s="18">
        <v>43.810335125253</v>
      </c>
      <c r="O19" s="18">
        <v>16.26591599389</v>
      </c>
      <c r="P19" s="41">
        <f t="shared" si="2"/>
        <v>173.8460869</v>
      </c>
      <c r="R19" s="21">
        <v>42.3014681386613</v>
      </c>
      <c r="S19" s="21">
        <v>11.7348944960676</v>
      </c>
      <c r="T19" s="21">
        <v>9.00142845666777</v>
      </c>
      <c r="U19" s="21">
        <v>34.1820976073278</v>
      </c>
      <c r="V19" s="21">
        <v>38.1731800816929</v>
      </c>
      <c r="W19" s="21">
        <v>15.5298153682482</v>
      </c>
      <c r="X19" s="23">
        <f t="shared" si="3"/>
        <v>150.9228841</v>
      </c>
    </row>
    <row r="20">
      <c r="A20" s="27" t="s">
        <v>353</v>
      </c>
      <c r="B20" s="18">
        <v>36.4911645408681</v>
      </c>
      <c r="C20" s="18">
        <v>27.6776451524969</v>
      </c>
      <c r="D20" s="18">
        <v>6.02693287041921</v>
      </c>
      <c r="E20" s="18">
        <v>20.6299928730026</v>
      </c>
      <c r="F20" s="18">
        <v>32.7738328286339</v>
      </c>
      <c r="G20" s="18">
        <v>22.8327771195165</v>
      </c>
      <c r="H20" s="19">
        <f t="shared" si="1"/>
        <v>146.4323454</v>
      </c>
      <c r="I20" s="19"/>
      <c r="J20" s="18">
        <v>43.3293001993457</v>
      </c>
      <c r="K20" s="18">
        <v>3.85966782033639</v>
      </c>
      <c r="L20" s="18">
        <v>4.54733682481929</v>
      </c>
      <c r="M20" s="18">
        <v>43.5049197914648</v>
      </c>
      <c r="N20" s="18">
        <v>43.1968585452102</v>
      </c>
      <c r="O20" s="18">
        <v>7.28700693134824</v>
      </c>
      <c r="P20" s="41">
        <f t="shared" si="2"/>
        <v>145.7250901</v>
      </c>
      <c r="R20" s="21">
        <v>35.5071175815301</v>
      </c>
      <c r="S20" s="21">
        <v>2.92479860352149</v>
      </c>
      <c r="T20" s="21">
        <v>3.31902561132697</v>
      </c>
      <c r="U20" s="21">
        <v>35.6332171506579</v>
      </c>
      <c r="V20" s="21">
        <v>35.3530531805799</v>
      </c>
      <c r="W20" s="21">
        <v>6.14298438661665</v>
      </c>
      <c r="X20" s="23">
        <f t="shared" si="3"/>
        <v>118.8801965</v>
      </c>
    </row>
    <row r="21">
      <c r="A21" s="27" t="s">
        <v>346</v>
      </c>
      <c r="B21" s="39">
        <v>112.489506686189</v>
      </c>
      <c r="C21" s="18">
        <v>27.898939860076</v>
      </c>
      <c r="D21" s="39">
        <v>39.8190095598028</v>
      </c>
      <c r="E21" s="39">
        <v>115.637828666039</v>
      </c>
      <c r="F21" s="39">
        <v>141.677078916258</v>
      </c>
      <c r="G21" s="18">
        <v>38.4108793049961</v>
      </c>
      <c r="H21" s="19">
        <f t="shared" si="1"/>
        <v>475.933243</v>
      </c>
      <c r="I21" s="19"/>
      <c r="J21" s="18">
        <v>24.9850794809795</v>
      </c>
      <c r="K21" s="18">
        <v>12.3544706699195</v>
      </c>
      <c r="L21" s="18">
        <v>7.67266211365561</v>
      </c>
      <c r="M21" s="18">
        <v>14.8028983236376</v>
      </c>
      <c r="N21" s="18">
        <v>28.5800336479684</v>
      </c>
      <c r="O21" s="18">
        <v>14.7647139933684</v>
      </c>
      <c r="P21" s="41">
        <f t="shared" si="2"/>
        <v>103.1598582</v>
      </c>
      <c r="R21" s="21">
        <v>23.9616259593778</v>
      </c>
      <c r="S21" s="21">
        <v>10.896464081357</v>
      </c>
      <c r="T21" s="21">
        <v>5.90337071882449</v>
      </c>
      <c r="U21" s="21">
        <v>13.896687961571</v>
      </c>
      <c r="V21" s="21">
        <v>28.2951087361019</v>
      </c>
      <c r="W21" s="21">
        <v>14.5721941137128</v>
      </c>
      <c r="X21" s="23">
        <f t="shared" si="3"/>
        <v>97.52545157</v>
      </c>
    </row>
    <row r="22">
      <c r="A22" s="27" t="s">
        <v>345</v>
      </c>
      <c r="B22" s="39">
        <v>110.934789685369</v>
      </c>
      <c r="C22" s="18">
        <v>29.1031927685698</v>
      </c>
      <c r="D22" s="39">
        <v>43.261072245925</v>
      </c>
      <c r="E22" s="39">
        <v>115.89668268794</v>
      </c>
      <c r="F22" s="39">
        <v>143.669056863856</v>
      </c>
      <c r="G22" s="18">
        <v>41.4821232320253</v>
      </c>
      <c r="H22" s="19">
        <f t="shared" si="1"/>
        <v>484.3469175</v>
      </c>
      <c r="I22" s="19"/>
      <c r="J22" s="18">
        <v>31.7241334177263</v>
      </c>
      <c r="K22" s="18">
        <v>8.03087631328548</v>
      </c>
      <c r="L22" s="18">
        <v>16.710525928267</v>
      </c>
      <c r="M22" s="18">
        <v>29.1308143502865</v>
      </c>
      <c r="N22" s="18">
        <v>20.4711540168474</v>
      </c>
      <c r="O22" s="18">
        <v>14.0123105880244</v>
      </c>
      <c r="P22" s="41">
        <f t="shared" si="2"/>
        <v>120.0798146</v>
      </c>
      <c r="R22" s="21">
        <v>30.6054897084546</v>
      </c>
      <c r="S22" s="21">
        <v>4.00696789084144</v>
      </c>
      <c r="T22" s="21">
        <v>12.8215577819007</v>
      </c>
      <c r="U22" s="21">
        <v>28.2819996616352</v>
      </c>
      <c r="V22" s="21">
        <v>18.4460365339705</v>
      </c>
      <c r="W22" s="21">
        <v>10.3898986308641</v>
      </c>
      <c r="X22" s="23">
        <f t="shared" si="3"/>
        <v>104.5519502</v>
      </c>
    </row>
    <row r="23">
      <c r="A23" s="27" t="s">
        <v>356</v>
      </c>
      <c r="B23" s="18">
        <v>16.678982622987</v>
      </c>
      <c r="C23" s="18">
        <v>11.9906829528232</v>
      </c>
      <c r="D23" s="18">
        <v>10.5416030287668</v>
      </c>
      <c r="E23" s="18">
        <v>25.3049313832945</v>
      </c>
      <c r="F23" s="18">
        <v>11.5553983688567</v>
      </c>
      <c r="G23" s="18">
        <v>18.7094809644586</v>
      </c>
      <c r="H23" s="19">
        <f t="shared" si="1"/>
        <v>94.78107932</v>
      </c>
      <c r="I23" s="19"/>
      <c r="J23" s="18">
        <v>17.9787776296942</v>
      </c>
      <c r="K23" s="39">
        <v>42.4737438118168</v>
      </c>
      <c r="L23" s="18">
        <v>6.89824388699984</v>
      </c>
      <c r="M23" s="39">
        <v>58.1050396532706</v>
      </c>
      <c r="N23" s="18">
        <v>19.1225476911522</v>
      </c>
      <c r="O23" s="18">
        <v>42.5209989474005</v>
      </c>
      <c r="P23" s="41">
        <f t="shared" si="2"/>
        <v>187.0993516</v>
      </c>
      <c r="R23" s="21">
        <v>16.464902352337</v>
      </c>
      <c r="S23" s="21">
        <v>42.3725771746963</v>
      </c>
      <c r="T23" s="21">
        <v>2.93032953873405</v>
      </c>
      <c r="U23" s="21">
        <v>57.8951193628043</v>
      </c>
      <c r="V23" s="21">
        <v>16.8915379266873</v>
      </c>
      <c r="W23" s="21">
        <v>42.41974798931</v>
      </c>
      <c r="X23" s="23">
        <f t="shared" si="3"/>
        <v>178.9742143</v>
      </c>
    </row>
    <row r="24">
      <c r="A24" s="27" t="s">
        <v>341</v>
      </c>
      <c r="B24" s="39">
        <v>54.1110076005168</v>
      </c>
      <c r="C24" s="39">
        <v>142.087441148098</v>
      </c>
      <c r="D24" s="39">
        <v>92.0058427841915</v>
      </c>
      <c r="E24" s="39">
        <v>127.54834356796</v>
      </c>
      <c r="F24" s="39">
        <v>81.0409604927548</v>
      </c>
      <c r="G24" s="39">
        <v>87.0644986922613</v>
      </c>
      <c r="H24" s="19">
        <f t="shared" si="1"/>
        <v>583.8580943</v>
      </c>
      <c r="I24" s="19"/>
      <c r="J24" s="18">
        <v>30.6048264479349</v>
      </c>
      <c r="K24" s="39">
        <v>43.1002314688218</v>
      </c>
      <c r="L24" s="39">
        <v>53.3400286166636</v>
      </c>
      <c r="M24" s="18">
        <v>33.4109013909522</v>
      </c>
      <c r="N24" s="18">
        <v>37.7638384178579</v>
      </c>
      <c r="O24" s="18">
        <v>32.4939281330311</v>
      </c>
      <c r="P24" s="41">
        <f t="shared" si="2"/>
        <v>230.7137545</v>
      </c>
      <c r="R24" s="21">
        <v>22.9742118495472</v>
      </c>
      <c r="S24" s="21">
        <v>39.6034975627287</v>
      </c>
      <c r="T24" s="21">
        <v>52.174674866477</v>
      </c>
      <c r="U24" s="21">
        <v>20.4632881513411</v>
      </c>
      <c r="V24" s="21">
        <v>29.5381329742103</v>
      </c>
      <c r="W24" s="21">
        <v>23.946790658788</v>
      </c>
      <c r="X24" s="23">
        <f t="shared" si="3"/>
        <v>188.7005961</v>
      </c>
    </row>
    <row r="25">
      <c r="A25" s="27" t="s">
        <v>340</v>
      </c>
      <c r="B25" s="39">
        <v>134.836033247284</v>
      </c>
      <c r="C25" s="39">
        <v>132.625651620436</v>
      </c>
      <c r="D25" s="39">
        <v>93.2614517717536</v>
      </c>
      <c r="E25" s="39">
        <v>68.5584516055708</v>
      </c>
      <c r="F25" s="39">
        <v>65.5972211217328</v>
      </c>
      <c r="G25" s="39">
        <v>86.1673566485776</v>
      </c>
      <c r="H25" s="19">
        <f t="shared" si="1"/>
        <v>581.046166</v>
      </c>
      <c r="I25" s="19"/>
      <c r="J25" s="39">
        <v>62.3710117399992</v>
      </c>
      <c r="K25" s="39">
        <v>43.0696313787973</v>
      </c>
      <c r="L25" s="39">
        <v>47.9469611026925</v>
      </c>
      <c r="M25" s="18">
        <v>32.2288948603063</v>
      </c>
      <c r="N25" s="18">
        <v>23.2550669965053</v>
      </c>
      <c r="O25" s="18">
        <v>21.7571582237479</v>
      </c>
      <c r="P25" s="41">
        <f t="shared" si="2"/>
        <v>230.6287243</v>
      </c>
      <c r="R25" s="21">
        <v>60.5994801770469</v>
      </c>
      <c r="S25" s="21">
        <v>40.9265942202746</v>
      </c>
      <c r="T25" s="21">
        <v>47.1492092415571</v>
      </c>
      <c r="U25" s="21">
        <v>24.6764798168288</v>
      </c>
      <c r="V25" s="21">
        <v>14.0009163072646</v>
      </c>
      <c r="W25" s="21">
        <v>14.6845657691384</v>
      </c>
      <c r="X25" s="23">
        <f t="shared" si="3"/>
        <v>202.0372455</v>
      </c>
    </row>
    <row r="26">
      <c r="A26" s="27" t="s">
        <v>355</v>
      </c>
      <c r="B26" s="18">
        <v>29.6605564166054</v>
      </c>
      <c r="C26" s="18">
        <v>39.8437842484552</v>
      </c>
      <c r="D26" s="18">
        <v>9.15525484786928</v>
      </c>
      <c r="E26" s="18">
        <v>16.6530916188864</v>
      </c>
      <c r="F26" s="18">
        <v>25.8582028680368</v>
      </c>
      <c r="G26" s="18">
        <v>35.8794403660717</v>
      </c>
      <c r="H26" s="19">
        <f t="shared" si="1"/>
        <v>157.0503304</v>
      </c>
      <c r="I26" s="19"/>
      <c r="J26" s="39">
        <v>71.9247673983564</v>
      </c>
      <c r="K26" s="39">
        <v>64.072676028469</v>
      </c>
      <c r="L26" s="18">
        <v>14.260748975297</v>
      </c>
      <c r="M26" s="18">
        <v>12.7335804632289</v>
      </c>
      <c r="N26" s="39">
        <v>58.9414169452839</v>
      </c>
      <c r="O26" s="18">
        <v>50.6868266438898</v>
      </c>
      <c r="P26" s="41">
        <f t="shared" si="2"/>
        <v>272.6200165</v>
      </c>
      <c r="R26" s="21">
        <v>71.1395003101761</v>
      </c>
      <c r="S26" s="21">
        <v>64.0272553444495</v>
      </c>
      <c r="T26" s="21">
        <v>13.9348615709128</v>
      </c>
      <c r="U26" s="21">
        <v>10.5576972890628</v>
      </c>
      <c r="V26" s="21">
        <v>57.764483675503</v>
      </c>
      <c r="W26" s="21">
        <v>50.338316327775</v>
      </c>
      <c r="X26" s="23">
        <f t="shared" si="3"/>
        <v>267.7621145</v>
      </c>
    </row>
    <row r="27">
      <c r="A27" s="76"/>
      <c r="B27" s="41">
        <f t="shared" ref="B27:H27" si="4">SUM(B2:B26)</f>
        <v>997.1249325</v>
      </c>
      <c r="C27" s="41">
        <f t="shared" si="4"/>
        <v>862.0931562</v>
      </c>
      <c r="D27" s="41">
        <f t="shared" si="4"/>
        <v>1034.650043</v>
      </c>
      <c r="E27" s="41">
        <f t="shared" si="4"/>
        <v>965.6777418</v>
      </c>
      <c r="F27" s="41">
        <f t="shared" si="4"/>
        <v>1453.093854</v>
      </c>
      <c r="G27" s="41">
        <f t="shared" si="4"/>
        <v>1288.763787</v>
      </c>
      <c r="H27" s="41">
        <f t="shared" si="4"/>
        <v>6601.403515</v>
      </c>
      <c r="I27" s="23"/>
      <c r="J27" s="41">
        <f t="shared" ref="J27:X27" si="5">SUM(J2:J26)</f>
        <v>845.157474</v>
      </c>
      <c r="K27" s="41">
        <f t="shared" si="5"/>
        <v>682.5564383</v>
      </c>
      <c r="L27" s="41">
        <f t="shared" si="5"/>
        <v>948.8910509</v>
      </c>
      <c r="M27" s="41">
        <f t="shared" si="5"/>
        <v>774.9245699</v>
      </c>
      <c r="N27" s="41">
        <f t="shared" si="5"/>
        <v>1161.192871</v>
      </c>
      <c r="O27" s="41">
        <f t="shared" si="5"/>
        <v>1123.009423</v>
      </c>
      <c r="P27" s="41">
        <f t="shared" si="5"/>
        <v>5535.731827</v>
      </c>
      <c r="Q27" s="23">
        <f t="shared" si="5"/>
        <v>0</v>
      </c>
      <c r="R27" s="23">
        <f t="shared" si="5"/>
        <v>741.7562104</v>
      </c>
      <c r="S27" s="23">
        <f t="shared" si="5"/>
        <v>607.5616877</v>
      </c>
      <c r="T27" s="23">
        <f t="shared" si="5"/>
        <v>911.9155447</v>
      </c>
      <c r="U27" s="23">
        <f t="shared" si="5"/>
        <v>667.383838</v>
      </c>
      <c r="V27" s="23">
        <f t="shared" si="5"/>
        <v>1097.849767</v>
      </c>
      <c r="W27" s="23">
        <f t="shared" si="5"/>
        <v>1101.913104</v>
      </c>
      <c r="X27" s="23">
        <f t="shared" si="5"/>
        <v>5128.380152</v>
      </c>
    </row>
    <row r="28">
      <c r="A28" s="76"/>
      <c r="B28" s="76"/>
      <c r="D28" s="24" t="s">
        <v>288</v>
      </c>
      <c r="H28" s="23"/>
      <c r="I28" s="24" t="s">
        <v>447</v>
      </c>
      <c r="J28" s="38">
        <f t="shared" ref="J28:O28" si="6">STDEV(J2:J26)</f>
        <v>19.06510731</v>
      </c>
      <c r="K28" s="38">
        <f t="shared" si="6"/>
        <v>19.78951084</v>
      </c>
      <c r="L28" s="38">
        <f t="shared" si="6"/>
        <v>55.02971476</v>
      </c>
      <c r="M28" s="38">
        <f t="shared" si="6"/>
        <v>19.91666635</v>
      </c>
      <c r="N28" s="38">
        <f t="shared" si="6"/>
        <v>47.39938476</v>
      </c>
      <c r="O28" s="38">
        <f t="shared" si="6"/>
        <v>54.62860074</v>
      </c>
      <c r="U28" s="24" t="s">
        <v>448</v>
      </c>
      <c r="X28" s="38">
        <f>SUM(R28:W28)</f>
        <v>0</v>
      </c>
    </row>
    <row r="29">
      <c r="A29" s="76"/>
      <c r="B29" s="76"/>
      <c r="H29" s="23"/>
      <c r="I29" s="23"/>
    </row>
    <row r="30">
      <c r="A30" s="76"/>
      <c r="B30" s="76"/>
      <c r="H30" s="23"/>
      <c r="I30" s="23"/>
      <c r="L30" s="24" t="s">
        <v>289</v>
      </c>
    </row>
    <row r="31">
      <c r="A31" s="182" t="s">
        <v>449</v>
      </c>
      <c r="B31" s="182" t="s">
        <v>450</v>
      </c>
      <c r="H31" s="23"/>
      <c r="I31" s="23"/>
      <c r="J31" s="44" t="s">
        <v>451</v>
      </c>
    </row>
    <row r="32">
      <c r="A32" s="182" t="s">
        <v>452</v>
      </c>
      <c r="B32" s="182" t="s">
        <v>453</v>
      </c>
      <c r="H32" s="23"/>
      <c r="I32" s="23"/>
      <c r="J32" s="44" t="s">
        <v>454</v>
      </c>
    </row>
    <row r="33">
      <c r="A33" s="182" t="s">
        <v>455</v>
      </c>
      <c r="B33" s="182" t="s">
        <v>456</v>
      </c>
      <c r="H33" s="23"/>
      <c r="I33" s="23"/>
      <c r="J33" s="44" t="s">
        <v>457</v>
      </c>
    </row>
    <row r="34">
      <c r="A34" s="182" t="s">
        <v>458</v>
      </c>
      <c r="B34" s="182" t="s">
        <v>459</v>
      </c>
      <c r="H34" s="23"/>
      <c r="I34" s="23"/>
      <c r="J34" s="44" t="s">
        <v>460</v>
      </c>
    </row>
    <row r="35">
      <c r="A35" s="182" t="s">
        <v>461</v>
      </c>
      <c r="B35" s="182" t="s">
        <v>462</v>
      </c>
      <c r="H35" s="23"/>
      <c r="I35" s="23"/>
      <c r="J35" s="44" t="s">
        <v>463</v>
      </c>
    </row>
    <row r="36">
      <c r="A36" s="182" t="s">
        <v>464</v>
      </c>
      <c r="B36" s="182" t="s">
        <v>457</v>
      </c>
      <c r="H36" s="23"/>
      <c r="I36" s="23"/>
      <c r="J36" s="44" t="s">
        <v>465</v>
      </c>
    </row>
    <row r="37">
      <c r="A37" s="76"/>
      <c r="B37" s="76"/>
      <c r="H37" s="23"/>
      <c r="I37" s="23"/>
    </row>
    <row r="38">
      <c r="A38" s="76"/>
      <c r="B38" s="76"/>
      <c r="H38" s="23"/>
      <c r="I38" s="23"/>
    </row>
    <row r="39">
      <c r="A39" s="76"/>
      <c r="B39" s="76"/>
      <c r="H39" s="23"/>
      <c r="I39" s="23"/>
    </row>
    <row r="40">
      <c r="A40" s="76"/>
      <c r="B40" s="76"/>
      <c r="H40" s="23"/>
      <c r="I40" s="23"/>
    </row>
    <row r="41">
      <c r="A41" s="76"/>
      <c r="B41" s="76"/>
      <c r="H41" s="23"/>
      <c r="I41" s="23"/>
    </row>
    <row r="42">
      <c r="A42" s="76"/>
      <c r="B42" s="76"/>
      <c r="H42" s="23"/>
      <c r="I42" s="23"/>
    </row>
    <row r="43">
      <c r="A43" s="76"/>
      <c r="B43" s="76"/>
      <c r="H43" s="23"/>
      <c r="I43" s="23"/>
    </row>
    <row r="44">
      <c r="A44" s="76"/>
      <c r="B44" s="76"/>
      <c r="H44" s="23"/>
      <c r="I44" s="23"/>
    </row>
    <row r="45">
      <c r="A45" s="76"/>
      <c r="B45" s="76"/>
      <c r="H45" s="23"/>
      <c r="I45" s="23"/>
    </row>
    <row r="46">
      <c r="A46" s="76"/>
      <c r="B46" s="76"/>
      <c r="H46" s="23"/>
      <c r="I46" s="23"/>
    </row>
    <row r="47">
      <c r="A47" s="76"/>
      <c r="B47" s="76"/>
      <c r="H47" s="23"/>
      <c r="I47" s="23"/>
    </row>
    <row r="48">
      <c r="A48" s="76"/>
      <c r="B48" s="76"/>
      <c r="H48" s="23"/>
      <c r="I48" s="23"/>
    </row>
    <row r="49">
      <c r="A49" s="76"/>
      <c r="B49" s="76"/>
      <c r="H49" s="23"/>
      <c r="I49" s="23"/>
    </row>
    <row r="50">
      <c r="A50" s="76"/>
      <c r="B50" s="76"/>
      <c r="H50" s="23"/>
      <c r="I50" s="23"/>
    </row>
    <row r="51">
      <c r="A51" s="76"/>
      <c r="B51" s="76"/>
      <c r="H51" s="23"/>
      <c r="I51" s="23"/>
    </row>
    <row r="52">
      <c r="A52" s="76"/>
      <c r="B52" s="76"/>
      <c r="H52" s="23"/>
      <c r="I52" s="23"/>
    </row>
    <row r="53">
      <c r="A53" s="76"/>
      <c r="B53" s="76"/>
      <c r="H53" s="23"/>
      <c r="I53" s="23"/>
    </row>
    <row r="54">
      <c r="A54" s="76"/>
      <c r="B54" s="76"/>
      <c r="H54" s="23"/>
      <c r="I54" s="23"/>
    </row>
    <row r="55">
      <c r="A55" s="76"/>
      <c r="B55" s="76"/>
      <c r="H55" s="23"/>
      <c r="I55" s="23"/>
    </row>
    <row r="56">
      <c r="A56" s="76"/>
      <c r="B56" s="76"/>
      <c r="H56" s="23"/>
      <c r="I56" s="23"/>
    </row>
    <row r="57">
      <c r="A57" s="76"/>
      <c r="B57" s="76"/>
      <c r="H57" s="23"/>
      <c r="I57" s="23"/>
    </row>
    <row r="58">
      <c r="A58" s="76"/>
      <c r="B58" s="76"/>
      <c r="H58" s="23"/>
      <c r="I58" s="23"/>
    </row>
    <row r="59">
      <c r="A59" s="76"/>
      <c r="B59" s="76"/>
      <c r="H59" s="23"/>
      <c r="I59" s="23"/>
    </row>
    <row r="60">
      <c r="A60" s="76"/>
      <c r="B60" s="76"/>
      <c r="H60" s="23"/>
      <c r="I60" s="23"/>
    </row>
    <row r="61">
      <c r="A61" s="76"/>
      <c r="B61" s="76"/>
      <c r="H61" s="23"/>
      <c r="I61" s="23"/>
    </row>
    <row r="62">
      <c r="A62" s="76"/>
      <c r="B62" s="76"/>
      <c r="H62" s="23"/>
      <c r="I62" s="23"/>
    </row>
    <row r="63">
      <c r="A63" s="76"/>
      <c r="B63" s="76"/>
      <c r="H63" s="23"/>
      <c r="I63" s="23"/>
    </row>
    <row r="64">
      <c r="A64" s="76"/>
      <c r="B64" s="76"/>
      <c r="H64" s="23"/>
      <c r="I64" s="23"/>
    </row>
    <row r="65">
      <c r="A65" s="76"/>
      <c r="B65" s="76"/>
      <c r="H65" s="23"/>
      <c r="I65" s="23"/>
    </row>
    <row r="66">
      <c r="A66" s="76"/>
      <c r="B66" s="76"/>
      <c r="H66" s="23"/>
      <c r="I66" s="23"/>
    </row>
    <row r="67">
      <c r="A67" s="76"/>
      <c r="B67" s="76"/>
      <c r="H67" s="23"/>
      <c r="I67" s="23"/>
    </row>
    <row r="68">
      <c r="A68" s="76"/>
      <c r="B68" s="76"/>
      <c r="H68" s="23"/>
      <c r="I68" s="23"/>
    </row>
    <row r="69">
      <c r="A69" s="76"/>
      <c r="B69" s="76"/>
      <c r="H69" s="23"/>
      <c r="I69" s="23"/>
    </row>
    <row r="70">
      <c r="A70" s="76"/>
      <c r="B70" s="76"/>
      <c r="H70" s="23"/>
      <c r="I70" s="23"/>
    </row>
    <row r="71">
      <c r="A71" s="76"/>
      <c r="B71" s="76"/>
      <c r="H71" s="23"/>
      <c r="I71" s="23"/>
    </row>
    <row r="72">
      <c r="A72" s="76"/>
      <c r="B72" s="76"/>
      <c r="H72" s="23"/>
      <c r="I72" s="23"/>
    </row>
    <row r="73">
      <c r="A73" s="76"/>
      <c r="B73" s="76"/>
      <c r="H73" s="23"/>
      <c r="I73" s="23"/>
    </row>
    <row r="74">
      <c r="A74" s="76"/>
      <c r="B74" s="76"/>
      <c r="H74" s="23"/>
      <c r="I74" s="23"/>
    </row>
    <row r="75">
      <c r="A75" s="76"/>
      <c r="B75" s="76"/>
      <c r="H75" s="23"/>
      <c r="I75" s="23"/>
    </row>
    <row r="76">
      <c r="A76" s="76"/>
      <c r="B76" s="76"/>
      <c r="H76" s="23"/>
      <c r="I76" s="23"/>
    </row>
    <row r="77">
      <c r="A77" s="76"/>
      <c r="B77" s="76"/>
      <c r="H77" s="23"/>
      <c r="I77" s="23"/>
    </row>
    <row r="78">
      <c r="A78" s="76"/>
      <c r="B78" s="76"/>
      <c r="H78" s="23"/>
      <c r="I78" s="23"/>
    </row>
    <row r="79">
      <c r="A79" s="76"/>
      <c r="B79" s="76"/>
      <c r="H79" s="23"/>
      <c r="I79" s="23"/>
    </row>
    <row r="80">
      <c r="A80" s="76"/>
      <c r="B80" s="76"/>
      <c r="H80" s="23"/>
      <c r="I80" s="23"/>
    </row>
    <row r="81">
      <c r="A81" s="76"/>
      <c r="B81" s="76"/>
      <c r="H81" s="23"/>
      <c r="I81" s="23"/>
    </row>
    <row r="82">
      <c r="A82" s="76"/>
      <c r="B82" s="76"/>
      <c r="H82" s="23"/>
      <c r="I82" s="23"/>
    </row>
    <row r="83">
      <c r="A83" s="76"/>
      <c r="B83" s="76"/>
      <c r="H83" s="23"/>
      <c r="I83" s="23"/>
    </row>
    <row r="84">
      <c r="A84" s="76"/>
      <c r="B84" s="76"/>
      <c r="H84" s="23"/>
      <c r="I84" s="23"/>
    </row>
    <row r="85">
      <c r="A85" s="76"/>
      <c r="B85" s="76"/>
      <c r="H85" s="23"/>
      <c r="I85" s="23"/>
    </row>
    <row r="86">
      <c r="A86" s="76"/>
      <c r="B86" s="76"/>
      <c r="H86" s="23"/>
      <c r="I86" s="23"/>
    </row>
    <row r="87">
      <c r="A87" s="76"/>
      <c r="B87" s="76"/>
      <c r="H87" s="23"/>
      <c r="I87" s="23"/>
    </row>
    <row r="88">
      <c r="A88" s="76"/>
      <c r="B88" s="76"/>
      <c r="H88" s="23"/>
      <c r="I88" s="23"/>
    </row>
    <row r="89">
      <c r="A89" s="76"/>
      <c r="B89" s="76"/>
      <c r="H89" s="23"/>
      <c r="I89" s="23"/>
    </row>
    <row r="90">
      <c r="A90" s="76"/>
      <c r="B90" s="76"/>
      <c r="H90" s="23"/>
      <c r="I90" s="23"/>
    </row>
    <row r="91">
      <c r="A91" s="76"/>
      <c r="B91" s="76"/>
      <c r="H91" s="23"/>
      <c r="I91" s="23"/>
    </row>
    <row r="92">
      <c r="A92" s="76"/>
      <c r="B92" s="76"/>
      <c r="H92" s="23"/>
      <c r="I92" s="23"/>
    </row>
    <row r="93">
      <c r="A93" s="76"/>
      <c r="B93" s="76"/>
      <c r="H93" s="23"/>
      <c r="I93" s="23"/>
    </row>
    <row r="94">
      <c r="A94" s="76"/>
      <c r="B94" s="76"/>
      <c r="H94" s="23"/>
      <c r="I94" s="23"/>
    </row>
    <row r="95">
      <c r="A95" s="76"/>
      <c r="B95" s="76"/>
      <c r="H95" s="23"/>
      <c r="I95" s="23"/>
    </row>
    <row r="96">
      <c r="A96" s="76"/>
      <c r="B96" s="76"/>
      <c r="H96" s="23"/>
      <c r="I96" s="23"/>
    </row>
    <row r="97">
      <c r="A97" s="76"/>
      <c r="B97" s="76"/>
      <c r="H97" s="23"/>
      <c r="I97" s="23"/>
    </row>
    <row r="98">
      <c r="A98" s="76"/>
      <c r="B98" s="76"/>
      <c r="H98" s="23"/>
      <c r="I98" s="23"/>
    </row>
    <row r="99">
      <c r="A99" s="76"/>
      <c r="B99" s="76"/>
      <c r="H99" s="23"/>
      <c r="I99" s="23"/>
    </row>
    <row r="100">
      <c r="A100" s="76"/>
      <c r="B100" s="76"/>
      <c r="H100" s="23"/>
      <c r="I100" s="23"/>
    </row>
    <row r="101">
      <c r="A101" s="76"/>
      <c r="B101" s="76"/>
      <c r="H101" s="23"/>
      <c r="I101" s="23"/>
    </row>
    <row r="102">
      <c r="A102" s="76"/>
      <c r="B102" s="76"/>
      <c r="H102" s="23"/>
      <c r="I102" s="23"/>
    </row>
    <row r="103">
      <c r="A103" s="76"/>
      <c r="B103" s="76"/>
      <c r="H103" s="23"/>
      <c r="I103" s="23"/>
    </row>
    <row r="104">
      <c r="A104" s="76"/>
      <c r="B104" s="76"/>
      <c r="H104" s="23"/>
      <c r="I104" s="23"/>
    </row>
    <row r="105">
      <c r="A105" s="76"/>
      <c r="B105" s="76"/>
      <c r="H105" s="23"/>
      <c r="I105" s="23"/>
    </row>
    <row r="106">
      <c r="A106" s="76"/>
      <c r="B106" s="76"/>
      <c r="H106" s="23"/>
      <c r="I106" s="23"/>
    </row>
    <row r="107">
      <c r="A107" s="76"/>
      <c r="B107" s="76"/>
      <c r="H107" s="23"/>
      <c r="I107" s="23"/>
    </row>
    <row r="108">
      <c r="A108" s="76"/>
      <c r="B108" s="76"/>
      <c r="H108" s="23"/>
      <c r="I108" s="23"/>
    </row>
    <row r="109">
      <c r="A109" s="76"/>
      <c r="B109" s="76"/>
      <c r="H109" s="23"/>
      <c r="I109" s="23"/>
    </row>
    <row r="110">
      <c r="A110" s="76"/>
      <c r="B110" s="76"/>
      <c r="H110" s="23"/>
      <c r="I110" s="23"/>
    </row>
    <row r="111">
      <c r="A111" s="76"/>
      <c r="B111" s="76"/>
      <c r="H111" s="23"/>
      <c r="I111" s="23"/>
    </row>
    <row r="112">
      <c r="A112" s="76"/>
      <c r="B112" s="76"/>
      <c r="H112" s="23"/>
      <c r="I112" s="23"/>
    </row>
    <row r="113">
      <c r="A113" s="76"/>
      <c r="B113" s="76"/>
      <c r="H113" s="23"/>
      <c r="I113" s="23"/>
    </row>
    <row r="114">
      <c r="A114" s="76"/>
      <c r="B114" s="76"/>
      <c r="H114" s="23"/>
      <c r="I114" s="23"/>
    </row>
    <row r="115">
      <c r="A115" s="76"/>
      <c r="B115" s="76"/>
      <c r="H115" s="23"/>
      <c r="I115" s="23"/>
    </row>
    <row r="116">
      <c r="A116" s="76"/>
      <c r="B116" s="76"/>
      <c r="H116" s="23"/>
      <c r="I116" s="23"/>
    </row>
    <row r="117">
      <c r="A117" s="76"/>
      <c r="B117" s="76"/>
      <c r="H117" s="23"/>
      <c r="I117" s="23"/>
    </row>
    <row r="118">
      <c r="A118" s="76"/>
      <c r="B118" s="76"/>
      <c r="H118" s="23"/>
      <c r="I118" s="23"/>
    </row>
    <row r="119">
      <c r="A119" s="76"/>
      <c r="B119" s="76"/>
      <c r="H119" s="23"/>
      <c r="I119" s="23"/>
    </row>
    <row r="120">
      <c r="A120" s="76"/>
      <c r="B120" s="76"/>
      <c r="H120" s="23"/>
      <c r="I120" s="23"/>
    </row>
    <row r="121">
      <c r="A121" s="76"/>
      <c r="B121" s="76"/>
      <c r="H121" s="23"/>
      <c r="I121" s="23"/>
    </row>
    <row r="122">
      <c r="A122" s="76"/>
      <c r="B122" s="76"/>
      <c r="H122" s="23"/>
      <c r="I122" s="23"/>
    </row>
    <row r="123">
      <c r="A123" s="76"/>
      <c r="B123" s="76"/>
      <c r="H123" s="23"/>
      <c r="I123" s="23"/>
    </row>
    <row r="124">
      <c r="A124" s="76"/>
      <c r="B124" s="76"/>
      <c r="H124" s="23"/>
      <c r="I124" s="23"/>
    </row>
    <row r="125">
      <c r="A125" s="76"/>
      <c r="B125" s="76"/>
      <c r="H125" s="23"/>
      <c r="I125" s="23"/>
    </row>
    <row r="126">
      <c r="A126" s="76"/>
      <c r="B126" s="76"/>
      <c r="H126" s="23"/>
      <c r="I126" s="23"/>
    </row>
    <row r="127">
      <c r="A127" s="76"/>
      <c r="B127" s="76"/>
      <c r="H127" s="23"/>
      <c r="I127" s="23"/>
    </row>
    <row r="128">
      <c r="A128" s="76"/>
      <c r="B128" s="76"/>
      <c r="H128" s="23"/>
      <c r="I128" s="23"/>
    </row>
    <row r="129">
      <c r="A129" s="76"/>
      <c r="B129" s="76"/>
      <c r="H129" s="23"/>
      <c r="I129" s="23"/>
    </row>
    <row r="130">
      <c r="A130" s="76"/>
      <c r="B130" s="76"/>
      <c r="H130" s="23"/>
      <c r="I130" s="23"/>
    </row>
    <row r="131">
      <c r="A131" s="76"/>
      <c r="B131" s="76"/>
      <c r="H131" s="23"/>
      <c r="I131" s="23"/>
    </row>
    <row r="132">
      <c r="A132" s="76"/>
      <c r="B132" s="76"/>
      <c r="H132" s="23"/>
      <c r="I132" s="23"/>
    </row>
    <row r="133">
      <c r="A133" s="76"/>
      <c r="B133" s="76"/>
      <c r="H133" s="23"/>
      <c r="I133" s="23"/>
    </row>
    <row r="134">
      <c r="A134" s="76"/>
      <c r="B134" s="76"/>
      <c r="H134" s="23"/>
      <c r="I134" s="23"/>
    </row>
    <row r="135">
      <c r="A135" s="76"/>
      <c r="B135" s="76"/>
      <c r="H135" s="23"/>
      <c r="I135" s="23"/>
    </row>
    <row r="136">
      <c r="A136" s="76"/>
      <c r="B136" s="76"/>
      <c r="H136" s="23"/>
      <c r="I136" s="23"/>
    </row>
    <row r="137">
      <c r="A137" s="76"/>
      <c r="B137" s="76"/>
      <c r="H137" s="23"/>
      <c r="I137" s="23"/>
    </row>
    <row r="138">
      <c r="A138" s="76"/>
      <c r="B138" s="76"/>
      <c r="H138" s="23"/>
      <c r="I138" s="23"/>
    </row>
    <row r="139">
      <c r="A139" s="76"/>
      <c r="B139" s="76"/>
      <c r="H139" s="23"/>
      <c r="I139" s="23"/>
    </row>
    <row r="140">
      <c r="A140" s="76"/>
      <c r="B140" s="76"/>
      <c r="H140" s="23"/>
      <c r="I140" s="23"/>
    </row>
    <row r="141">
      <c r="A141" s="76"/>
      <c r="B141" s="76"/>
      <c r="H141" s="23"/>
      <c r="I141" s="23"/>
    </row>
    <row r="142">
      <c r="A142" s="76"/>
      <c r="B142" s="76"/>
      <c r="H142" s="23"/>
      <c r="I142" s="23"/>
    </row>
    <row r="143">
      <c r="A143" s="76"/>
      <c r="B143" s="76"/>
      <c r="H143" s="23"/>
      <c r="I143" s="23"/>
    </row>
    <row r="144">
      <c r="A144" s="76"/>
      <c r="B144" s="76"/>
      <c r="H144" s="23"/>
      <c r="I144" s="23"/>
    </row>
    <row r="145">
      <c r="A145" s="76"/>
      <c r="B145" s="76"/>
      <c r="H145" s="23"/>
      <c r="I145" s="23"/>
    </row>
    <row r="146">
      <c r="A146" s="76"/>
      <c r="B146" s="76"/>
      <c r="H146" s="23"/>
      <c r="I146" s="23"/>
    </row>
    <row r="147">
      <c r="A147" s="76"/>
      <c r="B147" s="76"/>
      <c r="H147" s="23"/>
      <c r="I147" s="23"/>
    </row>
    <row r="148">
      <c r="A148" s="76"/>
      <c r="B148" s="76"/>
      <c r="H148" s="23"/>
      <c r="I148" s="23"/>
    </row>
    <row r="149">
      <c r="A149" s="76"/>
      <c r="B149" s="76"/>
      <c r="H149" s="23"/>
      <c r="I149" s="23"/>
    </row>
    <row r="150">
      <c r="A150" s="76"/>
      <c r="B150" s="76"/>
      <c r="H150" s="23"/>
      <c r="I150" s="23"/>
    </row>
    <row r="151">
      <c r="A151" s="76"/>
      <c r="B151" s="76"/>
      <c r="H151" s="23"/>
      <c r="I151" s="23"/>
    </row>
    <row r="152">
      <c r="A152" s="76"/>
      <c r="B152" s="76"/>
      <c r="H152" s="23"/>
      <c r="I152" s="23"/>
    </row>
    <row r="153">
      <c r="A153" s="76"/>
      <c r="B153" s="76"/>
      <c r="H153" s="23"/>
      <c r="I153" s="23"/>
    </row>
    <row r="154">
      <c r="A154" s="76"/>
      <c r="B154" s="76"/>
      <c r="H154" s="23"/>
      <c r="I154" s="23"/>
    </row>
    <row r="155">
      <c r="A155" s="76"/>
      <c r="B155" s="76"/>
      <c r="H155" s="23"/>
      <c r="I155" s="23"/>
    </row>
    <row r="156">
      <c r="A156" s="76"/>
      <c r="B156" s="76"/>
      <c r="H156" s="23"/>
      <c r="I156" s="23"/>
    </row>
    <row r="157">
      <c r="A157" s="76"/>
      <c r="B157" s="76"/>
      <c r="H157" s="23"/>
      <c r="I157" s="23"/>
    </row>
    <row r="158">
      <c r="A158" s="76"/>
      <c r="B158" s="76"/>
      <c r="H158" s="23"/>
      <c r="I158" s="23"/>
    </row>
    <row r="159">
      <c r="A159" s="76"/>
      <c r="B159" s="76"/>
      <c r="H159" s="23"/>
      <c r="I159" s="23"/>
    </row>
    <row r="160">
      <c r="A160" s="76"/>
      <c r="B160" s="76"/>
      <c r="H160" s="23"/>
      <c r="I160" s="23"/>
    </row>
    <row r="161">
      <c r="A161" s="76"/>
      <c r="B161" s="76"/>
      <c r="H161" s="23"/>
      <c r="I161" s="23"/>
    </row>
    <row r="162">
      <c r="A162" s="76"/>
      <c r="B162" s="76"/>
      <c r="H162" s="23"/>
      <c r="I162" s="23"/>
    </row>
    <row r="163">
      <c r="A163" s="76"/>
      <c r="B163" s="76"/>
      <c r="H163" s="23"/>
      <c r="I163" s="23"/>
    </row>
    <row r="164">
      <c r="A164" s="76"/>
      <c r="B164" s="76"/>
      <c r="H164" s="23"/>
      <c r="I164" s="23"/>
    </row>
    <row r="165">
      <c r="A165" s="76"/>
      <c r="B165" s="76"/>
      <c r="H165" s="23"/>
      <c r="I165" s="23"/>
    </row>
    <row r="166">
      <c r="A166" s="76"/>
      <c r="B166" s="76"/>
      <c r="H166" s="23"/>
      <c r="I166" s="23"/>
    </row>
    <row r="167">
      <c r="A167" s="76"/>
      <c r="B167" s="76"/>
      <c r="H167" s="23"/>
      <c r="I167" s="23"/>
    </row>
    <row r="168">
      <c r="A168" s="76"/>
      <c r="B168" s="76"/>
      <c r="H168" s="23"/>
      <c r="I168" s="23"/>
    </row>
    <row r="169">
      <c r="A169" s="76"/>
      <c r="B169" s="76"/>
      <c r="H169" s="23"/>
      <c r="I169" s="23"/>
    </row>
    <row r="170">
      <c r="A170" s="76"/>
      <c r="B170" s="76"/>
      <c r="H170" s="23"/>
      <c r="I170" s="23"/>
    </row>
    <row r="171">
      <c r="A171" s="76"/>
      <c r="B171" s="76"/>
      <c r="H171" s="23"/>
      <c r="I171" s="23"/>
    </row>
    <row r="172">
      <c r="A172" s="76"/>
      <c r="B172" s="76"/>
      <c r="H172" s="23"/>
      <c r="I172" s="23"/>
    </row>
    <row r="173">
      <c r="A173" s="76"/>
      <c r="B173" s="76"/>
      <c r="H173" s="23"/>
      <c r="I173" s="23"/>
    </row>
    <row r="174">
      <c r="A174" s="76"/>
      <c r="B174" s="76"/>
      <c r="H174" s="23"/>
      <c r="I174" s="23"/>
    </row>
    <row r="175">
      <c r="A175" s="76"/>
      <c r="B175" s="76"/>
      <c r="H175" s="23"/>
      <c r="I175" s="23"/>
    </row>
    <row r="176">
      <c r="A176" s="76"/>
      <c r="B176" s="76"/>
      <c r="H176" s="23"/>
      <c r="I176" s="23"/>
    </row>
    <row r="177">
      <c r="A177" s="76"/>
      <c r="B177" s="76"/>
      <c r="H177" s="23"/>
      <c r="I177" s="23"/>
    </row>
    <row r="178">
      <c r="A178" s="76"/>
      <c r="B178" s="76"/>
      <c r="H178" s="23"/>
      <c r="I178" s="23"/>
    </row>
    <row r="179">
      <c r="A179" s="76"/>
      <c r="B179" s="76"/>
      <c r="H179" s="23"/>
      <c r="I179" s="23"/>
    </row>
    <row r="180">
      <c r="A180" s="76"/>
      <c r="B180" s="76"/>
      <c r="H180" s="23"/>
      <c r="I180" s="23"/>
    </row>
    <row r="181">
      <c r="A181" s="76"/>
      <c r="B181" s="76"/>
      <c r="H181" s="23"/>
      <c r="I181" s="23"/>
    </row>
    <row r="182">
      <c r="A182" s="76"/>
      <c r="B182" s="76"/>
      <c r="H182" s="23"/>
      <c r="I182" s="23"/>
    </row>
    <row r="183">
      <c r="A183" s="76"/>
      <c r="B183" s="76"/>
      <c r="H183" s="23"/>
      <c r="I183" s="23"/>
    </row>
    <row r="184">
      <c r="A184" s="76"/>
      <c r="B184" s="76"/>
      <c r="H184" s="23"/>
      <c r="I184" s="23"/>
    </row>
    <row r="185">
      <c r="A185" s="76"/>
      <c r="B185" s="76"/>
      <c r="H185" s="23"/>
      <c r="I185" s="23"/>
    </row>
    <row r="186">
      <c r="A186" s="76"/>
      <c r="B186" s="76"/>
      <c r="H186" s="23"/>
      <c r="I186" s="23"/>
    </row>
    <row r="187">
      <c r="A187" s="76"/>
      <c r="B187" s="76"/>
      <c r="H187" s="23"/>
      <c r="I187" s="23"/>
    </row>
    <row r="188">
      <c r="A188" s="76"/>
      <c r="B188" s="76"/>
      <c r="H188" s="23"/>
      <c r="I188" s="23"/>
    </row>
    <row r="189">
      <c r="A189" s="76"/>
      <c r="B189" s="76"/>
      <c r="H189" s="23"/>
      <c r="I189" s="23"/>
    </row>
    <row r="190">
      <c r="A190" s="76"/>
      <c r="B190" s="76"/>
      <c r="H190" s="23"/>
      <c r="I190" s="23"/>
    </row>
    <row r="191">
      <c r="A191" s="76"/>
      <c r="B191" s="76"/>
      <c r="H191" s="23"/>
      <c r="I191" s="23"/>
    </row>
    <row r="192">
      <c r="A192" s="76"/>
      <c r="B192" s="76"/>
      <c r="H192" s="23"/>
      <c r="I192" s="23"/>
    </row>
    <row r="193">
      <c r="A193" s="76"/>
      <c r="B193" s="76"/>
      <c r="H193" s="23"/>
      <c r="I193" s="23"/>
    </row>
    <row r="194">
      <c r="A194" s="76"/>
      <c r="B194" s="76"/>
      <c r="H194" s="23"/>
      <c r="I194" s="23"/>
    </row>
    <row r="195">
      <c r="A195" s="76"/>
      <c r="B195" s="76"/>
      <c r="H195" s="23"/>
      <c r="I195" s="23"/>
    </row>
    <row r="196">
      <c r="A196" s="76"/>
      <c r="B196" s="76"/>
      <c r="H196" s="23"/>
      <c r="I196" s="23"/>
    </row>
    <row r="197">
      <c r="A197" s="76"/>
      <c r="B197" s="76"/>
      <c r="H197" s="23"/>
      <c r="I197" s="23"/>
    </row>
    <row r="198">
      <c r="A198" s="76"/>
      <c r="B198" s="76"/>
      <c r="H198" s="23"/>
      <c r="I198" s="23"/>
    </row>
    <row r="199">
      <c r="A199" s="76"/>
      <c r="B199" s="76"/>
      <c r="H199" s="23"/>
      <c r="I199" s="23"/>
    </row>
    <row r="200">
      <c r="A200" s="76"/>
      <c r="B200" s="76"/>
      <c r="H200" s="23"/>
      <c r="I200" s="23"/>
    </row>
    <row r="201">
      <c r="A201" s="76"/>
      <c r="B201" s="76"/>
      <c r="H201" s="23"/>
      <c r="I201" s="23"/>
    </row>
    <row r="202">
      <c r="A202" s="76"/>
      <c r="B202" s="76"/>
      <c r="H202" s="23"/>
      <c r="I202" s="23"/>
    </row>
    <row r="203">
      <c r="A203" s="76"/>
      <c r="B203" s="76"/>
      <c r="H203" s="23"/>
      <c r="I203" s="23"/>
    </row>
    <row r="204">
      <c r="A204" s="76"/>
      <c r="B204" s="76"/>
      <c r="H204" s="23"/>
      <c r="I204" s="23"/>
    </row>
    <row r="205">
      <c r="A205" s="76"/>
      <c r="B205" s="76"/>
      <c r="H205" s="23"/>
      <c r="I205" s="23"/>
    </row>
    <row r="206">
      <c r="A206" s="76"/>
      <c r="B206" s="76"/>
      <c r="H206" s="23"/>
      <c r="I206" s="23"/>
    </row>
    <row r="207">
      <c r="A207" s="76"/>
      <c r="B207" s="76"/>
      <c r="H207" s="23"/>
      <c r="I207" s="23"/>
    </row>
    <row r="208">
      <c r="A208" s="76"/>
      <c r="B208" s="76"/>
      <c r="H208" s="23"/>
      <c r="I208" s="23"/>
    </row>
    <row r="209">
      <c r="A209" s="76"/>
      <c r="B209" s="76"/>
      <c r="H209" s="23"/>
      <c r="I209" s="23"/>
    </row>
    <row r="210">
      <c r="A210" s="76"/>
      <c r="B210" s="76"/>
      <c r="H210" s="23"/>
      <c r="I210" s="23"/>
    </row>
    <row r="211">
      <c r="A211" s="76"/>
      <c r="B211" s="76"/>
      <c r="H211" s="23"/>
      <c r="I211" s="23"/>
    </row>
    <row r="212">
      <c r="A212" s="76"/>
      <c r="B212" s="76"/>
      <c r="H212" s="23"/>
      <c r="I212" s="23"/>
    </row>
    <row r="213">
      <c r="A213" s="76"/>
      <c r="B213" s="76"/>
      <c r="H213" s="23"/>
      <c r="I213" s="23"/>
    </row>
    <row r="214">
      <c r="A214" s="76"/>
      <c r="B214" s="76"/>
      <c r="H214" s="23"/>
      <c r="I214" s="23"/>
    </row>
    <row r="215">
      <c r="A215" s="76"/>
      <c r="B215" s="76"/>
      <c r="H215" s="23"/>
      <c r="I215" s="23"/>
    </row>
    <row r="216">
      <c r="A216" s="76"/>
      <c r="B216" s="76"/>
      <c r="H216" s="23"/>
      <c r="I216" s="23"/>
    </row>
    <row r="217">
      <c r="A217" s="76"/>
      <c r="B217" s="76"/>
      <c r="H217" s="23"/>
      <c r="I217" s="23"/>
    </row>
    <row r="218">
      <c r="A218" s="76"/>
      <c r="B218" s="76"/>
      <c r="H218" s="23"/>
      <c r="I218" s="23"/>
    </row>
    <row r="219">
      <c r="A219" s="76"/>
      <c r="B219" s="76"/>
      <c r="H219" s="23"/>
      <c r="I219" s="23"/>
    </row>
    <row r="220">
      <c r="A220" s="76"/>
      <c r="B220" s="76"/>
      <c r="H220" s="23"/>
      <c r="I220" s="23"/>
    </row>
    <row r="221">
      <c r="A221" s="76"/>
      <c r="B221" s="76"/>
      <c r="H221" s="23"/>
      <c r="I221" s="23"/>
    </row>
    <row r="222">
      <c r="A222" s="76"/>
      <c r="B222" s="76"/>
      <c r="H222" s="23"/>
      <c r="I222" s="23"/>
    </row>
    <row r="223">
      <c r="A223" s="76"/>
      <c r="B223" s="76"/>
      <c r="H223" s="23"/>
      <c r="I223" s="23"/>
    </row>
    <row r="224">
      <c r="A224" s="76"/>
      <c r="B224" s="76"/>
      <c r="H224" s="23"/>
      <c r="I224" s="23"/>
    </row>
    <row r="225">
      <c r="A225" s="76"/>
      <c r="B225" s="76"/>
      <c r="H225" s="23"/>
      <c r="I225" s="23"/>
    </row>
    <row r="226">
      <c r="A226" s="76"/>
      <c r="B226" s="76"/>
      <c r="H226" s="23"/>
      <c r="I226" s="23"/>
    </row>
    <row r="227">
      <c r="A227" s="76"/>
      <c r="B227" s="76"/>
      <c r="H227" s="23"/>
      <c r="I227" s="23"/>
    </row>
    <row r="228">
      <c r="A228" s="76"/>
      <c r="B228" s="76"/>
      <c r="H228" s="23"/>
      <c r="I228" s="23"/>
    </row>
    <row r="229">
      <c r="A229" s="76"/>
      <c r="B229" s="76"/>
      <c r="H229" s="23"/>
      <c r="I229" s="23"/>
    </row>
    <row r="230">
      <c r="A230" s="76"/>
      <c r="B230" s="76"/>
      <c r="H230" s="23"/>
      <c r="I230" s="23"/>
    </row>
    <row r="231">
      <c r="A231" s="76"/>
      <c r="B231" s="76"/>
      <c r="H231" s="23"/>
      <c r="I231" s="23"/>
    </row>
    <row r="232">
      <c r="A232" s="76"/>
      <c r="B232" s="76"/>
      <c r="H232" s="23"/>
      <c r="I232" s="23"/>
    </row>
    <row r="233">
      <c r="A233" s="76"/>
      <c r="B233" s="76"/>
      <c r="H233" s="23"/>
      <c r="I233" s="23"/>
    </row>
    <row r="234">
      <c r="A234" s="76"/>
      <c r="B234" s="76"/>
      <c r="H234" s="23"/>
      <c r="I234" s="23"/>
    </row>
    <row r="235">
      <c r="A235" s="76"/>
      <c r="B235" s="76"/>
      <c r="H235" s="23"/>
      <c r="I235" s="23"/>
    </row>
    <row r="236">
      <c r="A236" s="76"/>
      <c r="B236" s="76"/>
      <c r="H236" s="23"/>
      <c r="I236" s="23"/>
    </row>
    <row r="237">
      <c r="A237" s="76"/>
      <c r="B237" s="76"/>
      <c r="H237" s="23"/>
      <c r="I237" s="23"/>
    </row>
    <row r="238">
      <c r="A238" s="76"/>
      <c r="B238" s="76"/>
      <c r="H238" s="23"/>
      <c r="I238" s="23"/>
    </row>
    <row r="239">
      <c r="A239" s="76"/>
      <c r="B239" s="76"/>
      <c r="H239" s="23"/>
      <c r="I239" s="23"/>
    </row>
    <row r="240">
      <c r="A240" s="76"/>
      <c r="B240" s="76"/>
      <c r="H240" s="23"/>
      <c r="I240" s="23"/>
    </row>
    <row r="241">
      <c r="A241" s="76"/>
      <c r="B241" s="76"/>
      <c r="H241" s="23"/>
      <c r="I241" s="23"/>
    </row>
    <row r="242">
      <c r="A242" s="76"/>
      <c r="B242" s="76"/>
      <c r="H242" s="23"/>
      <c r="I242" s="23"/>
    </row>
    <row r="243">
      <c r="A243" s="76"/>
      <c r="B243" s="76"/>
      <c r="H243" s="23"/>
      <c r="I243" s="23"/>
    </row>
    <row r="244">
      <c r="A244" s="76"/>
      <c r="B244" s="76"/>
      <c r="H244" s="23"/>
      <c r="I244" s="23"/>
    </row>
    <row r="245">
      <c r="A245" s="76"/>
      <c r="B245" s="76"/>
      <c r="H245" s="23"/>
      <c r="I245" s="23"/>
    </row>
    <row r="246">
      <c r="A246" s="76"/>
      <c r="B246" s="76"/>
      <c r="H246" s="23"/>
      <c r="I246" s="23"/>
    </row>
    <row r="247">
      <c r="A247" s="76"/>
      <c r="B247" s="76"/>
      <c r="H247" s="23"/>
      <c r="I247" s="23"/>
    </row>
    <row r="248">
      <c r="A248" s="76"/>
      <c r="B248" s="76"/>
      <c r="H248" s="23"/>
      <c r="I248" s="23"/>
    </row>
    <row r="249">
      <c r="A249" s="76"/>
      <c r="B249" s="76"/>
      <c r="H249" s="23"/>
      <c r="I249" s="23"/>
    </row>
    <row r="250">
      <c r="A250" s="76"/>
      <c r="B250" s="76"/>
      <c r="H250" s="23"/>
      <c r="I250" s="23"/>
    </row>
    <row r="251">
      <c r="A251" s="76"/>
      <c r="B251" s="76"/>
      <c r="H251" s="23"/>
      <c r="I251" s="23"/>
    </row>
    <row r="252">
      <c r="A252" s="76"/>
      <c r="B252" s="76"/>
      <c r="H252" s="23"/>
      <c r="I252" s="23"/>
    </row>
    <row r="253">
      <c r="A253" s="76"/>
      <c r="B253" s="76"/>
      <c r="H253" s="23"/>
      <c r="I253" s="23"/>
    </row>
    <row r="254">
      <c r="A254" s="76"/>
      <c r="B254" s="76"/>
      <c r="H254" s="23"/>
      <c r="I254" s="23"/>
    </row>
    <row r="255">
      <c r="A255" s="76"/>
      <c r="B255" s="76"/>
      <c r="H255" s="23"/>
      <c r="I255" s="23"/>
    </row>
    <row r="256">
      <c r="A256" s="76"/>
      <c r="B256" s="76"/>
      <c r="H256" s="23"/>
      <c r="I256" s="23"/>
    </row>
    <row r="257">
      <c r="A257" s="76"/>
      <c r="B257" s="76"/>
      <c r="H257" s="23"/>
      <c r="I257" s="23"/>
    </row>
    <row r="258">
      <c r="A258" s="76"/>
      <c r="B258" s="76"/>
      <c r="H258" s="23"/>
      <c r="I258" s="23"/>
    </row>
    <row r="259">
      <c r="A259" s="76"/>
      <c r="B259" s="76"/>
      <c r="H259" s="23"/>
      <c r="I259" s="23"/>
    </row>
    <row r="260">
      <c r="A260" s="76"/>
      <c r="B260" s="76"/>
      <c r="H260" s="23"/>
      <c r="I260" s="23"/>
    </row>
    <row r="261">
      <c r="A261" s="76"/>
      <c r="B261" s="76"/>
      <c r="H261" s="23"/>
      <c r="I261" s="23"/>
    </row>
    <row r="262">
      <c r="A262" s="76"/>
      <c r="B262" s="76"/>
      <c r="H262" s="23"/>
      <c r="I262" s="23"/>
    </row>
    <row r="263">
      <c r="A263" s="76"/>
      <c r="B263" s="76"/>
      <c r="H263" s="23"/>
      <c r="I263" s="23"/>
    </row>
    <row r="264">
      <c r="A264" s="76"/>
      <c r="B264" s="76"/>
      <c r="H264" s="23"/>
      <c r="I264" s="23"/>
    </row>
    <row r="265">
      <c r="A265" s="76"/>
      <c r="B265" s="76"/>
      <c r="H265" s="23"/>
      <c r="I265" s="23"/>
    </row>
    <row r="266">
      <c r="A266" s="76"/>
      <c r="B266" s="76"/>
      <c r="H266" s="23"/>
      <c r="I266" s="23"/>
    </row>
    <row r="267">
      <c r="A267" s="76"/>
      <c r="B267" s="76"/>
      <c r="H267" s="23"/>
      <c r="I267" s="23"/>
    </row>
    <row r="268">
      <c r="A268" s="76"/>
      <c r="B268" s="76"/>
      <c r="H268" s="23"/>
      <c r="I268" s="23"/>
    </row>
    <row r="269">
      <c r="A269" s="76"/>
      <c r="B269" s="76"/>
      <c r="H269" s="23"/>
      <c r="I269" s="23"/>
    </row>
    <row r="270">
      <c r="A270" s="76"/>
      <c r="B270" s="76"/>
      <c r="H270" s="23"/>
      <c r="I270" s="23"/>
    </row>
    <row r="271">
      <c r="A271" s="76"/>
      <c r="B271" s="76"/>
      <c r="H271" s="23"/>
      <c r="I271" s="23"/>
    </row>
    <row r="272">
      <c r="A272" s="76"/>
      <c r="B272" s="76"/>
      <c r="H272" s="23"/>
      <c r="I272" s="23"/>
    </row>
    <row r="273">
      <c r="A273" s="76"/>
      <c r="B273" s="76"/>
      <c r="H273" s="23"/>
      <c r="I273" s="23"/>
    </row>
    <row r="274">
      <c r="A274" s="76"/>
      <c r="B274" s="76"/>
      <c r="H274" s="23"/>
      <c r="I274" s="23"/>
    </row>
    <row r="275">
      <c r="A275" s="76"/>
      <c r="B275" s="76"/>
      <c r="H275" s="23"/>
      <c r="I275" s="23"/>
    </row>
    <row r="276">
      <c r="A276" s="76"/>
      <c r="B276" s="76"/>
      <c r="H276" s="23"/>
      <c r="I276" s="23"/>
    </row>
    <row r="277">
      <c r="A277" s="76"/>
      <c r="B277" s="76"/>
      <c r="H277" s="23"/>
      <c r="I277" s="23"/>
    </row>
    <row r="278">
      <c r="A278" s="76"/>
      <c r="B278" s="76"/>
      <c r="H278" s="23"/>
      <c r="I278" s="23"/>
    </row>
    <row r="279">
      <c r="A279" s="76"/>
      <c r="B279" s="76"/>
      <c r="H279" s="23"/>
      <c r="I279" s="23"/>
    </row>
    <row r="280">
      <c r="A280" s="76"/>
      <c r="B280" s="76"/>
      <c r="H280" s="23"/>
      <c r="I280" s="23"/>
    </row>
    <row r="281">
      <c r="A281" s="76"/>
      <c r="B281" s="76"/>
      <c r="H281" s="23"/>
      <c r="I281" s="23"/>
    </row>
    <row r="282">
      <c r="A282" s="76"/>
      <c r="B282" s="76"/>
      <c r="H282" s="23"/>
      <c r="I282" s="23"/>
    </row>
    <row r="283">
      <c r="A283" s="76"/>
      <c r="B283" s="76"/>
      <c r="H283" s="23"/>
      <c r="I283" s="23"/>
    </row>
    <row r="284">
      <c r="A284" s="76"/>
      <c r="B284" s="76"/>
      <c r="H284" s="23"/>
      <c r="I284" s="23"/>
    </row>
    <row r="285">
      <c r="A285" s="76"/>
      <c r="B285" s="76"/>
      <c r="H285" s="23"/>
      <c r="I285" s="23"/>
    </row>
    <row r="286">
      <c r="A286" s="76"/>
      <c r="B286" s="76"/>
      <c r="H286" s="23"/>
      <c r="I286" s="23"/>
    </row>
    <row r="287">
      <c r="A287" s="76"/>
      <c r="B287" s="76"/>
      <c r="H287" s="23"/>
      <c r="I287" s="23"/>
    </row>
    <row r="288">
      <c r="A288" s="76"/>
      <c r="B288" s="76"/>
      <c r="H288" s="23"/>
      <c r="I288" s="23"/>
    </row>
    <row r="289">
      <c r="A289" s="76"/>
      <c r="B289" s="76"/>
      <c r="H289" s="23"/>
      <c r="I289" s="23"/>
    </row>
    <row r="290">
      <c r="A290" s="76"/>
      <c r="B290" s="76"/>
      <c r="H290" s="23"/>
      <c r="I290" s="23"/>
    </row>
    <row r="291">
      <c r="A291" s="76"/>
      <c r="B291" s="76"/>
      <c r="H291" s="23"/>
      <c r="I291" s="23"/>
    </row>
    <row r="292">
      <c r="A292" s="76"/>
      <c r="B292" s="76"/>
      <c r="H292" s="23"/>
      <c r="I292" s="23"/>
    </row>
    <row r="293">
      <c r="A293" s="76"/>
      <c r="B293" s="76"/>
      <c r="H293" s="23"/>
      <c r="I293" s="23"/>
    </row>
    <row r="294">
      <c r="A294" s="76"/>
      <c r="B294" s="76"/>
      <c r="H294" s="23"/>
      <c r="I294" s="23"/>
    </row>
    <row r="295">
      <c r="A295" s="76"/>
      <c r="B295" s="76"/>
      <c r="H295" s="23"/>
      <c r="I295" s="23"/>
    </row>
    <row r="296">
      <c r="A296" s="76"/>
      <c r="B296" s="76"/>
      <c r="H296" s="23"/>
      <c r="I296" s="23"/>
    </row>
    <row r="297">
      <c r="A297" s="76"/>
      <c r="B297" s="76"/>
      <c r="H297" s="23"/>
      <c r="I297" s="23"/>
    </row>
    <row r="298">
      <c r="A298" s="76"/>
      <c r="B298" s="76"/>
      <c r="H298" s="23"/>
      <c r="I298" s="23"/>
    </row>
    <row r="299">
      <c r="A299" s="76"/>
      <c r="B299" s="76"/>
      <c r="H299" s="23"/>
      <c r="I299" s="23"/>
    </row>
    <row r="300">
      <c r="A300" s="76"/>
      <c r="B300" s="76"/>
      <c r="H300" s="23"/>
      <c r="I300" s="23"/>
    </row>
    <row r="301">
      <c r="A301" s="76"/>
      <c r="B301" s="76"/>
      <c r="H301" s="23"/>
      <c r="I301" s="23"/>
    </row>
    <row r="302">
      <c r="A302" s="76"/>
      <c r="B302" s="76"/>
      <c r="H302" s="23"/>
      <c r="I302" s="23"/>
    </row>
    <row r="303">
      <c r="A303" s="76"/>
      <c r="B303" s="76"/>
      <c r="H303" s="23"/>
      <c r="I303" s="23"/>
    </row>
    <row r="304">
      <c r="A304" s="76"/>
      <c r="B304" s="76"/>
      <c r="H304" s="23"/>
      <c r="I304" s="23"/>
    </row>
    <row r="305">
      <c r="A305" s="76"/>
      <c r="B305" s="76"/>
      <c r="H305" s="23"/>
      <c r="I305" s="23"/>
    </row>
    <row r="306">
      <c r="A306" s="76"/>
      <c r="B306" s="76"/>
      <c r="H306" s="23"/>
      <c r="I306" s="23"/>
    </row>
    <row r="307">
      <c r="A307" s="76"/>
      <c r="B307" s="76"/>
      <c r="H307" s="23"/>
      <c r="I307" s="23"/>
    </row>
    <row r="308">
      <c r="A308" s="76"/>
      <c r="B308" s="76"/>
      <c r="H308" s="23"/>
      <c r="I308" s="23"/>
    </row>
    <row r="309">
      <c r="A309" s="76"/>
      <c r="B309" s="76"/>
      <c r="H309" s="23"/>
      <c r="I309" s="23"/>
    </row>
    <row r="310">
      <c r="A310" s="76"/>
      <c r="B310" s="76"/>
      <c r="H310" s="23"/>
      <c r="I310" s="23"/>
    </row>
    <row r="311">
      <c r="A311" s="76"/>
      <c r="B311" s="76"/>
      <c r="H311" s="23"/>
      <c r="I311" s="23"/>
    </row>
    <row r="312">
      <c r="A312" s="76"/>
      <c r="B312" s="76"/>
      <c r="H312" s="23"/>
      <c r="I312" s="23"/>
    </row>
    <row r="313">
      <c r="A313" s="76"/>
      <c r="B313" s="76"/>
      <c r="H313" s="23"/>
      <c r="I313" s="23"/>
    </row>
    <row r="314">
      <c r="A314" s="76"/>
      <c r="B314" s="76"/>
      <c r="H314" s="23"/>
      <c r="I314" s="23"/>
    </row>
    <row r="315">
      <c r="A315" s="76"/>
      <c r="B315" s="76"/>
      <c r="H315" s="23"/>
      <c r="I315" s="23"/>
    </row>
    <row r="316">
      <c r="A316" s="76"/>
      <c r="B316" s="76"/>
      <c r="H316" s="23"/>
      <c r="I316" s="23"/>
    </row>
    <row r="317">
      <c r="A317" s="76"/>
      <c r="B317" s="76"/>
      <c r="H317" s="23"/>
      <c r="I317" s="23"/>
    </row>
    <row r="318">
      <c r="A318" s="76"/>
      <c r="B318" s="76"/>
      <c r="H318" s="23"/>
      <c r="I318" s="23"/>
    </row>
    <row r="319">
      <c r="A319" s="76"/>
      <c r="B319" s="76"/>
      <c r="H319" s="23"/>
      <c r="I319" s="23"/>
    </row>
    <row r="320">
      <c r="A320" s="76"/>
      <c r="B320" s="76"/>
      <c r="H320" s="23"/>
      <c r="I320" s="23"/>
    </row>
    <row r="321">
      <c r="A321" s="76"/>
      <c r="B321" s="76"/>
      <c r="H321" s="23"/>
      <c r="I321" s="23"/>
    </row>
    <row r="322">
      <c r="A322" s="76"/>
      <c r="B322" s="76"/>
      <c r="H322" s="23"/>
      <c r="I322" s="23"/>
    </row>
    <row r="323">
      <c r="A323" s="76"/>
      <c r="B323" s="76"/>
      <c r="H323" s="23"/>
      <c r="I323" s="23"/>
    </row>
    <row r="324">
      <c r="A324" s="76"/>
      <c r="B324" s="76"/>
      <c r="H324" s="23"/>
      <c r="I324" s="23"/>
    </row>
    <row r="325">
      <c r="A325" s="76"/>
      <c r="B325" s="76"/>
      <c r="H325" s="23"/>
      <c r="I325" s="23"/>
    </row>
    <row r="326">
      <c r="A326" s="76"/>
      <c r="B326" s="76"/>
      <c r="H326" s="23"/>
      <c r="I326" s="23"/>
    </row>
    <row r="327">
      <c r="A327" s="76"/>
      <c r="B327" s="76"/>
      <c r="H327" s="23"/>
      <c r="I327" s="23"/>
    </row>
    <row r="328">
      <c r="A328" s="76"/>
      <c r="B328" s="76"/>
      <c r="H328" s="23"/>
      <c r="I328" s="23"/>
    </row>
    <row r="329">
      <c r="A329" s="76"/>
      <c r="B329" s="76"/>
      <c r="H329" s="23"/>
      <c r="I329" s="23"/>
    </row>
    <row r="330">
      <c r="A330" s="76"/>
      <c r="B330" s="76"/>
      <c r="H330" s="23"/>
      <c r="I330" s="23"/>
    </row>
    <row r="331">
      <c r="A331" s="76"/>
      <c r="B331" s="76"/>
      <c r="H331" s="23"/>
      <c r="I331" s="23"/>
    </row>
    <row r="332">
      <c r="A332" s="76"/>
      <c r="B332" s="76"/>
      <c r="H332" s="23"/>
      <c r="I332" s="23"/>
    </row>
    <row r="333">
      <c r="A333" s="76"/>
      <c r="B333" s="76"/>
      <c r="H333" s="23"/>
      <c r="I333" s="23"/>
    </row>
    <row r="334">
      <c r="A334" s="76"/>
      <c r="B334" s="76"/>
      <c r="H334" s="23"/>
      <c r="I334" s="23"/>
    </row>
    <row r="335">
      <c r="A335" s="76"/>
      <c r="B335" s="76"/>
      <c r="H335" s="23"/>
      <c r="I335" s="23"/>
    </row>
    <row r="336">
      <c r="A336" s="76"/>
      <c r="B336" s="76"/>
      <c r="H336" s="23"/>
      <c r="I336" s="23"/>
    </row>
    <row r="337">
      <c r="A337" s="76"/>
      <c r="B337" s="76"/>
      <c r="H337" s="23"/>
      <c r="I337" s="23"/>
    </row>
    <row r="338">
      <c r="A338" s="76"/>
      <c r="B338" s="76"/>
      <c r="H338" s="23"/>
      <c r="I338" s="23"/>
    </row>
    <row r="339">
      <c r="A339" s="76"/>
      <c r="B339" s="76"/>
      <c r="H339" s="23"/>
      <c r="I339" s="23"/>
    </row>
    <row r="340">
      <c r="A340" s="76"/>
      <c r="B340" s="76"/>
      <c r="H340" s="23"/>
      <c r="I340" s="23"/>
    </row>
    <row r="341">
      <c r="A341" s="76"/>
      <c r="B341" s="76"/>
      <c r="H341" s="23"/>
      <c r="I341" s="23"/>
    </row>
    <row r="342">
      <c r="A342" s="76"/>
      <c r="B342" s="76"/>
      <c r="H342" s="23"/>
      <c r="I342" s="23"/>
    </row>
    <row r="343">
      <c r="A343" s="76"/>
      <c r="B343" s="76"/>
      <c r="H343" s="23"/>
      <c r="I343" s="23"/>
    </row>
    <row r="344">
      <c r="A344" s="76"/>
      <c r="B344" s="76"/>
      <c r="H344" s="23"/>
      <c r="I344" s="23"/>
    </row>
    <row r="345">
      <c r="A345" s="76"/>
      <c r="B345" s="76"/>
      <c r="H345" s="23"/>
      <c r="I345" s="23"/>
    </row>
    <row r="346">
      <c r="A346" s="76"/>
      <c r="B346" s="76"/>
      <c r="H346" s="23"/>
      <c r="I346" s="23"/>
    </row>
    <row r="347">
      <c r="A347" s="76"/>
      <c r="B347" s="76"/>
      <c r="H347" s="23"/>
      <c r="I347" s="23"/>
    </row>
    <row r="348">
      <c r="A348" s="76"/>
      <c r="B348" s="76"/>
      <c r="H348" s="23"/>
      <c r="I348" s="23"/>
    </row>
    <row r="349">
      <c r="A349" s="76"/>
      <c r="B349" s="76"/>
      <c r="H349" s="23"/>
      <c r="I349" s="23"/>
    </row>
    <row r="350">
      <c r="A350" s="76"/>
      <c r="B350" s="76"/>
      <c r="H350" s="23"/>
      <c r="I350" s="23"/>
    </row>
    <row r="351">
      <c r="A351" s="76"/>
      <c r="B351" s="76"/>
      <c r="H351" s="23"/>
      <c r="I351" s="23"/>
    </row>
    <row r="352">
      <c r="A352" s="76"/>
      <c r="B352" s="76"/>
      <c r="H352" s="23"/>
      <c r="I352" s="23"/>
    </row>
    <row r="353">
      <c r="A353" s="76"/>
      <c r="B353" s="76"/>
      <c r="H353" s="23"/>
      <c r="I353" s="23"/>
    </row>
    <row r="354">
      <c r="A354" s="76"/>
      <c r="B354" s="76"/>
      <c r="H354" s="23"/>
      <c r="I354" s="23"/>
    </row>
    <row r="355">
      <c r="A355" s="76"/>
      <c r="B355" s="76"/>
      <c r="H355" s="23"/>
      <c r="I355" s="23"/>
    </row>
    <row r="356">
      <c r="A356" s="76"/>
      <c r="B356" s="76"/>
      <c r="H356" s="23"/>
      <c r="I356" s="23"/>
    </row>
    <row r="357">
      <c r="A357" s="76"/>
      <c r="B357" s="76"/>
      <c r="H357" s="23"/>
      <c r="I357" s="23"/>
    </row>
    <row r="358">
      <c r="A358" s="76"/>
      <c r="B358" s="76"/>
      <c r="H358" s="23"/>
      <c r="I358" s="23"/>
    </row>
    <row r="359">
      <c r="A359" s="76"/>
      <c r="B359" s="76"/>
      <c r="H359" s="23"/>
      <c r="I359" s="23"/>
    </row>
    <row r="360">
      <c r="A360" s="76"/>
      <c r="B360" s="76"/>
      <c r="H360" s="23"/>
      <c r="I360" s="23"/>
    </row>
    <row r="361">
      <c r="A361" s="76"/>
      <c r="B361" s="76"/>
      <c r="H361" s="23"/>
      <c r="I361" s="23"/>
    </row>
    <row r="362">
      <c r="A362" s="76"/>
      <c r="B362" s="76"/>
      <c r="H362" s="23"/>
      <c r="I362" s="23"/>
    </row>
    <row r="363">
      <c r="A363" s="76"/>
      <c r="B363" s="76"/>
      <c r="H363" s="23"/>
      <c r="I363" s="23"/>
    </row>
    <row r="364">
      <c r="A364" s="76"/>
      <c r="B364" s="76"/>
      <c r="H364" s="23"/>
      <c r="I364" s="23"/>
    </row>
    <row r="365">
      <c r="A365" s="76"/>
      <c r="B365" s="76"/>
      <c r="H365" s="23"/>
      <c r="I365" s="23"/>
    </row>
    <row r="366">
      <c r="A366" s="76"/>
      <c r="B366" s="76"/>
      <c r="H366" s="23"/>
      <c r="I366" s="23"/>
    </row>
    <row r="367">
      <c r="A367" s="76"/>
      <c r="B367" s="76"/>
      <c r="H367" s="23"/>
      <c r="I367" s="23"/>
    </row>
    <row r="368">
      <c r="A368" s="76"/>
      <c r="B368" s="76"/>
      <c r="H368" s="23"/>
      <c r="I368" s="23"/>
    </row>
    <row r="369">
      <c r="A369" s="76"/>
      <c r="B369" s="76"/>
      <c r="H369" s="23"/>
      <c r="I369" s="23"/>
    </row>
    <row r="370">
      <c r="A370" s="76"/>
      <c r="B370" s="76"/>
      <c r="H370" s="23"/>
      <c r="I370" s="23"/>
    </row>
    <row r="371">
      <c r="A371" s="76"/>
      <c r="B371" s="76"/>
      <c r="H371" s="23"/>
      <c r="I371" s="23"/>
    </row>
    <row r="372">
      <c r="A372" s="76"/>
      <c r="B372" s="76"/>
      <c r="H372" s="23"/>
      <c r="I372" s="23"/>
    </row>
    <row r="373">
      <c r="A373" s="76"/>
      <c r="B373" s="76"/>
      <c r="H373" s="23"/>
      <c r="I373" s="23"/>
    </row>
    <row r="374">
      <c r="A374" s="76"/>
      <c r="B374" s="76"/>
      <c r="H374" s="23"/>
      <c r="I374" s="23"/>
    </row>
    <row r="375">
      <c r="A375" s="76"/>
      <c r="B375" s="76"/>
      <c r="H375" s="23"/>
      <c r="I375" s="23"/>
    </row>
    <row r="376">
      <c r="A376" s="76"/>
      <c r="B376" s="76"/>
      <c r="H376" s="23"/>
      <c r="I376" s="23"/>
    </row>
    <row r="377">
      <c r="A377" s="76"/>
      <c r="B377" s="76"/>
      <c r="H377" s="23"/>
      <c r="I377" s="23"/>
    </row>
    <row r="378">
      <c r="A378" s="76"/>
      <c r="B378" s="76"/>
      <c r="H378" s="23"/>
      <c r="I378" s="23"/>
    </row>
    <row r="379">
      <c r="A379" s="76"/>
      <c r="B379" s="76"/>
      <c r="H379" s="23"/>
      <c r="I379" s="23"/>
    </row>
    <row r="380">
      <c r="A380" s="76"/>
      <c r="B380" s="76"/>
      <c r="H380" s="23"/>
      <c r="I380" s="23"/>
    </row>
    <row r="381">
      <c r="A381" s="76"/>
      <c r="B381" s="76"/>
      <c r="H381" s="23"/>
      <c r="I381" s="23"/>
    </row>
    <row r="382">
      <c r="A382" s="76"/>
      <c r="B382" s="76"/>
      <c r="H382" s="23"/>
      <c r="I382" s="23"/>
    </row>
    <row r="383">
      <c r="A383" s="76"/>
      <c r="B383" s="76"/>
      <c r="H383" s="23"/>
      <c r="I383" s="23"/>
    </row>
    <row r="384">
      <c r="A384" s="76"/>
      <c r="B384" s="76"/>
      <c r="H384" s="23"/>
      <c r="I384" s="23"/>
    </row>
    <row r="385">
      <c r="A385" s="76"/>
      <c r="B385" s="76"/>
      <c r="H385" s="23"/>
      <c r="I385" s="23"/>
    </row>
    <row r="386">
      <c r="A386" s="76"/>
      <c r="B386" s="76"/>
      <c r="H386" s="23"/>
      <c r="I386" s="23"/>
    </row>
    <row r="387">
      <c r="A387" s="76"/>
      <c r="B387" s="76"/>
      <c r="H387" s="23"/>
      <c r="I387" s="23"/>
    </row>
    <row r="388">
      <c r="A388" s="76"/>
      <c r="B388" s="76"/>
      <c r="H388" s="23"/>
      <c r="I388" s="23"/>
    </row>
    <row r="389">
      <c r="A389" s="76"/>
      <c r="B389" s="76"/>
      <c r="H389" s="23"/>
      <c r="I389" s="23"/>
    </row>
    <row r="390">
      <c r="A390" s="76"/>
      <c r="B390" s="76"/>
      <c r="H390" s="23"/>
      <c r="I390" s="23"/>
    </row>
    <row r="391">
      <c r="A391" s="76"/>
      <c r="B391" s="76"/>
      <c r="H391" s="23"/>
      <c r="I391" s="23"/>
    </row>
    <row r="392">
      <c r="A392" s="76"/>
      <c r="B392" s="76"/>
      <c r="H392" s="23"/>
      <c r="I392" s="23"/>
    </row>
    <row r="393">
      <c r="A393" s="76"/>
      <c r="B393" s="76"/>
      <c r="H393" s="23"/>
      <c r="I393" s="23"/>
    </row>
    <row r="394">
      <c r="A394" s="76"/>
      <c r="B394" s="76"/>
      <c r="H394" s="23"/>
      <c r="I394" s="23"/>
    </row>
    <row r="395">
      <c r="A395" s="76"/>
      <c r="B395" s="76"/>
      <c r="H395" s="23"/>
      <c r="I395" s="23"/>
    </row>
    <row r="396">
      <c r="A396" s="76"/>
      <c r="B396" s="76"/>
      <c r="H396" s="23"/>
      <c r="I396" s="23"/>
    </row>
    <row r="397">
      <c r="A397" s="76"/>
      <c r="B397" s="76"/>
      <c r="H397" s="23"/>
      <c r="I397" s="23"/>
    </row>
    <row r="398">
      <c r="A398" s="76"/>
      <c r="B398" s="76"/>
      <c r="H398" s="23"/>
      <c r="I398" s="23"/>
    </row>
    <row r="399">
      <c r="A399" s="76"/>
      <c r="B399" s="76"/>
      <c r="H399" s="23"/>
      <c r="I399" s="23"/>
    </row>
    <row r="400">
      <c r="A400" s="76"/>
      <c r="B400" s="76"/>
      <c r="H400" s="23"/>
      <c r="I400" s="23"/>
    </row>
    <row r="401">
      <c r="A401" s="76"/>
      <c r="B401" s="76"/>
      <c r="H401" s="23"/>
      <c r="I401" s="23"/>
    </row>
    <row r="402">
      <c r="A402" s="76"/>
      <c r="B402" s="76"/>
      <c r="H402" s="23"/>
      <c r="I402" s="23"/>
    </row>
    <row r="403">
      <c r="A403" s="76"/>
      <c r="B403" s="76"/>
      <c r="H403" s="23"/>
      <c r="I403" s="23"/>
    </row>
    <row r="404">
      <c r="A404" s="76"/>
      <c r="B404" s="76"/>
      <c r="H404" s="23"/>
      <c r="I404" s="23"/>
    </row>
    <row r="405">
      <c r="A405" s="76"/>
      <c r="B405" s="76"/>
      <c r="H405" s="23"/>
      <c r="I405" s="23"/>
    </row>
    <row r="406">
      <c r="A406" s="76"/>
      <c r="B406" s="76"/>
      <c r="H406" s="23"/>
      <c r="I406" s="23"/>
    </row>
    <row r="407">
      <c r="A407" s="76"/>
      <c r="B407" s="76"/>
      <c r="H407" s="23"/>
      <c r="I407" s="23"/>
    </row>
    <row r="408">
      <c r="A408" s="76"/>
      <c r="B408" s="76"/>
      <c r="H408" s="23"/>
      <c r="I408" s="23"/>
    </row>
    <row r="409">
      <c r="A409" s="76"/>
      <c r="B409" s="76"/>
      <c r="H409" s="23"/>
      <c r="I409" s="23"/>
    </row>
    <row r="410">
      <c r="A410" s="76"/>
      <c r="B410" s="76"/>
      <c r="H410" s="23"/>
      <c r="I410" s="23"/>
    </row>
    <row r="411">
      <c r="A411" s="76"/>
      <c r="B411" s="76"/>
      <c r="H411" s="23"/>
      <c r="I411" s="23"/>
    </row>
    <row r="412">
      <c r="A412" s="76"/>
      <c r="B412" s="76"/>
      <c r="H412" s="23"/>
      <c r="I412" s="23"/>
    </row>
    <row r="413">
      <c r="A413" s="76"/>
      <c r="B413" s="76"/>
      <c r="H413" s="23"/>
      <c r="I413" s="23"/>
    </row>
    <row r="414">
      <c r="A414" s="76"/>
      <c r="B414" s="76"/>
      <c r="H414" s="23"/>
      <c r="I414" s="23"/>
    </row>
    <row r="415">
      <c r="A415" s="76"/>
      <c r="B415" s="76"/>
      <c r="H415" s="23"/>
      <c r="I415" s="23"/>
    </row>
    <row r="416">
      <c r="A416" s="76"/>
      <c r="B416" s="76"/>
      <c r="H416" s="23"/>
      <c r="I416" s="23"/>
    </row>
    <row r="417">
      <c r="A417" s="76"/>
      <c r="B417" s="76"/>
      <c r="H417" s="23"/>
      <c r="I417" s="23"/>
    </row>
    <row r="418">
      <c r="A418" s="76"/>
      <c r="B418" s="76"/>
      <c r="H418" s="23"/>
      <c r="I418" s="23"/>
    </row>
    <row r="419">
      <c r="A419" s="76"/>
      <c r="B419" s="76"/>
      <c r="H419" s="23"/>
      <c r="I419" s="23"/>
    </row>
    <row r="420">
      <c r="A420" s="76"/>
      <c r="B420" s="76"/>
      <c r="H420" s="23"/>
      <c r="I420" s="23"/>
    </row>
    <row r="421">
      <c r="A421" s="76"/>
      <c r="B421" s="76"/>
      <c r="H421" s="23"/>
      <c r="I421" s="23"/>
    </row>
    <row r="422">
      <c r="A422" s="76"/>
      <c r="B422" s="76"/>
      <c r="H422" s="23"/>
      <c r="I422" s="23"/>
    </row>
    <row r="423">
      <c r="A423" s="76"/>
      <c r="B423" s="76"/>
      <c r="H423" s="23"/>
      <c r="I423" s="23"/>
    </row>
    <row r="424">
      <c r="A424" s="76"/>
      <c r="B424" s="76"/>
      <c r="H424" s="23"/>
      <c r="I424" s="23"/>
    </row>
    <row r="425">
      <c r="A425" s="76"/>
      <c r="B425" s="76"/>
      <c r="H425" s="23"/>
      <c r="I425" s="23"/>
    </row>
    <row r="426">
      <c r="A426" s="76"/>
      <c r="B426" s="76"/>
      <c r="H426" s="23"/>
      <c r="I426" s="23"/>
    </row>
    <row r="427">
      <c r="A427" s="76"/>
      <c r="B427" s="76"/>
      <c r="H427" s="23"/>
      <c r="I427" s="23"/>
    </row>
    <row r="428">
      <c r="A428" s="76"/>
      <c r="B428" s="76"/>
      <c r="H428" s="23"/>
      <c r="I428" s="23"/>
    </row>
    <row r="429">
      <c r="A429" s="76"/>
      <c r="B429" s="76"/>
      <c r="H429" s="23"/>
      <c r="I429" s="23"/>
    </row>
    <row r="430">
      <c r="A430" s="76"/>
      <c r="B430" s="76"/>
      <c r="H430" s="23"/>
      <c r="I430" s="23"/>
    </row>
    <row r="431">
      <c r="A431" s="76"/>
      <c r="B431" s="76"/>
      <c r="H431" s="23"/>
      <c r="I431" s="23"/>
    </row>
    <row r="432">
      <c r="A432" s="76"/>
      <c r="B432" s="76"/>
      <c r="H432" s="23"/>
      <c r="I432" s="23"/>
    </row>
    <row r="433">
      <c r="A433" s="76"/>
      <c r="B433" s="76"/>
      <c r="H433" s="23"/>
      <c r="I433" s="23"/>
    </row>
    <row r="434">
      <c r="A434" s="76"/>
      <c r="B434" s="76"/>
      <c r="H434" s="23"/>
      <c r="I434" s="23"/>
    </row>
    <row r="435">
      <c r="A435" s="76"/>
      <c r="B435" s="76"/>
      <c r="H435" s="23"/>
      <c r="I435" s="23"/>
    </row>
    <row r="436">
      <c r="A436" s="76"/>
      <c r="B436" s="76"/>
      <c r="H436" s="23"/>
      <c r="I436" s="23"/>
    </row>
    <row r="437">
      <c r="A437" s="76"/>
      <c r="B437" s="76"/>
      <c r="H437" s="23"/>
      <c r="I437" s="23"/>
    </row>
    <row r="438">
      <c r="A438" s="76"/>
      <c r="B438" s="76"/>
      <c r="H438" s="23"/>
      <c r="I438" s="23"/>
    </row>
    <row r="439">
      <c r="A439" s="76"/>
      <c r="B439" s="76"/>
      <c r="H439" s="23"/>
      <c r="I439" s="23"/>
    </row>
    <row r="440">
      <c r="A440" s="76"/>
      <c r="B440" s="76"/>
      <c r="H440" s="23"/>
      <c r="I440" s="23"/>
    </row>
    <row r="441">
      <c r="A441" s="76"/>
      <c r="B441" s="76"/>
      <c r="H441" s="23"/>
      <c r="I441" s="23"/>
    </row>
    <row r="442">
      <c r="A442" s="76"/>
      <c r="B442" s="76"/>
      <c r="H442" s="23"/>
      <c r="I442" s="23"/>
    </row>
    <row r="443">
      <c r="A443" s="76"/>
      <c r="B443" s="76"/>
      <c r="H443" s="23"/>
      <c r="I443" s="23"/>
    </row>
    <row r="444">
      <c r="A444" s="76"/>
      <c r="B444" s="76"/>
      <c r="H444" s="23"/>
      <c r="I444" s="23"/>
    </row>
    <row r="445">
      <c r="A445" s="76"/>
      <c r="B445" s="76"/>
      <c r="H445" s="23"/>
      <c r="I445" s="23"/>
    </row>
    <row r="446">
      <c r="A446" s="76"/>
      <c r="B446" s="76"/>
      <c r="H446" s="23"/>
      <c r="I446" s="23"/>
    </row>
    <row r="447">
      <c r="A447" s="76"/>
      <c r="B447" s="76"/>
      <c r="H447" s="23"/>
      <c r="I447" s="23"/>
    </row>
    <row r="448">
      <c r="A448" s="76"/>
      <c r="B448" s="76"/>
      <c r="H448" s="23"/>
      <c r="I448" s="23"/>
    </row>
    <row r="449">
      <c r="A449" s="76"/>
      <c r="B449" s="76"/>
      <c r="H449" s="23"/>
      <c r="I449" s="23"/>
    </row>
    <row r="450">
      <c r="A450" s="76"/>
      <c r="B450" s="76"/>
      <c r="H450" s="23"/>
      <c r="I450" s="23"/>
    </row>
    <row r="451">
      <c r="A451" s="76"/>
      <c r="B451" s="76"/>
      <c r="H451" s="23"/>
      <c r="I451" s="23"/>
    </row>
    <row r="452">
      <c r="A452" s="76"/>
      <c r="B452" s="76"/>
      <c r="H452" s="23"/>
      <c r="I452" s="23"/>
    </row>
    <row r="453">
      <c r="A453" s="76"/>
      <c r="B453" s="76"/>
      <c r="H453" s="23"/>
      <c r="I453" s="23"/>
    </row>
    <row r="454">
      <c r="A454" s="76"/>
      <c r="B454" s="76"/>
      <c r="H454" s="23"/>
      <c r="I454" s="23"/>
    </row>
    <row r="455">
      <c r="A455" s="76"/>
      <c r="B455" s="76"/>
      <c r="H455" s="23"/>
      <c r="I455" s="23"/>
    </row>
    <row r="456">
      <c r="A456" s="76"/>
      <c r="B456" s="76"/>
      <c r="H456" s="23"/>
      <c r="I456" s="23"/>
    </row>
    <row r="457">
      <c r="A457" s="76"/>
      <c r="B457" s="76"/>
      <c r="H457" s="23"/>
      <c r="I457" s="23"/>
    </row>
    <row r="458">
      <c r="A458" s="76"/>
      <c r="B458" s="76"/>
      <c r="H458" s="23"/>
      <c r="I458" s="23"/>
    </row>
    <row r="459">
      <c r="A459" s="76"/>
      <c r="B459" s="76"/>
      <c r="H459" s="23"/>
      <c r="I459" s="23"/>
    </row>
    <row r="460">
      <c r="A460" s="76"/>
      <c r="B460" s="76"/>
      <c r="H460" s="23"/>
      <c r="I460" s="23"/>
    </row>
    <row r="461">
      <c r="A461" s="76"/>
      <c r="B461" s="76"/>
      <c r="H461" s="23"/>
      <c r="I461" s="23"/>
    </row>
    <row r="462">
      <c r="A462" s="76"/>
      <c r="B462" s="76"/>
      <c r="H462" s="23"/>
      <c r="I462" s="23"/>
    </row>
    <row r="463">
      <c r="A463" s="76"/>
      <c r="B463" s="76"/>
      <c r="H463" s="23"/>
      <c r="I463" s="23"/>
    </row>
    <row r="464">
      <c r="A464" s="76"/>
      <c r="B464" s="76"/>
      <c r="H464" s="23"/>
      <c r="I464" s="23"/>
    </row>
    <row r="465">
      <c r="A465" s="76"/>
      <c r="B465" s="76"/>
      <c r="H465" s="23"/>
      <c r="I465" s="23"/>
    </row>
    <row r="466">
      <c r="A466" s="76"/>
      <c r="B466" s="76"/>
      <c r="H466" s="23"/>
      <c r="I466" s="23"/>
    </row>
    <row r="467">
      <c r="A467" s="76"/>
      <c r="B467" s="76"/>
      <c r="H467" s="23"/>
      <c r="I467" s="23"/>
    </row>
    <row r="468">
      <c r="A468" s="76"/>
      <c r="B468" s="76"/>
      <c r="H468" s="23"/>
      <c r="I468" s="23"/>
    </row>
    <row r="469">
      <c r="A469" s="76"/>
      <c r="B469" s="76"/>
      <c r="H469" s="23"/>
      <c r="I469" s="23"/>
    </row>
    <row r="470">
      <c r="A470" s="76"/>
      <c r="B470" s="76"/>
      <c r="H470" s="23"/>
      <c r="I470" s="23"/>
    </row>
    <row r="471">
      <c r="A471" s="76"/>
      <c r="B471" s="76"/>
      <c r="H471" s="23"/>
      <c r="I471" s="23"/>
    </row>
    <row r="472">
      <c r="A472" s="76"/>
      <c r="B472" s="76"/>
      <c r="H472" s="23"/>
      <c r="I472" s="23"/>
    </row>
    <row r="473">
      <c r="A473" s="76"/>
      <c r="B473" s="76"/>
      <c r="H473" s="23"/>
      <c r="I473" s="23"/>
    </row>
    <row r="474">
      <c r="A474" s="76"/>
      <c r="B474" s="76"/>
      <c r="H474" s="23"/>
      <c r="I474" s="23"/>
    </row>
    <row r="475">
      <c r="A475" s="76"/>
      <c r="B475" s="76"/>
      <c r="H475" s="23"/>
      <c r="I475" s="23"/>
    </row>
    <row r="476">
      <c r="A476" s="76"/>
      <c r="B476" s="76"/>
      <c r="H476" s="23"/>
      <c r="I476" s="23"/>
    </row>
    <row r="477">
      <c r="A477" s="76"/>
      <c r="B477" s="76"/>
      <c r="H477" s="23"/>
      <c r="I477" s="23"/>
    </row>
    <row r="478">
      <c r="A478" s="76"/>
      <c r="B478" s="76"/>
      <c r="H478" s="23"/>
      <c r="I478" s="23"/>
    </row>
    <row r="479">
      <c r="A479" s="76"/>
      <c r="B479" s="76"/>
      <c r="H479" s="23"/>
      <c r="I479" s="23"/>
    </row>
    <row r="480">
      <c r="A480" s="76"/>
      <c r="B480" s="76"/>
      <c r="H480" s="23"/>
      <c r="I480" s="23"/>
    </row>
    <row r="481">
      <c r="A481" s="76"/>
      <c r="B481" s="76"/>
      <c r="H481" s="23"/>
      <c r="I481" s="23"/>
    </row>
    <row r="482">
      <c r="A482" s="76"/>
      <c r="B482" s="76"/>
      <c r="H482" s="23"/>
      <c r="I482" s="23"/>
    </row>
    <row r="483">
      <c r="A483" s="76"/>
      <c r="B483" s="76"/>
      <c r="H483" s="23"/>
      <c r="I483" s="23"/>
    </row>
    <row r="484">
      <c r="A484" s="76"/>
      <c r="B484" s="76"/>
      <c r="H484" s="23"/>
      <c r="I484" s="23"/>
    </row>
    <row r="485">
      <c r="A485" s="76"/>
      <c r="B485" s="76"/>
      <c r="H485" s="23"/>
      <c r="I485" s="23"/>
    </row>
    <row r="486">
      <c r="A486" s="76"/>
      <c r="B486" s="76"/>
      <c r="H486" s="23"/>
      <c r="I486" s="23"/>
    </row>
    <row r="487">
      <c r="A487" s="76"/>
      <c r="B487" s="76"/>
      <c r="H487" s="23"/>
      <c r="I487" s="23"/>
    </row>
    <row r="488">
      <c r="A488" s="76"/>
      <c r="B488" s="76"/>
      <c r="H488" s="23"/>
      <c r="I488" s="23"/>
    </row>
    <row r="489">
      <c r="A489" s="76"/>
      <c r="B489" s="76"/>
      <c r="H489" s="23"/>
      <c r="I489" s="23"/>
    </row>
    <row r="490">
      <c r="A490" s="76"/>
      <c r="B490" s="76"/>
      <c r="H490" s="23"/>
      <c r="I490" s="23"/>
    </row>
    <row r="491">
      <c r="A491" s="76"/>
      <c r="B491" s="76"/>
      <c r="H491" s="23"/>
      <c r="I491" s="23"/>
    </row>
    <row r="492">
      <c r="A492" s="76"/>
      <c r="B492" s="76"/>
      <c r="H492" s="23"/>
      <c r="I492" s="23"/>
    </row>
    <row r="493">
      <c r="A493" s="76"/>
      <c r="B493" s="76"/>
      <c r="H493" s="23"/>
      <c r="I493" s="23"/>
    </row>
    <row r="494">
      <c r="A494" s="76"/>
      <c r="B494" s="76"/>
      <c r="H494" s="23"/>
      <c r="I494" s="23"/>
    </row>
    <row r="495">
      <c r="A495" s="76"/>
      <c r="B495" s="76"/>
      <c r="H495" s="23"/>
      <c r="I495" s="23"/>
    </row>
    <row r="496">
      <c r="A496" s="76"/>
      <c r="B496" s="76"/>
      <c r="H496" s="23"/>
      <c r="I496" s="23"/>
    </row>
    <row r="497">
      <c r="A497" s="76"/>
      <c r="B497" s="76"/>
      <c r="H497" s="23"/>
      <c r="I497" s="23"/>
    </row>
    <row r="498">
      <c r="A498" s="76"/>
      <c r="B498" s="76"/>
      <c r="H498" s="23"/>
      <c r="I498" s="23"/>
    </row>
    <row r="499">
      <c r="A499" s="76"/>
      <c r="B499" s="76"/>
      <c r="H499" s="23"/>
      <c r="I499" s="23"/>
    </row>
    <row r="500">
      <c r="A500" s="76"/>
      <c r="B500" s="76"/>
      <c r="H500" s="23"/>
      <c r="I500" s="23"/>
    </row>
    <row r="501">
      <c r="A501" s="76"/>
      <c r="B501" s="76"/>
      <c r="H501" s="23"/>
      <c r="I501" s="23"/>
    </row>
    <row r="502">
      <c r="A502" s="76"/>
      <c r="B502" s="76"/>
      <c r="H502" s="23"/>
      <c r="I502" s="23"/>
    </row>
    <row r="503">
      <c r="A503" s="76"/>
      <c r="B503" s="76"/>
      <c r="H503" s="23"/>
      <c r="I503" s="23"/>
    </row>
    <row r="504">
      <c r="A504" s="76"/>
      <c r="B504" s="76"/>
      <c r="H504" s="23"/>
      <c r="I504" s="23"/>
    </row>
    <row r="505">
      <c r="A505" s="76"/>
      <c r="B505" s="76"/>
      <c r="H505" s="23"/>
      <c r="I505" s="23"/>
    </row>
    <row r="506">
      <c r="A506" s="76"/>
      <c r="B506" s="76"/>
      <c r="H506" s="23"/>
      <c r="I506" s="23"/>
    </row>
    <row r="507">
      <c r="A507" s="76"/>
      <c r="B507" s="76"/>
      <c r="H507" s="23"/>
      <c r="I507" s="23"/>
    </row>
    <row r="508">
      <c r="A508" s="76"/>
      <c r="B508" s="76"/>
      <c r="H508" s="23"/>
      <c r="I508" s="23"/>
    </row>
    <row r="509">
      <c r="A509" s="76"/>
      <c r="B509" s="76"/>
      <c r="H509" s="23"/>
      <c r="I509" s="23"/>
    </row>
    <row r="510">
      <c r="A510" s="76"/>
      <c r="B510" s="76"/>
      <c r="H510" s="23"/>
      <c r="I510" s="23"/>
    </row>
    <row r="511">
      <c r="A511" s="76"/>
      <c r="B511" s="76"/>
      <c r="H511" s="23"/>
      <c r="I511" s="23"/>
    </row>
    <row r="512">
      <c r="A512" s="76"/>
      <c r="B512" s="76"/>
      <c r="H512" s="23"/>
      <c r="I512" s="23"/>
    </row>
    <row r="513">
      <c r="A513" s="76"/>
      <c r="B513" s="76"/>
      <c r="H513" s="23"/>
      <c r="I513" s="23"/>
    </row>
    <row r="514">
      <c r="A514" s="76"/>
      <c r="B514" s="76"/>
      <c r="H514" s="23"/>
      <c r="I514" s="23"/>
    </row>
    <row r="515">
      <c r="A515" s="76"/>
      <c r="B515" s="76"/>
      <c r="H515" s="23"/>
      <c r="I515" s="23"/>
    </row>
    <row r="516">
      <c r="A516" s="76"/>
      <c r="B516" s="76"/>
      <c r="H516" s="23"/>
      <c r="I516" s="23"/>
    </row>
    <row r="517">
      <c r="A517" s="76"/>
      <c r="B517" s="76"/>
      <c r="H517" s="23"/>
      <c r="I517" s="23"/>
    </row>
    <row r="518">
      <c r="A518" s="76"/>
      <c r="B518" s="76"/>
      <c r="H518" s="23"/>
      <c r="I518" s="23"/>
    </row>
    <row r="519">
      <c r="A519" s="76"/>
      <c r="B519" s="76"/>
      <c r="H519" s="23"/>
      <c r="I519" s="23"/>
    </row>
    <row r="520">
      <c r="A520" s="76"/>
      <c r="B520" s="76"/>
      <c r="H520" s="23"/>
      <c r="I520" s="23"/>
    </row>
    <row r="521">
      <c r="A521" s="76"/>
      <c r="B521" s="76"/>
      <c r="H521" s="23"/>
      <c r="I521" s="23"/>
    </row>
    <row r="522">
      <c r="A522" s="76"/>
      <c r="B522" s="76"/>
      <c r="H522" s="23"/>
      <c r="I522" s="23"/>
    </row>
    <row r="523">
      <c r="A523" s="76"/>
      <c r="B523" s="76"/>
      <c r="H523" s="23"/>
      <c r="I523" s="23"/>
    </row>
    <row r="524">
      <c r="A524" s="76"/>
      <c r="B524" s="76"/>
      <c r="H524" s="23"/>
      <c r="I524" s="23"/>
    </row>
    <row r="525">
      <c r="A525" s="76"/>
      <c r="B525" s="76"/>
      <c r="H525" s="23"/>
      <c r="I525" s="23"/>
    </row>
    <row r="526">
      <c r="A526" s="76"/>
      <c r="B526" s="76"/>
      <c r="H526" s="23"/>
      <c r="I526" s="23"/>
    </row>
    <row r="527">
      <c r="A527" s="76"/>
      <c r="B527" s="76"/>
      <c r="H527" s="23"/>
      <c r="I527" s="23"/>
    </row>
    <row r="528">
      <c r="A528" s="76"/>
      <c r="B528" s="76"/>
      <c r="H528" s="23"/>
      <c r="I528" s="23"/>
    </row>
    <row r="529">
      <c r="A529" s="76"/>
      <c r="B529" s="76"/>
      <c r="H529" s="23"/>
      <c r="I529" s="23"/>
    </row>
    <row r="530">
      <c r="A530" s="76"/>
      <c r="B530" s="76"/>
      <c r="H530" s="23"/>
      <c r="I530" s="23"/>
    </row>
    <row r="531">
      <c r="A531" s="76"/>
      <c r="B531" s="76"/>
      <c r="H531" s="23"/>
      <c r="I531" s="23"/>
    </row>
    <row r="532">
      <c r="A532" s="76"/>
      <c r="B532" s="76"/>
      <c r="H532" s="23"/>
      <c r="I532" s="23"/>
    </row>
    <row r="533">
      <c r="A533" s="76"/>
      <c r="B533" s="76"/>
      <c r="H533" s="23"/>
      <c r="I533" s="23"/>
    </row>
    <row r="534">
      <c r="A534" s="76"/>
      <c r="B534" s="76"/>
      <c r="H534" s="23"/>
      <c r="I534" s="23"/>
    </row>
    <row r="535">
      <c r="A535" s="76"/>
      <c r="B535" s="76"/>
      <c r="H535" s="23"/>
      <c r="I535" s="23"/>
    </row>
    <row r="536">
      <c r="A536" s="76"/>
      <c r="B536" s="76"/>
      <c r="H536" s="23"/>
      <c r="I536" s="23"/>
    </row>
    <row r="537">
      <c r="A537" s="76"/>
      <c r="B537" s="76"/>
      <c r="H537" s="23"/>
      <c r="I537" s="23"/>
    </row>
    <row r="538">
      <c r="A538" s="76"/>
      <c r="B538" s="76"/>
      <c r="H538" s="23"/>
      <c r="I538" s="23"/>
    </row>
    <row r="539">
      <c r="A539" s="76"/>
      <c r="B539" s="76"/>
      <c r="H539" s="23"/>
      <c r="I539" s="23"/>
    </row>
    <row r="540">
      <c r="A540" s="76"/>
      <c r="B540" s="76"/>
      <c r="H540" s="23"/>
      <c r="I540" s="23"/>
    </row>
    <row r="541">
      <c r="A541" s="76"/>
      <c r="B541" s="76"/>
      <c r="H541" s="23"/>
      <c r="I541" s="23"/>
    </row>
    <row r="542">
      <c r="A542" s="76"/>
      <c r="B542" s="76"/>
      <c r="H542" s="23"/>
      <c r="I542" s="23"/>
    </row>
    <row r="543">
      <c r="A543" s="76"/>
      <c r="B543" s="76"/>
      <c r="H543" s="23"/>
      <c r="I543" s="23"/>
    </row>
    <row r="544">
      <c r="A544" s="76"/>
      <c r="B544" s="76"/>
      <c r="H544" s="23"/>
      <c r="I544" s="23"/>
    </row>
    <row r="545">
      <c r="A545" s="76"/>
      <c r="B545" s="76"/>
      <c r="H545" s="23"/>
      <c r="I545" s="23"/>
    </row>
    <row r="546">
      <c r="A546" s="76"/>
      <c r="B546" s="76"/>
      <c r="H546" s="23"/>
      <c r="I546" s="23"/>
    </row>
    <row r="547">
      <c r="A547" s="76"/>
      <c r="B547" s="76"/>
      <c r="H547" s="23"/>
      <c r="I547" s="23"/>
    </row>
    <row r="548">
      <c r="A548" s="76"/>
      <c r="B548" s="76"/>
      <c r="H548" s="23"/>
      <c r="I548" s="23"/>
    </row>
    <row r="549">
      <c r="A549" s="76"/>
      <c r="B549" s="76"/>
      <c r="H549" s="23"/>
      <c r="I549" s="23"/>
    </row>
    <row r="550">
      <c r="A550" s="76"/>
      <c r="B550" s="76"/>
      <c r="H550" s="23"/>
      <c r="I550" s="23"/>
    </row>
    <row r="551">
      <c r="A551" s="76"/>
      <c r="B551" s="76"/>
      <c r="H551" s="23"/>
      <c r="I551" s="23"/>
    </row>
    <row r="552">
      <c r="A552" s="76"/>
      <c r="B552" s="76"/>
      <c r="H552" s="23"/>
      <c r="I552" s="23"/>
    </row>
    <row r="553">
      <c r="A553" s="76"/>
      <c r="B553" s="76"/>
      <c r="H553" s="23"/>
      <c r="I553" s="23"/>
    </row>
    <row r="554">
      <c r="A554" s="76"/>
      <c r="B554" s="76"/>
      <c r="H554" s="23"/>
      <c r="I554" s="23"/>
    </row>
    <row r="555">
      <c r="A555" s="76"/>
      <c r="B555" s="76"/>
      <c r="H555" s="23"/>
      <c r="I555" s="23"/>
    </row>
    <row r="556">
      <c r="A556" s="76"/>
      <c r="B556" s="76"/>
      <c r="H556" s="23"/>
      <c r="I556" s="23"/>
    </row>
    <row r="557">
      <c r="A557" s="76"/>
      <c r="B557" s="76"/>
      <c r="H557" s="23"/>
      <c r="I557" s="23"/>
    </row>
    <row r="558">
      <c r="A558" s="76"/>
      <c r="B558" s="76"/>
      <c r="H558" s="23"/>
      <c r="I558" s="23"/>
    </row>
    <row r="559">
      <c r="A559" s="76"/>
      <c r="B559" s="76"/>
      <c r="H559" s="23"/>
      <c r="I559" s="23"/>
    </row>
    <row r="560">
      <c r="A560" s="76"/>
      <c r="B560" s="76"/>
      <c r="H560" s="23"/>
      <c r="I560" s="23"/>
    </row>
    <row r="561">
      <c r="A561" s="76"/>
      <c r="B561" s="76"/>
      <c r="H561" s="23"/>
      <c r="I561" s="23"/>
    </row>
    <row r="562">
      <c r="A562" s="76"/>
      <c r="B562" s="76"/>
      <c r="H562" s="23"/>
      <c r="I562" s="23"/>
    </row>
    <row r="563">
      <c r="A563" s="76"/>
      <c r="B563" s="76"/>
      <c r="H563" s="23"/>
      <c r="I563" s="23"/>
    </row>
    <row r="564">
      <c r="A564" s="76"/>
      <c r="B564" s="76"/>
      <c r="H564" s="23"/>
      <c r="I564" s="23"/>
    </row>
    <row r="565">
      <c r="A565" s="76"/>
      <c r="B565" s="76"/>
      <c r="H565" s="23"/>
      <c r="I565" s="23"/>
    </row>
    <row r="566">
      <c r="A566" s="76"/>
      <c r="B566" s="76"/>
      <c r="H566" s="23"/>
      <c r="I566" s="23"/>
    </row>
    <row r="567">
      <c r="A567" s="76"/>
      <c r="B567" s="76"/>
      <c r="H567" s="23"/>
      <c r="I567" s="23"/>
    </row>
    <row r="568">
      <c r="A568" s="76"/>
      <c r="B568" s="76"/>
      <c r="H568" s="23"/>
      <c r="I568" s="23"/>
    </row>
    <row r="569">
      <c r="A569" s="76"/>
      <c r="B569" s="76"/>
      <c r="H569" s="23"/>
      <c r="I569" s="23"/>
    </row>
    <row r="570">
      <c r="A570" s="76"/>
      <c r="B570" s="76"/>
      <c r="H570" s="23"/>
      <c r="I570" s="23"/>
    </row>
    <row r="571">
      <c r="A571" s="76"/>
      <c r="B571" s="76"/>
      <c r="H571" s="23"/>
      <c r="I571" s="23"/>
    </row>
    <row r="572">
      <c r="A572" s="76"/>
      <c r="B572" s="76"/>
      <c r="H572" s="23"/>
      <c r="I572" s="23"/>
    </row>
    <row r="573">
      <c r="A573" s="76"/>
      <c r="B573" s="76"/>
      <c r="H573" s="23"/>
      <c r="I573" s="23"/>
    </row>
    <row r="574">
      <c r="A574" s="76"/>
      <c r="B574" s="76"/>
      <c r="H574" s="23"/>
      <c r="I574" s="23"/>
    </row>
    <row r="575">
      <c r="A575" s="76"/>
      <c r="B575" s="76"/>
      <c r="H575" s="23"/>
      <c r="I575" s="23"/>
    </row>
    <row r="576">
      <c r="A576" s="76"/>
      <c r="B576" s="76"/>
      <c r="H576" s="23"/>
      <c r="I576" s="23"/>
    </row>
    <row r="577">
      <c r="A577" s="76"/>
      <c r="B577" s="76"/>
      <c r="H577" s="23"/>
      <c r="I577" s="23"/>
    </row>
    <row r="578">
      <c r="A578" s="76"/>
      <c r="B578" s="76"/>
      <c r="H578" s="23"/>
      <c r="I578" s="23"/>
    </row>
    <row r="579">
      <c r="A579" s="76"/>
      <c r="B579" s="76"/>
      <c r="H579" s="23"/>
      <c r="I579" s="23"/>
    </row>
    <row r="580">
      <c r="A580" s="76"/>
      <c r="B580" s="76"/>
      <c r="H580" s="23"/>
      <c r="I580" s="23"/>
    </row>
    <row r="581">
      <c r="A581" s="76"/>
      <c r="B581" s="76"/>
      <c r="H581" s="23"/>
      <c r="I581" s="23"/>
    </row>
    <row r="582">
      <c r="A582" s="76"/>
      <c r="B582" s="76"/>
      <c r="H582" s="23"/>
      <c r="I582" s="23"/>
    </row>
    <row r="583">
      <c r="A583" s="76"/>
      <c r="B583" s="76"/>
      <c r="H583" s="23"/>
      <c r="I583" s="23"/>
    </row>
    <row r="584">
      <c r="A584" s="76"/>
      <c r="B584" s="76"/>
      <c r="H584" s="23"/>
      <c r="I584" s="23"/>
    </row>
    <row r="585">
      <c r="A585" s="76"/>
      <c r="B585" s="76"/>
      <c r="H585" s="23"/>
      <c r="I585" s="23"/>
    </row>
    <row r="586">
      <c r="A586" s="76"/>
      <c r="B586" s="76"/>
      <c r="H586" s="23"/>
      <c r="I586" s="23"/>
    </row>
    <row r="587">
      <c r="A587" s="76"/>
      <c r="B587" s="76"/>
      <c r="H587" s="23"/>
      <c r="I587" s="23"/>
    </row>
    <row r="588">
      <c r="A588" s="76"/>
      <c r="B588" s="76"/>
      <c r="H588" s="23"/>
      <c r="I588" s="23"/>
    </row>
    <row r="589">
      <c r="A589" s="76"/>
      <c r="B589" s="76"/>
      <c r="H589" s="23"/>
      <c r="I589" s="23"/>
    </row>
    <row r="590">
      <c r="A590" s="76"/>
      <c r="B590" s="76"/>
      <c r="H590" s="23"/>
      <c r="I590" s="23"/>
    </row>
    <row r="591">
      <c r="A591" s="76"/>
      <c r="B591" s="76"/>
      <c r="H591" s="23"/>
      <c r="I591" s="23"/>
    </row>
    <row r="592">
      <c r="A592" s="76"/>
      <c r="B592" s="76"/>
      <c r="H592" s="23"/>
      <c r="I592" s="23"/>
    </row>
    <row r="593">
      <c r="A593" s="76"/>
      <c r="B593" s="76"/>
      <c r="H593" s="23"/>
      <c r="I593" s="23"/>
    </row>
    <row r="594">
      <c r="A594" s="76"/>
      <c r="B594" s="76"/>
      <c r="H594" s="23"/>
      <c r="I594" s="23"/>
    </row>
    <row r="595">
      <c r="A595" s="76"/>
      <c r="B595" s="76"/>
      <c r="H595" s="23"/>
      <c r="I595" s="23"/>
    </row>
    <row r="596">
      <c r="A596" s="76"/>
      <c r="B596" s="76"/>
      <c r="H596" s="23"/>
      <c r="I596" s="23"/>
    </row>
    <row r="597">
      <c r="A597" s="76"/>
      <c r="B597" s="76"/>
      <c r="H597" s="23"/>
      <c r="I597" s="23"/>
    </row>
    <row r="598">
      <c r="A598" s="76"/>
      <c r="B598" s="76"/>
      <c r="H598" s="23"/>
      <c r="I598" s="23"/>
    </row>
    <row r="599">
      <c r="A599" s="76"/>
      <c r="B599" s="76"/>
      <c r="H599" s="23"/>
      <c r="I599" s="23"/>
    </row>
    <row r="600">
      <c r="A600" s="76"/>
      <c r="B600" s="76"/>
      <c r="H600" s="23"/>
      <c r="I600" s="23"/>
    </row>
    <row r="601">
      <c r="A601" s="76"/>
      <c r="B601" s="76"/>
      <c r="H601" s="23"/>
      <c r="I601" s="23"/>
    </row>
    <row r="602">
      <c r="A602" s="76"/>
      <c r="B602" s="76"/>
      <c r="H602" s="23"/>
      <c r="I602" s="23"/>
    </row>
    <row r="603">
      <c r="A603" s="76"/>
      <c r="B603" s="76"/>
      <c r="H603" s="23"/>
      <c r="I603" s="23"/>
    </row>
    <row r="604">
      <c r="A604" s="76"/>
      <c r="B604" s="76"/>
      <c r="H604" s="23"/>
      <c r="I604" s="23"/>
    </row>
    <row r="605">
      <c r="A605" s="76"/>
      <c r="B605" s="76"/>
      <c r="H605" s="23"/>
      <c r="I605" s="23"/>
    </row>
    <row r="606">
      <c r="A606" s="76"/>
      <c r="B606" s="76"/>
      <c r="H606" s="23"/>
      <c r="I606" s="23"/>
    </row>
    <row r="607">
      <c r="A607" s="76"/>
      <c r="B607" s="76"/>
      <c r="H607" s="23"/>
      <c r="I607" s="23"/>
    </row>
    <row r="608">
      <c r="A608" s="76"/>
      <c r="B608" s="76"/>
      <c r="H608" s="23"/>
      <c r="I608" s="23"/>
    </row>
    <row r="609">
      <c r="A609" s="76"/>
      <c r="B609" s="76"/>
      <c r="H609" s="23"/>
      <c r="I609" s="23"/>
    </row>
    <row r="610">
      <c r="A610" s="76"/>
      <c r="B610" s="76"/>
      <c r="H610" s="23"/>
      <c r="I610" s="23"/>
    </row>
    <row r="611">
      <c r="A611" s="76"/>
      <c r="B611" s="76"/>
      <c r="H611" s="23"/>
      <c r="I611" s="23"/>
    </row>
    <row r="612">
      <c r="A612" s="76"/>
      <c r="B612" s="76"/>
      <c r="H612" s="23"/>
      <c r="I612" s="23"/>
    </row>
    <row r="613">
      <c r="A613" s="76"/>
      <c r="B613" s="76"/>
      <c r="H613" s="23"/>
      <c r="I613" s="23"/>
    </row>
    <row r="614">
      <c r="A614" s="76"/>
      <c r="B614" s="76"/>
      <c r="H614" s="23"/>
      <c r="I614" s="23"/>
    </row>
    <row r="615">
      <c r="A615" s="76"/>
      <c r="B615" s="76"/>
      <c r="H615" s="23"/>
      <c r="I615" s="23"/>
    </row>
    <row r="616">
      <c r="A616" s="76"/>
      <c r="B616" s="76"/>
      <c r="H616" s="23"/>
      <c r="I616" s="23"/>
    </row>
    <row r="617">
      <c r="A617" s="76"/>
      <c r="B617" s="76"/>
      <c r="H617" s="23"/>
      <c r="I617" s="23"/>
    </row>
    <row r="618">
      <c r="A618" s="76"/>
      <c r="B618" s="76"/>
      <c r="H618" s="23"/>
      <c r="I618" s="23"/>
    </row>
    <row r="619">
      <c r="A619" s="76"/>
      <c r="B619" s="76"/>
      <c r="H619" s="23"/>
      <c r="I619" s="23"/>
    </row>
    <row r="620">
      <c r="A620" s="76"/>
      <c r="B620" s="76"/>
      <c r="H620" s="23"/>
      <c r="I620" s="23"/>
    </row>
    <row r="621">
      <c r="A621" s="76"/>
      <c r="B621" s="76"/>
      <c r="H621" s="23"/>
      <c r="I621" s="23"/>
    </row>
    <row r="622">
      <c r="A622" s="76"/>
      <c r="B622" s="76"/>
      <c r="H622" s="23"/>
      <c r="I622" s="23"/>
    </row>
    <row r="623">
      <c r="A623" s="76"/>
      <c r="B623" s="76"/>
      <c r="H623" s="23"/>
      <c r="I623" s="23"/>
    </row>
    <row r="624">
      <c r="A624" s="76"/>
      <c r="B624" s="76"/>
      <c r="H624" s="23"/>
      <c r="I624" s="23"/>
    </row>
    <row r="625">
      <c r="A625" s="76"/>
      <c r="B625" s="76"/>
      <c r="H625" s="23"/>
      <c r="I625" s="23"/>
    </row>
    <row r="626">
      <c r="A626" s="76"/>
      <c r="B626" s="76"/>
      <c r="H626" s="23"/>
      <c r="I626" s="23"/>
    </row>
    <row r="627">
      <c r="A627" s="76"/>
      <c r="B627" s="76"/>
      <c r="H627" s="23"/>
      <c r="I627" s="23"/>
    </row>
    <row r="628">
      <c r="A628" s="76"/>
      <c r="B628" s="76"/>
      <c r="H628" s="23"/>
      <c r="I628" s="23"/>
    </row>
    <row r="629">
      <c r="A629" s="76"/>
      <c r="B629" s="76"/>
      <c r="H629" s="23"/>
      <c r="I629" s="23"/>
    </row>
    <row r="630">
      <c r="A630" s="76"/>
      <c r="B630" s="76"/>
      <c r="H630" s="23"/>
      <c r="I630" s="23"/>
    </row>
    <row r="631">
      <c r="A631" s="76"/>
      <c r="B631" s="76"/>
      <c r="H631" s="23"/>
      <c r="I631" s="23"/>
    </row>
    <row r="632">
      <c r="A632" s="76"/>
      <c r="B632" s="76"/>
      <c r="H632" s="23"/>
      <c r="I632" s="23"/>
    </row>
    <row r="633">
      <c r="A633" s="76"/>
      <c r="B633" s="76"/>
      <c r="H633" s="23"/>
      <c r="I633" s="23"/>
    </row>
    <row r="634">
      <c r="A634" s="76"/>
      <c r="B634" s="76"/>
      <c r="H634" s="23"/>
      <c r="I634" s="23"/>
    </row>
    <row r="635">
      <c r="A635" s="76"/>
      <c r="B635" s="76"/>
      <c r="H635" s="23"/>
      <c r="I635" s="23"/>
    </row>
    <row r="636">
      <c r="A636" s="76"/>
      <c r="B636" s="76"/>
      <c r="H636" s="23"/>
      <c r="I636" s="23"/>
    </row>
    <row r="637">
      <c r="A637" s="76"/>
      <c r="B637" s="76"/>
      <c r="H637" s="23"/>
      <c r="I637" s="23"/>
    </row>
    <row r="638">
      <c r="A638" s="76"/>
      <c r="B638" s="76"/>
      <c r="H638" s="23"/>
      <c r="I638" s="23"/>
    </row>
    <row r="639">
      <c r="A639" s="76"/>
      <c r="B639" s="76"/>
      <c r="H639" s="23"/>
      <c r="I639" s="23"/>
    </row>
    <row r="640">
      <c r="A640" s="76"/>
      <c r="B640" s="76"/>
      <c r="H640" s="23"/>
      <c r="I640" s="23"/>
    </row>
    <row r="641">
      <c r="A641" s="76"/>
      <c r="B641" s="76"/>
      <c r="H641" s="23"/>
      <c r="I641" s="23"/>
    </row>
    <row r="642">
      <c r="A642" s="76"/>
      <c r="B642" s="76"/>
      <c r="H642" s="23"/>
      <c r="I642" s="23"/>
    </row>
    <row r="643">
      <c r="A643" s="76"/>
      <c r="B643" s="76"/>
      <c r="H643" s="23"/>
      <c r="I643" s="23"/>
    </row>
    <row r="644">
      <c r="A644" s="76"/>
      <c r="B644" s="76"/>
      <c r="H644" s="23"/>
      <c r="I644" s="23"/>
    </row>
    <row r="645">
      <c r="A645" s="76"/>
      <c r="B645" s="76"/>
      <c r="H645" s="23"/>
      <c r="I645" s="23"/>
    </row>
    <row r="646">
      <c r="A646" s="76"/>
      <c r="B646" s="76"/>
      <c r="H646" s="23"/>
      <c r="I646" s="23"/>
    </row>
    <row r="647">
      <c r="A647" s="76"/>
      <c r="B647" s="76"/>
      <c r="H647" s="23"/>
      <c r="I647" s="23"/>
    </row>
    <row r="648">
      <c r="A648" s="76"/>
      <c r="B648" s="76"/>
      <c r="H648" s="23"/>
      <c r="I648" s="23"/>
    </row>
    <row r="649">
      <c r="A649" s="76"/>
      <c r="B649" s="76"/>
      <c r="H649" s="23"/>
      <c r="I649" s="23"/>
    </row>
    <row r="650">
      <c r="A650" s="76"/>
      <c r="B650" s="76"/>
      <c r="H650" s="23"/>
      <c r="I650" s="23"/>
    </row>
    <row r="651">
      <c r="A651" s="76"/>
      <c r="B651" s="76"/>
      <c r="H651" s="23"/>
      <c r="I651" s="23"/>
    </row>
    <row r="652">
      <c r="A652" s="76"/>
      <c r="B652" s="76"/>
      <c r="H652" s="23"/>
      <c r="I652" s="23"/>
    </row>
    <row r="653">
      <c r="A653" s="76"/>
      <c r="B653" s="76"/>
      <c r="H653" s="23"/>
      <c r="I653" s="23"/>
    </row>
    <row r="654">
      <c r="A654" s="76"/>
      <c r="B654" s="76"/>
      <c r="H654" s="23"/>
      <c r="I654" s="23"/>
    </row>
    <row r="655">
      <c r="A655" s="76"/>
      <c r="B655" s="76"/>
      <c r="H655" s="23"/>
      <c r="I655" s="23"/>
    </row>
    <row r="656">
      <c r="A656" s="76"/>
      <c r="B656" s="76"/>
      <c r="H656" s="23"/>
      <c r="I656" s="23"/>
    </row>
    <row r="657">
      <c r="A657" s="76"/>
      <c r="B657" s="76"/>
      <c r="H657" s="23"/>
      <c r="I657" s="23"/>
    </row>
    <row r="658">
      <c r="A658" s="76"/>
      <c r="B658" s="76"/>
      <c r="H658" s="23"/>
      <c r="I658" s="23"/>
    </row>
    <row r="659">
      <c r="A659" s="76"/>
      <c r="B659" s="76"/>
      <c r="H659" s="23"/>
      <c r="I659" s="23"/>
    </row>
    <row r="660">
      <c r="A660" s="76"/>
      <c r="B660" s="76"/>
      <c r="H660" s="23"/>
      <c r="I660" s="23"/>
    </row>
    <row r="661">
      <c r="A661" s="76"/>
      <c r="B661" s="76"/>
      <c r="H661" s="23"/>
      <c r="I661" s="23"/>
    </row>
    <row r="662">
      <c r="A662" s="76"/>
      <c r="B662" s="76"/>
      <c r="H662" s="23"/>
      <c r="I662" s="23"/>
    </row>
    <row r="663">
      <c r="A663" s="76"/>
      <c r="B663" s="76"/>
      <c r="H663" s="23"/>
      <c r="I663" s="23"/>
    </row>
    <row r="664">
      <c r="A664" s="76"/>
      <c r="B664" s="76"/>
      <c r="H664" s="23"/>
      <c r="I664" s="23"/>
    </row>
    <row r="665">
      <c r="A665" s="76"/>
      <c r="B665" s="76"/>
      <c r="H665" s="23"/>
      <c r="I665" s="23"/>
    </row>
    <row r="666">
      <c r="A666" s="76"/>
      <c r="B666" s="76"/>
      <c r="H666" s="23"/>
      <c r="I666" s="23"/>
    </row>
    <row r="667">
      <c r="A667" s="76"/>
      <c r="B667" s="76"/>
      <c r="H667" s="23"/>
      <c r="I667" s="23"/>
    </row>
    <row r="668">
      <c r="A668" s="76"/>
      <c r="B668" s="76"/>
      <c r="H668" s="23"/>
      <c r="I668" s="23"/>
    </row>
    <row r="669">
      <c r="A669" s="76"/>
      <c r="B669" s="76"/>
      <c r="H669" s="23"/>
      <c r="I669" s="23"/>
    </row>
    <row r="670">
      <c r="A670" s="76"/>
      <c r="B670" s="76"/>
      <c r="H670" s="23"/>
      <c r="I670" s="23"/>
    </row>
    <row r="671">
      <c r="A671" s="76"/>
      <c r="B671" s="76"/>
      <c r="H671" s="23"/>
      <c r="I671" s="23"/>
    </row>
    <row r="672">
      <c r="A672" s="76"/>
      <c r="B672" s="76"/>
      <c r="H672" s="23"/>
      <c r="I672" s="23"/>
    </row>
    <row r="673">
      <c r="A673" s="76"/>
      <c r="B673" s="76"/>
      <c r="H673" s="23"/>
      <c r="I673" s="23"/>
    </row>
    <row r="674">
      <c r="A674" s="76"/>
      <c r="B674" s="76"/>
      <c r="H674" s="23"/>
      <c r="I674" s="23"/>
    </row>
    <row r="675">
      <c r="A675" s="76"/>
      <c r="B675" s="76"/>
      <c r="H675" s="23"/>
      <c r="I675" s="23"/>
    </row>
    <row r="676">
      <c r="A676" s="76"/>
      <c r="B676" s="76"/>
      <c r="H676" s="23"/>
      <c r="I676" s="23"/>
    </row>
    <row r="677">
      <c r="A677" s="76"/>
      <c r="B677" s="76"/>
      <c r="H677" s="23"/>
      <c r="I677" s="23"/>
    </row>
    <row r="678">
      <c r="A678" s="76"/>
      <c r="B678" s="76"/>
      <c r="H678" s="23"/>
      <c r="I678" s="23"/>
    </row>
    <row r="679">
      <c r="A679" s="76"/>
      <c r="B679" s="76"/>
      <c r="H679" s="23"/>
      <c r="I679" s="23"/>
    </row>
    <row r="680">
      <c r="A680" s="76"/>
      <c r="B680" s="76"/>
      <c r="H680" s="23"/>
      <c r="I680" s="23"/>
    </row>
    <row r="681">
      <c r="A681" s="76"/>
      <c r="B681" s="76"/>
      <c r="H681" s="23"/>
      <c r="I681" s="23"/>
    </row>
    <row r="682">
      <c r="A682" s="76"/>
      <c r="B682" s="76"/>
      <c r="H682" s="23"/>
      <c r="I682" s="23"/>
    </row>
    <row r="683">
      <c r="A683" s="76"/>
      <c r="B683" s="76"/>
      <c r="H683" s="23"/>
      <c r="I683" s="23"/>
    </row>
    <row r="684">
      <c r="A684" s="76"/>
      <c r="B684" s="76"/>
      <c r="H684" s="23"/>
      <c r="I684" s="23"/>
    </row>
    <row r="685">
      <c r="A685" s="76"/>
      <c r="B685" s="76"/>
      <c r="H685" s="23"/>
      <c r="I685" s="23"/>
    </row>
    <row r="686">
      <c r="A686" s="76"/>
      <c r="B686" s="76"/>
      <c r="H686" s="23"/>
      <c r="I686" s="23"/>
    </row>
    <row r="687">
      <c r="A687" s="76"/>
      <c r="B687" s="76"/>
      <c r="H687" s="23"/>
      <c r="I687" s="23"/>
    </row>
    <row r="688">
      <c r="A688" s="76"/>
      <c r="B688" s="76"/>
      <c r="H688" s="23"/>
      <c r="I688" s="23"/>
    </row>
    <row r="689">
      <c r="A689" s="76"/>
      <c r="B689" s="76"/>
      <c r="H689" s="23"/>
      <c r="I689" s="23"/>
    </row>
    <row r="690">
      <c r="A690" s="76"/>
      <c r="B690" s="76"/>
      <c r="H690" s="23"/>
      <c r="I690" s="23"/>
    </row>
    <row r="691">
      <c r="A691" s="76"/>
      <c r="B691" s="76"/>
      <c r="H691" s="23"/>
      <c r="I691" s="23"/>
    </row>
    <row r="692">
      <c r="A692" s="76"/>
      <c r="B692" s="76"/>
      <c r="H692" s="23"/>
      <c r="I692" s="23"/>
    </row>
    <row r="693">
      <c r="A693" s="76"/>
      <c r="B693" s="76"/>
      <c r="H693" s="23"/>
      <c r="I693" s="23"/>
    </row>
    <row r="694">
      <c r="A694" s="76"/>
      <c r="B694" s="76"/>
      <c r="H694" s="23"/>
      <c r="I694" s="23"/>
    </row>
    <row r="695">
      <c r="A695" s="76"/>
      <c r="B695" s="76"/>
      <c r="H695" s="23"/>
      <c r="I695" s="23"/>
    </row>
    <row r="696">
      <c r="A696" s="76"/>
      <c r="B696" s="76"/>
      <c r="H696" s="23"/>
      <c r="I696" s="23"/>
    </row>
    <row r="697">
      <c r="A697" s="76"/>
      <c r="B697" s="76"/>
      <c r="H697" s="23"/>
      <c r="I697" s="23"/>
    </row>
    <row r="698">
      <c r="A698" s="76"/>
      <c r="B698" s="76"/>
      <c r="H698" s="23"/>
      <c r="I698" s="23"/>
    </row>
    <row r="699">
      <c r="A699" s="76"/>
      <c r="B699" s="76"/>
      <c r="H699" s="23"/>
      <c r="I699" s="23"/>
    </row>
    <row r="700">
      <c r="A700" s="76"/>
      <c r="B700" s="76"/>
      <c r="H700" s="23"/>
      <c r="I700" s="23"/>
    </row>
    <row r="701">
      <c r="A701" s="76"/>
      <c r="B701" s="76"/>
      <c r="H701" s="23"/>
      <c r="I701" s="23"/>
    </row>
    <row r="702">
      <c r="A702" s="76"/>
      <c r="B702" s="76"/>
      <c r="H702" s="23"/>
      <c r="I702" s="23"/>
    </row>
    <row r="703">
      <c r="A703" s="76"/>
      <c r="B703" s="76"/>
      <c r="H703" s="23"/>
      <c r="I703" s="23"/>
    </row>
    <row r="704">
      <c r="A704" s="76"/>
      <c r="B704" s="76"/>
      <c r="H704" s="23"/>
      <c r="I704" s="23"/>
    </row>
    <row r="705">
      <c r="A705" s="76"/>
      <c r="B705" s="76"/>
      <c r="H705" s="23"/>
      <c r="I705" s="23"/>
    </row>
    <row r="706">
      <c r="A706" s="76"/>
      <c r="B706" s="76"/>
      <c r="H706" s="23"/>
      <c r="I706" s="23"/>
    </row>
    <row r="707">
      <c r="A707" s="76"/>
      <c r="B707" s="76"/>
      <c r="H707" s="23"/>
      <c r="I707" s="23"/>
    </row>
    <row r="708">
      <c r="A708" s="76"/>
      <c r="B708" s="76"/>
      <c r="H708" s="23"/>
      <c r="I708" s="23"/>
    </row>
    <row r="709">
      <c r="A709" s="76"/>
      <c r="B709" s="76"/>
      <c r="H709" s="23"/>
      <c r="I709" s="23"/>
    </row>
    <row r="710">
      <c r="A710" s="76"/>
      <c r="B710" s="76"/>
      <c r="H710" s="23"/>
      <c r="I710" s="23"/>
    </row>
    <row r="711">
      <c r="A711" s="76"/>
      <c r="B711" s="76"/>
      <c r="H711" s="23"/>
      <c r="I711" s="23"/>
    </row>
    <row r="712">
      <c r="A712" s="76"/>
      <c r="B712" s="76"/>
      <c r="H712" s="23"/>
      <c r="I712" s="23"/>
    </row>
    <row r="713">
      <c r="A713" s="76"/>
      <c r="B713" s="76"/>
      <c r="H713" s="23"/>
      <c r="I713" s="23"/>
    </row>
    <row r="714">
      <c r="A714" s="76"/>
      <c r="B714" s="76"/>
      <c r="H714" s="23"/>
      <c r="I714" s="23"/>
    </row>
    <row r="715">
      <c r="A715" s="76"/>
      <c r="B715" s="76"/>
      <c r="H715" s="23"/>
      <c r="I715" s="23"/>
    </row>
    <row r="716">
      <c r="A716" s="76"/>
      <c r="B716" s="76"/>
      <c r="H716" s="23"/>
      <c r="I716" s="23"/>
    </row>
    <row r="717">
      <c r="A717" s="76"/>
      <c r="B717" s="76"/>
      <c r="H717" s="23"/>
      <c r="I717" s="23"/>
    </row>
    <row r="718">
      <c r="A718" s="76"/>
      <c r="B718" s="76"/>
      <c r="H718" s="23"/>
      <c r="I718" s="23"/>
    </row>
    <row r="719">
      <c r="A719" s="76"/>
      <c r="B719" s="76"/>
      <c r="H719" s="23"/>
      <c r="I719" s="23"/>
    </row>
    <row r="720">
      <c r="A720" s="76"/>
      <c r="B720" s="76"/>
      <c r="H720" s="23"/>
      <c r="I720" s="23"/>
    </row>
    <row r="721">
      <c r="A721" s="76"/>
      <c r="B721" s="76"/>
      <c r="H721" s="23"/>
      <c r="I721" s="23"/>
    </row>
    <row r="722">
      <c r="A722" s="76"/>
      <c r="B722" s="76"/>
      <c r="H722" s="23"/>
      <c r="I722" s="23"/>
    </row>
    <row r="723">
      <c r="A723" s="76"/>
      <c r="B723" s="76"/>
      <c r="H723" s="23"/>
      <c r="I723" s="23"/>
    </row>
    <row r="724">
      <c r="A724" s="76"/>
      <c r="B724" s="76"/>
      <c r="H724" s="23"/>
      <c r="I724" s="23"/>
    </row>
    <row r="725">
      <c r="A725" s="76"/>
      <c r="B725" s="76"/>
      <c r="H725" s="23"/>
      <c r="I725" s="23"/>
    </row>
    <row r="726">
      <c r="A726" s="76"/>
      <c r="B726" s="76"/>
      <c r="H726" s="23"/>
      <c r="I726" s="23"/>
    </row>
    <row r="727">
      <c r="A727" s="76"/>
      <c r="B727" s="76"/>
      <c r="H727" s="23"/>
      <c r="I727" s="23"/>
    </row>
    <row r="728">
      <c r="A728" s="76"/>
      <c r="B728" s="76"/>
      <c r="H728" s="23"/>
      <c r="I728" s="23"/>
    </row>
    <row r="729">
      <c r="A729" s="76"/>
      <c r="B729" s="76"/>
      <c r="H729" s="23"/>
      <c r="I729" s="23"/>
    </row>
    <row r="730">
      <c r="A730" s="76"/>
      <c r="B730" s="76"/>
      <c r="H730" s="23"/>
      <c r="I730" s="23"/>
    </row>
    <row r="731">
      <c r="A731" s="76"/>
      <c r="B731" s="76"/>
      <c r="H731" s="23"/>
      <c r="I731" s="23"/>
    </row>
    <row r="732">
      <c r="A732" s="76"/>
      <c r="B732" s="76"/>
      <c r="H732" s="23"/>
      <c r="I732" s="23"/>
    </row>
    <row r="733">
      <c r="A733" s="76"/>
      <c r="B733" s="76"/>
      <c r="H733" s="23"/>
      <c r="I733" s="23"/>
    </row>
    <row r="734">
      <c r="A734" s="76"/>
      <c r="B734" s="76"/>
      <c r="H734" s="23"/>
      <c r="I734" s="23"/>
    </row>
    <row r="735">
      <c r="A735" s="76"/>
      <c r="B735" s="76"/>
      <c r="H735" s="23"/>
      <c r="I735" s="23"/>
    </row>
    <row r="736">
      <c r="A736" s="76"/>
      <c r="B736" s="76"/>
      <c r="H736" s="23"/>
      <c r="I736" s="23"/>
    </row>
    <row r="737">
      <c r="A737" s="76"/>
      <c r="B737" s="76"/>
      <c r="H737" s="23"/>
      <c r="I737" s="23"/>
    </row>
    <row r="738">
      <c r="A738" s="76"/>
      <c r="B738" s="76"/>
      <c r="H738" s="23"/>
      <c r="I738" s="23"/>
    </row>
    <row r="739">
      <c r="A739" s="76"/>
      <c r="B739" s="76"/>
      <c r="H739" s="23"/>
      <c r="I739" s="23"/>
    </row>
    <row r="740">
      <c r="A740" s="76"/>
      <c r="B740" s="76"/>
      <c r="H740" s="23"/>
      <c r="I740" s="23"/>
    </row>
    <row r="741">
      <c r="A741" s="76"/>
      <c r="B741" s="76"/>
      <c r="H741" s="23"/>
      <c r="I741" s="23"/>
    </row>
    <row r="742">
      <c r="A742" s="76"/>
      <c r="B742" s="76"/>
      <c r="H742" s="23"/>
      <c r="I742" s="23"/>
    </row>
    <row r="743">
      <c r="A743" s="76"/>
      <c r="B743" s="76"/>
      <c r="H743" s="23"/>
      <c r="I743" s="23"/>
    </row>
    <row r="744">
      <c r="A744" s="76"/>
      <c r="B744" s="76"/>
      <c r="H744" s="23"/>
      <c r="I744" s="23"/>
    </row>
    <row r="745">
      <c r="A745" s="76"/>
      <c r="B745" s="76"/>
      <c r="H745" s="23"/>
      <c r="I745" s="23"/>
    </row>
    <row r="746">
      <c r="A746" s="76"/>
      <c r="B746" s="76"/>
      <c r="H746" s="23"/>
      <c r="I746" s="23"/>
    </row>
    <row r="747">
      <c r="A747" s="76"/>
      <c r="B747" s="76"/>
      <c r="H747" s="23"/>
      <c r="I747" s="23"/>
    </row>
    <row r="748">
      <c r="A748" s="76"/>
      <c r="B748" s="76"/>
      <c r="H748" s="23"/>
      <c r="I748" s="23"/>
    </row>
    <row r="749">
      <c r="A749" s="76"/>
      <c r="B749" s="76"/>
      <c r="H749" s="23"/>
      <c r="I749" s="23"/>
    </row>
    <row r="750">
      <c r="A750" s="76"/>
      <c r="B750" s="76"/>
      <c r="H750" s="23"/>
      <c r="I750" s="23"/>
    </row>
    <row r="751">
      <c r="A751" s="76"/>
      <c r="B751" s="76"/>
      <c r="H751" s="23"/>
      <c r="I751" s="23"/>
    </row>
    <row r="752">
      <c r="A752" s="76"/>
      <c r="B752" s="76"/>
      <c r="H752" s="23"/>
      <c r="I752" s="23"/>
    </row>
    <row r="753">
      <c r="A753" s="76"/>
      <c r="B753" s="76"/>
      <c r="H753" s="23"/>
      <c r="I753" s="23"/>
    </row>
    <row r="754">
      <c r="A754" s="76"/>
      <c r="B754" s="76"/>
      <c r="H754" s="23"/>
      <c r="I754" s="23"/>
    </row>
    <row r="755">
      <c r="A755" s="76"/>
      <c r="B755" s="76"/>
      <c r="H755" s="23"/>
      <c r="I755" s="23"/>
    </row>
    <row r="756">
      <c r="A756" s="76"/>
      <c r="B756" s="76"/>
      <c r="H756" s="23"/>
      <c r="I756" s="23"/>
    </row>
    <row r="757">
      <c r="A757" s="76"/>
      <c r="B757" s="76"/>
      <c r="H757" s="23"/>
      <c r="I757" s="23"/>
    </row>
    <row r="758">
      <c r="A758" s="76"/>
      <c r="B758" s="76"/>
      <c r="H758" s="23"/>
      <c r="I758" s="23"/>
    </row>
    <row r="759">
      <c r="A759" s="76"/>
      <c r="B759" s="76"/>
      <c r="H759" s="23"/>
      <c r="I759" s="23"/>
    </row>
    <row r="760">
      <c r="A760" s="76"/>
      <c r="B760" s="76"/>
      <c r="H760" s="23"/>
      <c r="I760" s="23"/>
    </row>
    <row r="761">
      <c r="A761" s="76"/>
      <c r="B761" s="76"/>
      <c r="H761" s="23"/>
      <c r="I761" s="23"/>
    </row>
    <row r="762">
      <c r="A762" s="76"/>
      <c r="B762" s="76"/>
      <c r="H762" s="23"/>
      <c r="I762" s="23"/>
    </row>
    <row r="763">
      <c r="A763" s="76"/>
      <c r="B763" s="76"/>
      <c r="H763" s="23"/>
      <c r="I763" s="23"/>
    </row>
    <row r="764">
      <c r="A764" s="76"/>
      <c r="B764" s="76"/>
      <c r="H764" s="23"/>
      <c r="I764" s="23"/>
    </row>
    <row r="765">
      <c r="A765" s="76"/>
      <c r="B765" s="76"/>
      <c r="H765" s="23"/>
      <c r="I765" s="23"/>
    </row>
    <row r="766">
      <c r="A766" s="76"/>
      <c r="B766" s="76"/>
      <c r="H766" s="23"/>
      <c r="I766" s="23"/>
    </row>
    <row r="767">
      <c r="A767" s="76"/>
      <c r="B767" s="76"/>
      <c r="H767" s="23"/>
      <c r="I767" s="23"/>
    </row>
    <row r="768">
      <c r="A768" s="76"/>
      <c r="B768" s="76"/>
      <c r="H768" s="23"/>
      <c r="I768" s="23"/>
    </row>
    <row r="769">
      <c r="A769" s="76"/>
      <c r="B769" s="76"/>
      <c r="H769" s="23"/>
      <c r="I769" s="23"/>
    </row>
    <row r="770">
      <c r="A770" s="76"/>
      <c r="B770" s="76"/>
      <c r="H770" s="23"/>
      <c r="I770" s="23"/>
    </row>
    <row r="771">
      <c r="A771" s="76"/>
      <c r="B771" s="76"/>
      <c r="H771" s="23"/>
      <c r="I771" s="23"/>
    </row>
    <row r="772">
      <c r="A772" s="76"/>
      <c r="B772" s="76"/>
      <c r="H772" s="23"/>
      <c r="I772" s="23"/>
    </row>
    <row r="773">
      <c r="A773" s="76"/>
      <c r="B773" s="76"/>
      <c r="H773" s="23"/>
      <c r="I773" s="23"/>
    </row>
    <row r="774">
      <c r="A774" s="76"/>
      <c r="B774" s="76"/>
      <c r="H774" s="23"/>
      <c r="I774" s="23"/>
    </row>
    <row r="775">
      <c r="A775" s="76"/>
      <c r="B775" s="76"/>
      <c r="H775" s="23"/>
      <c r="I775" s="23"/>
    </row>
    <row r="776">
      <c r="A776" s="76"/>
      <c r="B776" s="76"/>
      <c r="H776" s="23"/>
      <c r="I776" s="23"/>
    </row>
    <row r="777">
      <c r="A777" s="76"/>
      <c r="B777" s="76"/>
      <c r="H777" s="23"/>
      <c r="I777" s="23"/>
    </row>
    <row r="778">
      <c r="A778" s="76"/>
      <c r="B778" s="76"/>
      <c r="H778" s="23"/>
      <c r="I778" s="23"/>
    </row>
    <row r="779">
      <c r="A779" s="76"/>
      <c r="B779" s="76"/>
      <c r="H779" s="23"/>
      <c r="I779" s="23"/>
    </row>
    <row r="780">
      <c r="A780" s="76"/>
      <c r="B780" s="76"/>
      <c r="H780" s="23"/>
      <c r="I780" s="23"/>
    </row>
    <row r="781">
      <c r="A781" s="76"/>
      <c r="B781" s="76"/>
      <c r="H781" s="23"/>
      <c r="I781" s="23"/>
    </row>
    <row r="782">
      <c r="A782" s="76"/>
      <c r="B782" s="76"/>
      <c r="H782" s="23"/>
      <c r="I782" s="23"/>
    </row>
    <row r="783">
      <c r="A783" s="76"/>
      <c r="B783" s="76"/>
      <c r="H783" s="23"/>
      <c r="I783" s="23"/>
    </row>
    <row r="784">
      <c r="A784" s="76"/>
      <c r="B784" s="76"/>
      <c r="H784" s="23"/>
      <c r="I784" s="23"/>
    </row>
    <row r="785">
      <c r="A785" s="76"/>
      <c r="B785" s="76"/>
      <c r="H785" s="23"/>
      <c r="I785" s="23"/>
    </row>
    <row r="786">
      <c r="A786" s="76"/>
      <c r="B786" s="76"/>
      <c r="H786" s="23"/>
      <c r="I786" s="23"/>
    </row>
    <row r="787">
      <c r="A787" s="76"/>
      <c r="B787" s="76"/>
      <c r="H787" s="23"/>
      <c r="I787" s="23"/>
    </row>
    <row r="788">
      <c r="A788" s="76"/>
      <c r="B788" s="76"/>
      <c r="H788" s="23"/>
      <c r="I788" s="23"/>
    </row>
    <row r="789">
      <c r="A789" s="76"/>
      <c r="B789" s="76"/>
      <c r="H789" s="23"/>
      <c r="I789" s="23"/>
    </row>
    <row r="790">
      <c r="A790" s="76"/>
      <c r="B790" s="76"/>
      <c r="H790" s="23"/>
      <c r="I790" s="23"/>
    </row>
    <row r="791">
      <c r="A791" s="76"/>
      <c r="B791" s="76"/>
      <c r="H791" s="23"/>
      <c r="I791" s="23"/>
    </row>
    <row r="792">
      <c r="A792" s="76"/>
      <c r="B792" s="76"/>
      <c r="H792" s="23"/>
      <c r="I792" s="23"/>
    </row>
    <row r="793">
      <c r="A793" s="76"/>
      <c r="B793" s="76"/>
      <c r="H793" s="23"/>
      <c r="I793" s="23"/>
    </row>
    <row r="794">
      <c r="A794" s="76"/>
      <c r="B794" s="76"/>
      <c r="H794" s="23"/>
      <c r="I794" s="23"/>
    </row>
    <row r="795">
      <c r="A795" s="76"/>
      <c r="B795" s="76"/>
      <c r="H795" s="23"/>
      <c r="I795" s="23"/>
    </row>
    <row r="796">
      <c r="A796" s="76"/>
      <c r="B796" s="76"/>
      <c r="H796" s="23"/>
      <c r="I796" s="23"/>
    </row>
    <row r="797">
      <c r="A797" s="76"/>
      <c r="B797" s="76"/>
      <c r="H797" s="23"/>
      <c r="I797" s="23"/>
    </row>
    <row r="798">
      <c r="A798" s="76"/>
      <c r="B798" s="76"/>
      <c r="H798" s="23"/>
      <c r="I798" s="23"/>
    </row>
    <row r="799">
      <c r="A799" s="76"/>
      <c r="B799" s="76"/>
      <c r="H799" s="23"/>
      <c r="I799" s="23"/>
    </row>
    <row r="800">
      <c r="A800" s="76"/>
      <c r="B800" s="76"/>
      <c r="H800" s="23"/>
      <c r="I800" s="23"/>
    </row>
    <row r="801">
      <c r="A801" s="76"/>
      <c r="B801" s="76"/>
      <c r="H801" s="23"/>
      <c r="I801" s="23"/>
    </row>
    <row r="802">
      <c r="A802" s="76"/>
      <c r="B802" s="76"/>
      <c r="H802" s="23"/>
      <c r="I802" s="23"/>
    </row>
    <row r="803">
      <c r="A803" s="76"/>
      <c r="B803" s="76"/>
      <c r="H803" s="23"/>
      <c r="I803" s="23"/>
    </row>
    <row r="804">
      <c r="A804" s="76"/>
      <c r="B804" s="76"/>
      <c r="H804" s="23"/>
      <c r="I804" s="23"/>
    </row>
    <row r="805">
      <c r="A805" s="76"/>
      <c r="B805" s="76"/>
      <c r="H805" s="23"/>
      <c r="I805" s="23"/>
    </row>
    <row r="806">
      <c r="A806" s="76"/>
      <c r="B806" s="76"/>
      <c r="H806" s="23"/>
      <c r="I806" s="23"/>
    </row>
    <row r="807">
      <c r="A807" s="76"/>
      <c r="B807" s="76"/>
      <c r="H807" s="23"/>
      <c r="I807" s="23"/>
    </row>
    <row r="808">
      <c r="A808" s="76"/>
      <c r="B808" s="76"/>
      <c r="H808" s="23"/>
      <c r="I808" s="23"/>
    </row>
    <row r="809">
      <c r="A809" s="76"/>
      <c r="B809" s="76"/>
      <c r="H809" s="23"/>
      <c r="I809" s="23"/>
    </row>
    <row r="810">
      <c r="A810" s="76"/>
      <c r="B810" s="76"/>
      <c r="H810" s="23"/>
      <c r="I810" s="23"/>
    </row>
    <row r="811">
      <c r="A811" s="76"/>
      <c r="B811" s="76"/>
      <c r="H811" s="23"/>
      <c r="I811" s="23"/>
    </row>
    <row r="812">
      <c r="A812" s="76"/>
      <c r="B812" s="76"/>
      <c r="H812" s="23"/>
      <c r="I812" s="23"/>
    </row>
    <row r="813">
      <c r="A813" s="76"/>
      <c r="B813" s="76"/>
      <c r="H813" s="23"/>
      <c r="I813" s="23"/>
    </row>
    <row r="814">
      <c r="A814" s="76"/>
      <c r="B814" s="76"/>
      <c r="H814" s="23"/>
      <c r="I814" s="23"/>
    </row>
    <row r="815">
      <c r="A815" s="76"/>
      <c r="B815" s="76"/>
      <c r="H815" s="23"/>
      <c r="I815" s="23"/>
    </row>
    <row r="816">
      <c r="A816" s="76"/>
      <c r="B816" s="76"/>
      <c r="H816" s="23"/>
      <c r="I816" s="23"/>
    </row>
    <row r="817">
      <c r="A817" s="76"/>
      <c r="B817" s="76"/>
      <c r="H817" s="23"/>
      <c r="I817" s="23"/>
    </row>
    <row r="818">
      <c r="A818" s="76"/>
      <c r="B818" s="76"/>
      <c r="H818" s="23"/>
      <c r="I818" s="23"/>
    </row>
    <row r="819">
      <c r="A819" s="76"/>
      <c r="B819" s="76"/>
      <c r="H819" s="23"/>
      <c r="I819" s="23"/>
    </row>
    <row r="820">
      <c r="A820" s="76"/>
      <c r="B820" s="76"/>
      <c r="H820" s="23"/>
      <c r="I820" s="23"/>
    </row>
    <row r="821">
      <c r="A821" s="76"/>
      <c r="B821" s="76"/>
      <c r="H821" s="23"/>
      <c r="I821" s="23"/>
    </row>
    <row r="822">
      <c r="A822" s="76"/>
      <c r="B822" s="76"/>
      <c r="H822" s="23"/>
      <c r="I822" s="23"/>
    </row>
    <row r="823">
      <c r="A823" s="76"/>
      <c r="B823" s="76"/>
      <c r="H823" s="23"/>
      <c r="I823" s="23"/>
    </row>
    <row r="824">
      <c r="A824" s="76"/>
      <c r="B824" s="76"/>
      <c r="H824" s="23"/>
      <c r="I824" s="23"/>
    </row>
    <row r="825">
      <c r="A825" s="76"/>
      <c r="B825" s="76"/>
      <c r="H825" s="23"/>
      <c r="I825" s="23"/>
    </row>
    <row r="826">
      <c r="A826" s="76"/>
      <c r="B826" s="76"/>
      <c r="H826" s="23"/>
      <c r="I826" s="23"/>
    </row>
    <row r="827">
      <c r="A827" s="76"/>
      <c r="B827" s="76"/>
      <c r="H827" s="23"/>
      <c r="I827" s="23"/>
    </row>
    <row r="828">
      <c r="A828" s="76"/>
      <c r="B828" s="76"/>
      <c r="H828" s="23"/>
      <c r="I828" s="23"/>
    </row>
    <row r="829">
      <c r="A829" s="76"/>
      <c r="B829" s="76"/>
      <c r="H829" s="23"/>
      <c r="I829" s="23"/>
    </row>
    <row r="830">
      <c r="A830" s="76"/>
      <c r="B830" s="76"/>
      <c r="H830" s="23"/>
      <c r="I830" s="23"/>
    </row>
    <row r="831">
      <c r="A831" s="76"/>
      <c r="B831" s="76"/>
      <c r="H831" s="23"/>
      <c r="I831" s="23"/>
    </row>
    <row r="832">
      <c r="A832" s="76"/>
      <c r="B832" s="76"/>
      <c r="H832" s="23"/>
      <c r="I832" s="23"/>
    </row>
    <row r="833">
      <c r="A833" s="76"/>
      <c r="B833" s="76"/>
      <c r="H833" s="23"/>
      <c r="I833" s="23"/>
    </row>
    <row r="834">
      <c r="A834" s="76"/>
      <c r="B834" s="76"/>
      <c r="H834" s="23"/>
      <c r="I834" s="23"/>
    </row>
    <row r="835">
      <c r="A835" s="76"/>
      <c r="B835" s="76"/>
      <c r="H835" s="23"/>
      <c r="I835" s="23"/>
    </row>
    <row r="836">
      <c r="A836" s="76"/>
      <c r="B836" s="76"/>
      <c r="H836" s="23"/>
      <c r="I836" s="23"/>
    </row>
    <row r="837">
      <c r="A837" s="76"/>
      <c r="B837" s="76"/>
      <c r="H837" s="23"/>
      <c r="I837" s="23"/>
    </row>
    <row r="838">
      <c r="A838" s="76"/>
      <c r="B838" s="76"/>
      <c r="H838" s="23"/>
      <c r="I838" s="23"/>
    </row>
    <row r="839">
      <c r="A839" s="76"/>
      <c r="B839" s="76"/>
      <c r="H839" s="23"/>
      <c r="I839" s="23"/>
    </row>
    <row r="840">
      <c r="A840" s="76"/>
      <c r="B840" s="76"/>
      <c r="H840" s="23"/>
      <c r="I840" s="23"/>
    </row>
    <row r="841">
      <c r="A841" s="76"/>
      <c r="B841" s="76"/>
      <c r="H841" s="23"/>
      <c r="I841" s="23"/>
    </row>
    <row r="842">
      <c r="A842" s="76"/>
      <c r="B842" s="76"/>
      <c r="H842" s="23"/>
      <c r="I842" s="23"/>
    </row>
    <row r="843">
      <c r="A843" s="76"/>
      <c r="B843" s="76"/>
      <c r="H843" s="23"/>
      <c r="I843" s="23"/>
    </row>
    <row r="844">
      <c r="A844" s="76"/>
      <c r="B844" s="76"/>
      <c r="H844" s="23"/>
      <c r="I844" s="23"/>
    </row>
    <row r="845">
      <c r="A845" s="76"/>
      <c r="B845" s="76"/>
      <c r="H845" s="23"/>
      <c r="I845" s="23"/>
    </row>
    <row r="846">
      <c r="A846" s="76"/>
      <c r="B846" s="76"/>
      <c r="H846" s="23"/>
      <c r="I846" s="23"/>
    </row>
    <row r="847">
      <c r="A847" s="76"/>
      <c r="B847" s="76"/>
      <c r="H847" s="23"/>
      <c r="I847" s="23"/>
    </row>
    <row r="848">
      <c r="A848" s="76"/>
      <c r="B848" s="76"/>
      <c r="H848" s="23"/>
      <c r="I848" s="23"/>
    </row>
    <row r="849">
      <c r="A849" s="76"/>
      <c r="B849" s="76"/>
      <c r="H849" s="23"/>
      <c r="I849" s="23"/>
    </row>
    <row r="850">
      <c r="A850" s="76"/>
      <c r="B850" s="76"/>
      <c r="H850" s="23"/>
      <c r="I850" s="23"/>
    </row>
    <row r="851">
      <c r="A851" s="76"/>
      <c r="B851" s="76"/>
      <c r="H851" s="23"/>
      <c r="I851" s="23"/>
    </row>
    <row r="852">
      <c r="A852" s="76"/>
      <c r="B852" s="76"/>
      <c r="H852" s="23"/>
      <c r="I852" s="23"/>
    </row>
    <row r="853">
      <c r="A853" s="76"/>
      <c r="B853" s="76"/>
      <c r="H853" s="23"/>
      <c r="I853" s="23"/>
    </row>
    <row r="854">
      <c r="A854" s="76"/>
      <c r="B854" s="76"/>
      <c r="H854" s="23"/>
      <c r="I854" s="23"/>
    </row>
    <row r="855">
      <c r="A855" s="76"/>
      <c r="B855" s="76"/>
      <c r="H855" s="23"/>
      <c r="I855" s="23"/>
    </row>
    <row r="856">
      <c r="A856" s="76"/>
      <c r="B856" s="76"/>
      <c r="H856" s="23"/>
      <c r="I856" s="23"/>
    </row>
    <row r="857">
      <c r="A857" s="76"/>
      <c r="B857" s="76"/>
      <c r="H857" s="23"/>
      <c r="I857" s="23"/>
    </row>
    <row r="858">
      <c r="A858" s="76"/>
      <c r="B858" s="76"/>
      <c r="H858" s="23"/>
      <c r="I858" s="23"/>
    </row>
    <row r="859">
      <c r="A859" s="76"/>
      <c r="B859" s="76"/>
      <c r="H859" s="23"/>
      <c r="I859" s="23"/>
    </row>
    <row r="860">
      <c r="A860" s="76"/>
      <c r="B860" s="76"/>
      <c r="H860" s="23"/>
      <c r="I860" s="23"/>
    </row>
    <row r="861">
      <c r="A861" s="76"/>
      <c r="B861" s="76"/>
      <c r="H861" s="23"/>
      <c r="I861" s="23"/>
    </row>
    <row r="862">
      <c r="A862" s="76"/>
      <c r="B862" s="76"/>
      <c r="H862" s="23"/>
      <c r="I862" s="23"/>
    </row>
    <row r="863">
      <c r="A863" s="76"/>
      <c r="B863" s="76"/>
      <c r="H863" s="23"/>
      <c r="I863" s="23"/>
    </row>
    <row r="864">
      <c r="A864" s="76"/>
      <c r="B864" s="76"/>
      <c r="H864" s="23"/>
      <c r="I864" s="23"/>
    </row>
    <row r="865">
      <c r="A865" s="76"/>
      <c r="B865" s="76"/>
      <c r="H865" s="23"/>
      <c r="I865" s="23"/>
    </row>
    <row r="866">
      <c r="A866" s="76"/>
      <c r="B866" s="76"/>
      <c r="H866" s="23"/>
      <c r="I866" s="23"/>
    </row>
    <row r="867">
      <c r="A867" s="76"/>
      <c r="B867" s="76"/>
      <c r="H867" s="23"/>
      <c r="I867" s="23"/>
    </row>
    <row r="868">
      <c r="A868" s="76"/>
      <c r="B868" s="76"/>
      <c r="H868" s="23"/>
      <c r="I868" s="23"/>
    </row>
    <row r="869">
      <c r="A869" s="76"/>
      <c r="B869" s="76"/>
      <c r="H869" s="23"/>
      <c r="I869" s="23"/>
    </row>
    <row r="870">
      <c r="A870" s="76"/>
      <c r="B870" s="76"/>
      <c r="H870" s="23"/>
      <c r="I870" s="23"/>
    </row>
    <row r="871">
      <c r="A871" s="76"/>
      <c r="B871" s="76"/>
      <c r="H871" s="23"/>
      <c r="I871" s="23"/>
    </row>
    <row r="872">
      <c r="A872" s="76"/>
      <c r="B872" s="76"/>
      <c r="H872" s="23"/>
      <c r="I872" s="23"/>
    </row>
    <row r="873">
      <c r="A873" s="76"/>
      <c r="B873" s="76"/>
      <c r="H873" s="23"/>
      <c r="I873" s="23"/>
    </row>
    <row r="874">
      <c r="A874" s="76"/>
      <c r="B874" s="76"/>
      <c r="H874" s="23"/>
      <c r="I874" s="23"/>
    </row>
    <row r="875">
      <c r="A875" s="76"/>
      <c r="B875" s="76"/>
      <c r="H875" s="23"/>
      <c r="I875" s="23"/>
    </row>
    <row r="876">
      <c r="A876" s="76"/>
      <c r="B876" s="76"/>
      <c r="H876" s="23"/>
      <c r="I876" s="23"/>
    </row>
    <row r="877">
      <c r="A877" s="76"/>
      <c r="B877" s="76"/>
      <c r="H877" s="23"/>
      <c r="I877" s="23"/>
    </row>
    <row r="878">
      <c r="A878" s="76"/>
      <c r="B878" s="76"/>
      <c r="H878" s="23"/>
      <c r="I878" s="23"/>
    </row>
    <row r="879">
      <c r="A879" s="76"/>
      <c r="B879" s="76"/>
      <c r="H879" s="23"/>
      <c r="I879" s="23"/>
    </row>
    <row r="880">
      <c r="A880" s="76"/>
      <c r="B880" s="76"/>
      <c r="H880" s="23"/>
      <c r="I880" s="23"/>
    </row>
    <row r="881">
      <c r="A881" s="76"/>
      <c r="B881" s="76"/>
      <c r="H881" s="23"/>
      <c r="I881" s="23"/>
    </row>
    <row r="882">
      <c r="A882" s="76"/>
      <c r="B882" s="76"/>
      <c r="H882" s="23"/>
      <c r="I882" s="23"/>
    </row>
    <row r="883">
      <c r="A883" s="76"/>
      <c r="B883" s="76"/>
      <c r="H883" s="23"/>
      <c r="I883" s="23"/>
    </row>
    <row r="884">
      <c r="A884" s="76"/>
      <c r="B884" s="76"/>
      <c r="H884" s="23"/>
      <c r="I884" s="23"/>
    </row>
    <row r="885">
      <c r="A885" s="76"/>
      <c r="B885" s="76"/>
      <c r="H885" s="23"/>
      <c r="I885" s="23"/>
    </row>
    <row r="886">
      <c r="A886" s="76"/>
      <c r="B886" s="76"/>
      <c r="H886" s="23"/>
      <c r="I886" s="23"/>
    </row>
    <row r="887">
      <c r="A887" s="76"/>
      <c r="B887" s="76"/>
      <c r="H887" s="23"/>
      <c r="I887" s="23"/>
    </row>
    <row r="888">
      <c r="A888" s="76"/>
      <c r="B888" s="76"/>
      <c r="H888" s="23"/>
      <c r="I888" s="23"/>
    </row>
    <row r="889">
      <c r="A889" s="76"/>
      <c r="B889" s="76"/>
      <c r="H889" s="23"/>
      <c r="I889" s="23"/>
    </row>
    <row r="890">
      <c r="A890" s="76"/>
      <c r="B890" s="76"/>
      <c r="H890" s="23"/>
      <c r="I890" s="23"/>
    </row>
    <row r="891">
      <c r="A891" s="76"/>
      <c r="B891" s="76"/>
      <c r="H891" s="23"/>
      <c r="I891" s="23"/>
    </row>
    <row r="892">
      <c r="A892" s="76"/>
      <c r="B892" s="76"/>
      <c r="H892" s="23"/>
      <c r="I892" s="23"/>
    </row>
    <row r="893">
      <c r="A893" s="76"/>
      <c r="B893" s="76"/>
      <c r="H893" s="23"/>
      <c r="I893" s="23"/>
    </row>
    <row r="894">
      <c r="A894" s="76"/>
      <c r="B894" s="76"/>
      <c r="H894" s="23"/>
      <c r="I894" s="23"/>
    </row>
    <row r="895">
      <c r="A895" s="76"/>
      <c r="B895" s="76"/>
      <c r="H895" s="23"/>
      <c r="I895" s="23"/>
    </row>
    <row r="896">
      <c r="A896" s="76"/>
      <c r="B896" s="76"/>
      <c r="H896" s="23"/>
      <c r="I896" s="23"/>
    </row>
    <row r="897">
      <c r="A897" s="76"/>
      <c r="B897" s="76"/>
      <c r="H897" s="23"/>
      <c r="I897" s="23"/>
    </row>
    <row r="898">
      <c r="A898" s="76"/>
      <c r="B898" s="76"/>
      <c r="H898" s="23"/>
      <c r="I898" s="23"/>
    </row>
    <row r="899">
      <c r="A899" s="76"/>
      <c r="B899" s="76"/>
      <c r="H899" s="23"/>
      <c r="I899" s="23"/>
    </row>
    <row r="900">
      <c r="A900" s="76"/>
      <c r="B900" s="76"/>
      <c r="H900" s="23"/>
      <c r="I900" s="23"/>
    </row>
    <row r="901">
      <c r="A901" s="76"/>
      <c r="B901" s="76"/>
      <c r="H901" s="23"/>
      <c r="I901" s="23"/>
    </row>
    <row r="902">
      <c r="A902" s="76"/>
      <c r="B902" s="76"/>
      <c r="H902" s="23"/>
      <c r="I902" s="23"/>
    </row>
    <row r="903">
      <c r="A903" s="76"/>
      <c r="B903" s="76"/>
      <c r="H903" s="23"/>
      <c r="I903" s="23"/>
    </row>
    <row r="904">
      <c r="A904" s="76"/>
      <c r="B904" s="76"/>
      <c r="H904" s="23"/>
      <c r="I904" s="23"/>
    </row>
    <row r="905">
      <c r="A905" s="76"/>
      <c r="B905" s="76"/>
      <c r="H905" s="23"/>
      <c r="I905" s="23"/>
    </row>
    <row r="906">
      <c r="A906" s="76"/>
      <c r="B906" s="76"/>
      <c r="H906" s="23"/>
      <c r="I906" s="23"/>
    </row>
    <row r="907">
      <c r="A907" s="76"/>
      <c r="B907" s="76"/>
      <c r="H907" s="23"/>
      <c r="I907" s="23"/>
    </row>
    <row r="908">
      <c r="A908" s="76"/>
      <c r="B908" s="76"/>
      <c r="H908" s="23"/>
      <c r="I908" s="23"/>
    </row>
    <row r="909">
      <c r="A909" s="76"/>
      <c r="B909" s="76"/>
      <c r="H909" s="23"/>
      <c r="I909" s="23"/>
    </row>
    <row r="910">
      <c r="A910" s="76"/>
      <c r="B910" s="76"/>
      <c r="H910" s="23"/>
      <c r="I910" s="23"/>
    </row>
    <row r="911">
      <c r="A911" s="76"/>
      <c r="B911" s="76"/>
      <c r="H911" s="23"/>
      <c r="I911" s="23"/>
    </row>
    <row r="912">
      <c r="A912" s="76"/>
      <c r="B912" s="76"/>
      <c r="H912" s="23"/>
      <c r="I912" s="23"/>
    </row>
    <row r="913">
      <c r="A913" s="76"/>
      <c r="B913" s="76"/>
      <c r="H913" s="23"/>
      <c r="I913" s="23"/>
    </row>
    <row r="914">
      <c r="A914" s="76"/>
      <c r="B914" s="76"/>
      <c r="H914" s="23"/>
      <c r="I914" s="23"/>
    </row>
    <row r="915">
      <c r="A915" s="76"/>
      <c r="B915" s="76"/>
      <c r="H915" s="23"/>
      <c r="I915" s="23"/>
    </row>
    <row r="916">
      <c r="A916" s="76"/>
      <c r="B916" s="76"/>
      <c r="H916" s="23"/>
      <c r="I916" s="23"/>
    </row>
    <row r="917">
      <c r="A917" s="76"/>
      <c r="B917" s="76"/>
      <c r="H917" s="23"/>
      <c r="I917" s="23"/>
    </row>
    <row r="918">
      <c r="A918" s="76"/>
      <c r="B918" s="76"/>
      <c r="H918" s="23"/>
      <c r="I918" s="23"/>
    </row>
    <row r="919">
      <c r="A919" s="76"/>
      <c r="B919" s="76"/>
      <c r="H919" s="23"/>
      <c r="I919" s="23"/>
    </row>
    <row r="920">
      <c r="A920" s="76"/>
      <c r="B920" s="76"/>
      <c r="H920" s="23"/>
      <c r="I920" s="23"/>
    </row>
    <row r="921">
      <c r="A921" s="76"/>
      <c r="B921" s="76"/>
      <c r="H921" s="23"/>
      <c r="I921" s="23"/>
    </row>
    <row r="922">
      <c r="A922" s="76"/>
      <c r="B922" s="76"/>
      <c r="H922" s="23"/>
      <c r="I922" s="23"/>
    </row>
    <row r="923">
      <c r="A923" s="76"/>
      <c r="B923" s="76"/>
      <c r="H923" s="23"/>
      <c r="I923" s="23"/>
    </row>
    <row r="924">
      <c r="A924" s="76"/>
      <c r="B924" s="76"/>
      <c r="H924" s="23"/>
      <c r="I924" s="23"/>
    </row>
    <row r="925">
      <c r="A925" s="76"/>
      <c r="B925" s="76"/>
      <c r="H925" s="23"/>
      <c r="I925" s="23"/>
    </row>
    <row r="926">
      <c r="A926" s="76"/>
      <c r="B926" s="76"/>
      <c r="H926" s="23"/>
      <c r="I926" s="23"/>
    </row>
    <row r="927">
      <c r="A927" s="76"/>
      <c r="B927" s="76"/>
      <c r="H927" s="23"/>
      <c r="I927" s="23"/>
    </row>
    <row r="928">
      <c r="A928" s="76"/>
      <c r="B928" s="76"/>
      <c r="H928" s="23"/>
      <c r="I928" s="23"/>
    </row>
    <row r="929">
      <c r="A929" s="76"/>
      <c r="B929" s="76"/>
      <c r="H929" s="23"/>
      <c r="I929" s="23"/>
    </row>
    <row r="930">
      <c r="A930" s="76"/>
      <c r="B930" s="76"/>
      <c r="H930" s="23"/>
      <c r="I930" s="23"/>
    </row>
    <row r="931">
      <c r="A931" s="76"/>
      <c r="B931" s="76"/>
      <c r="H931" s="23"/>
      <c r="I931" s="23"/>
    </row>
    <row r="932">
      <c r="A932" s="76"/>
      <c r="B932" s="76"/>
      <c r="H932" s="23"/>
      <c r="I932" s="23"/>
    </row>
    <row r="933">
      <c r="A933" s="76"/>
      <c r="B933" s="76"/>
      <c r="H933" s="23"/>
      <c r="I933" s="23"/>
    </row>
    <row r="934">
      <c r="A934" s="76"/>
      <c r="B934" s="76"/>
      <c r="H934" s="23"/>
      <c r="I934" s="23"/>
    </row>
    <row r="935">
      <c r="A935" s="76"/>
      <c r="B935" s="76"/>
      <c r="H935" s="23"/>
      <c r="I935" s="23"/>
    </row>
    <row r="936">
      <c r="A936" s="76"/>
      <c r="B936" s="76"/>
      <c r="H936" s="23"/>
      <c r="I936" s="23"/>
    </row>
    <row r="937">
      <c r="A937" s="76"/>
      <c r="B937" s="76"/>
      <c r="H937" s="23"/>
      <c r="I937" s="23"/>
    </row>
    <row r="938">
      <c r="A938" s="76"/>
      <c r="B938" s="76"/>
      <c r="H938" s="23"/>
      <c r="I938" s="23"/>
    </row>
    <row r="939">
      <c r="A939" s="76"/>
      <c r="B939" s="76"/>
      <c r="H939" s="23"/>
      <c r="I939" s="23"/>
    </row>
    <row r="940">
      <c r="A940" s="76"/>
      <c r="B940" s="76"/>
      <c r="H940" s="23"/>
      <c r="I940" s="23"/>
    </row>
    <row r="941">
      <c r="A941" s="76"/>
      <c r="B941" s="76"/>
      <c r="H941" s="23"/>
      <c r="I941" s="23"/>
    </row>
    <row r="942">
      <c r="A942" s="76"/>
      <c r="B942" s="76"/>
      <c r="H942" s="23"/>
      <c r="I942" s="23"/>
    </row>
    <row r="943">
      <c r="A943" s="76"/>
      <c r="B943" s="76"/>
      <c r="H943" s="23"/>
      <c r="I943" s="23"/>
    </row>
    <row r="944">
      <c r="A944" s="76"/>
      <c r="B944" s="76"/>
      <c r="H944" s="23"/>
      <c r="I944" s="23"/>
    </row>
    <row r="945">
      <c r="A945" s="76"/>
      <c r="B945" s="76"/>
      <c r="H945" s="23"/>
      <c r="I945" s="23"/>
    </row>
    <row r="946">
      <c r="A946" s="76"/>
      <c r="B946" s="76"/>
      <c r="H946" s="23"/>
      <c r="I946" s="23"/>
    </row>
    <row r="947">
      <c r="A947" s="76"/>
      <c r="B947" s="76"/>
      <c r="H947" s="23"/>
      <c r="I947" s="23"/>
    </row>
    <row r="948">
      <c r="A948" s="76"/>
      <c r="B948" s="76"/>
      <c r="H948" s="23"/>
      <c r="I948" s="23"/>
    </row>
    <row r="949">
      <c r="A949" s="76"/>
      <c r="B949" s="76"/>
      <c r="H949" s="23"/>
      <c r="I949" s="23"/>
    </row>
    <row r="950">
      <c r="A950" s="76"/>
      <c r="B950" s="76"/>
      <c r="H950" s="23"/>
      <c r="I950" s="23"/>
    </row>
    <row r="951">
      <c r="A951" s="76"/>
      <c r="B951" s="76"/>
      <c r="H951" s="23"/>
      <c r="I951" s="23"/>
    </row>
    <row r="952">
      <c r="A952" s="76"/>
      <c r="B952" s="76"/>
      <c r="H952" s="23"/>
      <c r="I952" s="23"/>
    </row>
    <row r="953">
      <c r="A953" s="76"/>
      <c r="B953" s="76"/>
      <c r="H953" s="23"/>
      <c r="I953" s="23"/>
    </row>
    <row r="954">
      <c r="A954" s="76"/>
      <c r="B954" s="76"/>
      <c r="H954" s="23"/>
      <c r="I954" s="23"/>
    </row>
    <row r="955">
      <c r="A955" s="76"/>
      <c r="B955" s="76"/>
      <c r="H955" s="23"/>
      <c r="I955" s="23"/>
    </row>
    <row r="956">
      <c r="A956" s="76"/>
      <c r="B956" s="76"/>
      <c r="H956" s="23"/>
      <c r="I956" s="23"/>
    </row>
    <row r="957">
      <c r="A957" s="76"/>
      <c r="B957" s="76"/>
      <c r="H957" s="23"/>
      <c r="I957" s="23"/>
    </row>
    <row r="958">
      <c r="A958" s="76"/>
      <c r="B958" s="76"/>
      <c r="H958" s="23"/>
      <c r="I958" s="23"/>
    </row>
    <row r="959">
      <c r="A959" s="76"/>
      <c r="B959" s="76"/>
      <c r="H959" s="23"/>
      <c r="I959" s="23"/>
    </row>
    <row r="960">
      <c r="A960" s="76"/>
      <c r="B960" s="76"/>
      <c r="H960" s="23"/>
      <c r="I960" s="23"/>
    </row>
    <row r="961">
      <c r="A961" s="76"/>
      <c r="B961" s="76"/>
      <c r="H961" s="23"/>
      <c r="I961" s="23"/>
    </row>
    <row r="962">
      <c r="A962" s="76"/>
      <c r="B962" s="76"/>
      <c r="H962" s="23"/>
      <c r="I962" s="23"/>
    </row>
    <row r="963">
      <c r="A963" s="76"/>
      <c r="B963" s="76"/>
      <c r="H963" s="23"/>
      <c r="I963" s="23"/>
    </row>
    <row r="964">
      <c r="A964" s="76"/>
      <c r="B964" s="76"/>
      <c r="H964" s="23"/>
      <c r="I964" s="23"/>
    </row>
    <row r="965">
      <c r="A965" s="76"/>
      <c r="B965" s="76"/>
      <c r="H965" s="23"/>
      <c r="I965" s="23"/>
    </row>
    <row r="966">
      <c r="A966" s="76"/>
      <c r="B966" s="76"/>
      <c r="H966" s="23"/>
      <c r="I966" s="23"/>
    </row>
    <row r="967">
      <c r="A967" s="76"/>
      <c r="B967" s="76"/>
      <c r="H967" s="23"/>
      <c r="I967" s="23"/>
    </row>
    <row r="968">
      <c r="A968" s="76"/>
      <c r="B968" s="76"/>
      <c r="H968" s="23"/>
      <c r="I968" s="23"/>
    </row>
    <row r="969">
      <c r="A969" s="76"/>
      <c r="B969" s="76"/>
      <c r="H969" s="23"/>
      <c r="I969" s="23"/>
    </row>
    <row r="970">
      <c r="A970" s="76"/>
      <c r="B970" s="76"/>
      <c r="H970" s="23"/>
      <c r="I970" s="23"/>
    </row>
    <row r="971">
      <c r="A971" s="76"/>
      <c r="B971" s="76"/>
      <c r="H971" s="23"/>
      <c r="I971" s="23"/>
    </row>
    <row r="972">
      <c r="A972" s="76"/>
      <c r="B972" s="76"/>
      <c r="H972" s="23"/>
      <c r="I972" s="23"/>
    </row>
    <row r="973">
      <c r="A973" s="76"/>
      <c r="B973" s="76"/>
      <c r="H973" s="23"/>
      <c r="I973" s="23"/>
    </row>
    <row r="974">
      <c r="A974" s="76"/>
      <c r="B974" s="76"/>
      <c r="H974" s="23"/>
      <c r="I974" s="23"/>
    </row>
    <row r="975">
      <c r="A975" s="76"/>
      <c r="B975" s="76"/>
      <c r="H975" s="23"/>
      <c r="I975" s="23"/>
    </row>
    <row r="976">
      <c r="A976" s="76"/>
      <c r="B976" s="76"/>
      <c r="H976" s="23"/>
      <c r="I976" s="23"/>
    </row>
    <row r="977">
      <c r="A977" s="76"/>
      <c r="B977" s="76"/>
      <c r="H977" s="23"/>
      <c r="I977" s="23"/>
    </row>
    <row r="978">
      <c r="A978" s="76"/>
      <c r="B978" s="76"/>
      <c r="H978" s="23"/>
      <c r="I978" s="23"/>
    </row>
    <row r="979">
      <c r="A979" s="76"/>
      <c r="B979" s="76"/>
      <c r="H979" s="23"/>
      <c r="I979" s="23"/>
    </row>
    <row r="980">
      <c r="A980" s="76"/>
      <c r="B980" s="76"/>
      <c r="H980" s="23"/>
      <c r="I980" s="23"/>
    </row>
    <row r="981">
      <c r="A981" s="76"/>
      <c r="B981" s="76"/>
      <c r="H981" s="23"/>
      <c r="I981" s="23"/>
    </row>
    <row r="982">
      <c r="A982" s="76"/>
      <c r="B982" s="76"/>
      <c r="H982" s="23"/>
      <c r="I982" s="23"/>
    </row>
    <row r="983">
      <c r="A983" s="76"/>
      <c r="B983" s="76"/>
      <c r="H983" s="23"/>
      <c r="I983" s="23"/>
    </row>
    <row r="984">
      <c r="A984" s="76"/>
      <c r="B984" s="76"/>
      <c r="H984" s="23"/>
      <c r="I984" s="23"/>
    </row>
    <row r="985">
      <c r="A985" s="76"/>
      <c r="B985" s="76"/>
      <c r="H985" s="23"/>
      <c r="I985" s="23"/>
    </row>
    <row r="986">
      <c r="A986" s="76"/>
      <c r="B986" s="76"/>
      <c r="H986" s="23"/>
      <c r="I986" s="23"/>
    </row>
    <row r="987">
      <c r="A987" s="76"/>
      <c r="B987" s="76"/>
      <c r="H987" s="23"/>
      <c r="I987" s="23"/>
    </row>
    <row r="988">
      <c r="A988" s="76"/>
      <c r="B988" s="76"/>
      <c r="H988" s="23"/>
      <c r="I988" s="23"/>
    </row>
    <row r="989">
      <c r="A989" s="76"/>
      <c r="B989" s="76"/>
      <c r="H989" s="23"/>
      <c r="I989" s="23"/>
    </row>
    <row r="990">
      <c r="A990" s="76"/>
      <c r="B990" s="76"/>
      <c r="H990" s="23"/>
      <c r="I990" s="23"/>
    </row>
    <row r="991">
      <c r="A991" s="76"/>
      <c r="B991" s="76"/>
      <c r="H991" s="23"/>
      <c r="I991" s="23"/>
    </row>
    <row r="992">
      <c r="A992" s="76"/>
      <c r="B992" s="76"/>
      <c r="H992" s="23"/>
      <c r="I992" s="23"/>
    </row>
    <row r="993">
      <c r="A993" s="76"/>
      <c r="B993" s="76"/>
      <c r="H993" s="23"/>
      <c r="I993" s="23"/>
    </row>
    <row r="994">
      <c r="A994" s="76"/>
      <c r="B994" s="76"/>
      <c r="H994" s="23"/>
      <c r="I994" s="23"/>
    </row>
  </sheetData>
  <conditionalFormatting sqref="W8">
    <cfRule type="notContainsBlanks" dxfId="2" priority="1">
      <formula>LEN(TRIM(W8))&gt;0</formula>
    </cfRule>
  </conditionalFormatting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3.86"/>
    <col customWidth="1" min="9" max="9" width="13.0"/>
  </cols>
  <sheetData>
    <row r="1">
      <c r="B1" s="27" t="s">
        <v>75</v>
      </c>
      <c r="C1" s="27" t="s">
        <v>76</v>
      </c>
      <c r="D1" s="27" t="s">
        <v>77</v>
      </c>
      <c r="E1" s="27" t="s">
        <v>78</v>
      </c>
      <c r="F1" s="27" t="s">
        <v>79</v>
      </c>
      <c r="G1" s="27" t="s">
        <v>80</v>
      </c>
      <c r="H1" s="26" t="s">
        <v>381</v>
      </c>
      <c r="J1" s="37" t="s">
        <v>75</v>
      </c>
      <c r="K1" s="37" t="s">
        <v>76</v>
      </c>
      <c r="L1" s="37" t="s">
        <v>77</v>
      </c>
      <c r="M1" s="37" t="s">
        <v>78</v>
      </c>
      <c r="N1" s="37" t="s">
        <v>79</v>
      </c>
      <c r="O1" s="37" t="s">
        <v>80</v>
      </c>
      <c r="P1" s="26" t="s">
        <v>381</v>
      </c>
      <c r="Q1" s="26"/>
      <c r="S1" s="37" t="s">
        <v>75</v>
      </c>
      <c r="T1" s="37" t="s">
        <v>76</v>
      </c>
      <c r="U1" s="37" t="s">
        <v>77</v>
      </c>
      <c r="V1" s="37" t="s">
        <v>78</v>
      </c>
      <c r="W1" s="37" t="s">
        <v>79</v>
      </c>
      <c r="X1" s="37" t="s">
        <v>80</v>
      </c>
      <c r="Y1" s="37"/>
      <c r="Z1" s="37"/>
      <c r="AA1" s="37"/>
      <c r="AB1" s="37"/>
      <c r="AC1" s="37"/>
      <c r="AD1" s="37"/>
      <c r="AE1" s="37"/>
      <c r="AF1" s="37"/>
    </row>
    <row r="2">
      <c r="A2" s="27" t="s">
        <v>336</v>
      </c>
      <c r="B2" s="39">
        <v>65.1816975554001</v>
      </c>
      <c r="C2" s="39">
        <v>58.2629839895438</v>
      </c>
      <c r="D2" s="39">
        <v>167.876905990068</v>
      </c>
      <c r="E2" s="39">
        <v>74.1464767549771</v>
      </c>
      <c r="F2" s="39">
        <v>153.869537264327</v>
      </c>
      <c r="G2" s="39">
        <v>169.224989003379</v>
      </c>
      <c r="H2" s="19">
        <f t="shared" ref="H2:H26" si="1">SUM(B2:G2)</f>
        <v>688.5625906</v>
      </c>
      <c r="J2" s="183">
        <v>50.9953396047765</v>
      </c>
      <c r="K2" s="183">
        <v>56.2688855669283</v>
      </c>
      <c r="L2" s="183">
        <v>103.146705645505</v>
      </c>
      <c r="M2" s="183">
        <v>48.9298854884324</v>
      </c>
      <c r="N2" s="183">
        <v>123.444744720799</v>
      </c>
      <c r="O2" s="183">
        <v>82.8368692889205</v>
      </c>
      <c r="P2" s="19">
        <f t="shared" ref="P2:P10" si="2">SUM(J2:O2)</f>
        <v>465.6224303</v>
      </c>
      <c r="Q2" s="19">
        <f t="shared" ref="Q2:Q26" si="3">AVERAGE(J2:O2)</f>
        <v>77.60373839</v>
      </c>
      <c r="S2" s="183">
        <v>48.2745193578924</v>
      </c>
      <c r="T2" s="183">
        <v>53.7661480220719</v>
      </c>
      <c r="U2" s="183">
        <v>101.273517094377</v>
      </c>
      <c r="V2" s="183">
        <v>46.6406706095696</v>
      </c>
      <c r="W2" s="183">
        <v>122.103155880312</v>
      </c>
      <c r="X2" s="183">
        <v>83.5548515790522</v>
      </c>
      <c r="Y2" s="183">
        <f t="shared" ref="Y2:Y26" si="4">SUM(S2:X2)</f>
        <v>455.6128625</v>
      </c>
      <c r="Z2" s="89"/>
      <c r="AA2" s="89"/>
      <c r="AB2" s="89"/>
      <c r="AC2" s="89"/>
      <c r="AD2" s="89"/>
      <c r="AE2" s="89"/>
      <c r="AF2" s="89"/>
    </row>
    <row r="3">
      <c r="A3" s="27" t="s">
        <v>337</v>
      </c>
      <c r="B3" s="18">
        <v>48.2021644668128</v>
      </c>
      <c r="C3" s="39">
        <v>51.2981452445235</v>
      </c>
      <c r="D3" s="39">
        <v>149.11988709395</v>
      </c>
      <c r="E3" s="39">
        <v>67.6916590482268</v>
      </c>
      <c r="F3" s="39">
        <v>149.527553260571</v>
      </c>
      <c r="G3" s="39">
        <v>162.449722176608</v>
      </c>
      <c r="H3" s="19">
        <f t="shared" si="1"/>
        <v>628.2891313</v>
      </c>
      <c r="J3" s="183">
        <v>40.1231333605355</v>
      </c>
      <c r="K3" s="183">
        <v>45.6071817047751</v>
      </c>
      <c r="L3" s="183">
        <v>99.0271594778536</v>
      </c>
      <c r="M3" s="183">
        <v>45.4142467043686</v>
      </c>
      <c r="N3" s="183">
        <v>123.170955469567</v>
      </c>
      <c r="O3" s="183">
        <v>90.3968758203495</v>
      </c>
      <c r="P3" s="19">
        <f t="shared" si="2"/>
        <v>443.7395525</v>
      </c>
      <c r="Q3" s="19">
        <f t="shared" si="3"/>
        <v>73.95659209</v>
      </c>
      <c r="S3" s="183">
        <v>36.9853720227726</v>
      </c>
      <c r="T3" s="183">
        <v>44.4401970750086</v>
      </c>
      <c r="U3" s="183">
        <v>96.9170267224208</v>
      </c>
      <c r="V3" s="183">
        <v>43.8475406582156</v>
      </c>
      <c r="W3" s="183">
        <v>120.889802080602</v>
      </c>
      <c r="X3" s="183">
        <v>88.5810927688776</v>
      </c>
      <c r="Y3" s="183">
        <f t="shared" si="4"/>
        <v>431.6610313</v>
      </c>
      <c r="Z3" s="89"/>
      <c r="AA3" s="89"/>
      <c r="AB3" s="89"/>
      <c r="AC3" s="89"/>
      <c r="AD3" s="89"/>
      <c r="AE3" s="89"/>
      <c r="AF3" s="89"/>
    </row>
    <row r="4">
      <c r="A4" s="27" t="s">
        <v>338</v>
      </c>
      <c r="B4" s="39">
        <v>52.9434396838908</v>
      </c>
      <c r="C4" s="39">
        <v>52.3376019363614</v>
      </c>
      <c r="D4" s="39">
        <v>162.988046021896</v>
      </c>
      <c r="E4" s="18">
        <v>42.393694838752</v>
      </c>
      <c r="F4" s="39">
        <v>143.778084367575</v>
      </c>
      <c r="G4" s="39">
        <v>157.683524326246</v>
      </c>
      <c r="H4" s="19">
        <f t="shared" si="1"/>
        <v>612.1243912</v>
      </c>
      <c r="J4" s="183">
        <v>50.6624315290501</v>
      </c>
      <c r="K4" s="183">
        <v>51.666148034823</v>
      </c>
      <c r="L4" s="183">
        <v>98.5495990021226</v>
      </c>
      <c r="M4" s="183">
        <v>35.1302405461687</v>
      </c>
      <c r="N4" s="183">
        <v>87.029488459041</v>
      </c>
      <c r="O4" s="183">
        <v>75.9701765739255</v>
      </c>
      <c r="P4" s="19">
        <f t="shared" si="2"/>
        <v>399.0080841</v>
      </c>
      <c r="Q4" s="19">
        <f t="shared" si="3"/>
        <v>66.50134736</v>
      </c>
      <c r="S4" s="183">
        <v>47.3202832069181</v>
      </c>
      <c r="T4" s="183">
        <v>50.6136119142903</v>
      </c>
      <c r="U4" s="183">
        <v>100.827433512362</v>
      </c>
      <c r="V4" s="183">
        <v>34.3363060179563</v>
      </c>
      <c r="W4" s="183">
        <v>89.3672636715533</v>
      </c>
      <c r="X4" s="183">
        <v>81.880440750295</v>
      </c>
      <c r="Y4" s="183">
        <f t="shared" si="4"/>
        <v>404.3453391</v>
      </c>
      <c r="Z4" s="89"/>
      <c r="AA4" s="89"/>
      <c r="AB4" s="89"/>
      <c r="AC4" s="89"/>
      <c r="AD4" s="89"/>
      <c r="AE4" s="89"/>
      <c r="AF4" s="89"/>
    </row>
    <row r="5">
      <c r="A5" s="27" t="s">
        <v>339</v>
      </c>
      <c r="B5" s="18">
        <v>29.7603420438427</v>
      </c>
      <c r="C5" s="39">
        <v>44.0411880546126</v>
      </c>
      <c r="D5" s="39">
        <v>150.292495923115</v>
      </c>
      <c r="E5" s="18">
        <v>42.9310662738635</v>
      </c>
      <c r="F5" s="39">
        <v>140.010191208429</v>
      </c>
      <c r="G5" s="39">
        <v>155.928369069237</v>
      </c>
      <c r="H5" s="19">
        <f t="shared" si="1"/>
        <v>562.9636526</v>
      </c>
      <c r="J5" s="183">
        <v>27.7184212553462</v>
      </c>
      <c r="K5" s="183">
        <v>40.9082467948905</v>
      </c>
      <c r="L5" s="183">
        <v>95.9819443028717</v>
      </c>
      <c r="M5" s="183">
        <v>33.2579631669608</v>
      </c>
      <c r="N5" s="183">
        <v>92.8225997643117</v>
      </c>
      <c r="O5" s="183">
        <v>83.0588221389796</v>
      </c>
      <c r="P5" s="19">
        <f t="shared" si="2"/>
        <v>373.7479974</v>
      </c>
      <c r="Q5" s="19">
        <f t="shared" si="3"/>
        <v>62.2913329</v>
      </c>
      <c r="S5" s="183">
        <v>25.81625158271</v>
      </c>
      <c r="T5" s="183">
        <v>41.424815540317</v>
      </c>
      <c r="U5" s="183">
        <v>95.2549628335921</v>
      </c>
      <c r="V5" s="183">
        <v>33.3161530671949</v>
      </c>
      <c r="W5" s="183">
        <v>92.1041234465326</v>
      </c>
      <c r="X5" s="183">
        <v>86.0124814936481</v>
      </c>
      <c r="Y5" s="183">
        <f t="shared" si="4"/>
        <v>373.928788</v>
      </c>
      <c r="Z5" s="89"/>
      <c r="AA5" s="89"/>
      <c r="AB5" s="89"/>
      <c r="AC5" s="89"/>
      <c r="AD5" s="89"/>
      <c r="AE5" s="89"/>
      <c r="AF5" s="89"/>
    </row>
    <row r="6">
      <c r="A6" s="27" t="s">
        <v>342</v>
      </c>
      <c r="B6" s="18">
        <v>40.4917541179864</v>
      </c>
      <c r="C6" s="39">
        <v>32.7552462672336</v>
      </c>
      <c r="D6" s="18">
        <v>31.968462303903</v>
      </c>
      <c r="E6" s="18">
        <v>36.1368878271327</v>
      </c>
      <c r="F6" s="18">
        <v>45.2977592470547</v>
      </c>
      <c r="G6" s="18">
        <v>57.5764208602563</v>
      </c>
      <c r="H6" s="19">
        <f t="shared" si="1"/>
        <v>244.2265306</v>
      </c>
      <c r="J6" s="183">
        <v>35.4301417862298</v>
      </c>
      <c r="K6" s="89">
        <v>11.6339775539209</v>
      </c>
      <c r="L6" s="183">
        <v>23.3640529286024</v>
      </c>
      <c r="M6" s="183">
        <v>34.4167941969138</v>
      </c>
      <c r="N6" s="89">
        <v>18.3308065620414</v>
      </c>
      <c r="O6" s="183">
        <v>23.7730762603858</v>
      </c>
      <c r="P6" s="19">
        <f t="shared" si="2"/>
        <v>146.9488493</v>
      </c>
      <c r="Q6" s="19">
        <f t="shared" si="3"/>
        <v>24.49147488</v>
      </c>
      <c r="S6" s="183">
        <v>34.4318833566982</v>
      </c>
      <c r="T6" s="89">
        <v>7.5808129054157</v>
      </c>
      <c r="U6" s="183">
        <v>17.90790912996</v>
      </c>
      <c r="V6" s="183">
        <v>33.3879034423465</v>
      </c>
      <c r="W6" s="89">
        <v>19.8185647714469</v>
      </c>
      <c r="X6" s="89">
        <v>17.0317513555731</v>
      </c>
      <c r="Y6" s="183">
        <f t="shared" si="4"/>
        <v>130.158825</v>
      </c>
      <c r="Z6" s="89"/>
      <c r="AA6" s="89"/>
      <c r="AB6" s="89"/>
      <c r="AC6" s="89"/>
      <c r="AD6" s="89"/>
      <c r="AE6" s="89"/>
      <c r="AF6" s="89"/>
    </row>
    <row r="7">
      <c r="A7" s="27" t="s">
        <v>343</v>
      </c>
      <c r="B7" s="18">
        <v>33.3387483115667</v>
      </c>
      <c r="C7" s="39">
        <v>33.9292543240683</v>
      </c>
      <c r="D7" s="18">
        <v>20.8261665284942</v>
      </c>
      <c r="E7" s="18">
        <v>39.2804434819977</v>
      </c>
      <c r="F7" s="18">
        <v>44.8665132953205</v>
      </c>
      <c r="G7" s="18">
        <v>51.932337174474</v>
      </c>
      <c r="H7" s="19">
        <f t="shared" si="1"/>
        <v>224.1734631</v>
      </c>
      <c r="J7" s="183">
        <v>27.2174952527077</v>
      </c>
      <c r="K7" s="89">
        <v>16.1055681826609</v>
      </c>
      <c r="L7" s="89">
        <v>10.7790316352861</v>
      </c>
      <c r="M7" s="183">
        <v>37.8203659890192</v>
      </c>
      <c r="N7" s="89">
        <v>25.2708321951235</v>
      </c>
      <c r="O7" s="183">
        <v>20.5746910118844</v>
      </c>
      <c r="P7" s="19">
        <f t="shared" si="2"/>
        <v>137.7679843</v>
      </c>
      <c r="Q7" s="19">
        <f t="shared" si="3"/>
        <v>22.96133071</v>
      </c>
      <c r="S7" s="183">
        <v>29.6171492095598</v>
      </c>
      <c r="T7" s="89">
        <v>9.32652551722541</v>
      </c>
      <c r="U7" s="89">
        <v>9.51416379458775</v>
      </c>
      <c r="V7" s="183">
        <v>35.7331399362537</v>
      </c>
      <c r="W7" s="89">
        <v>23.9413346417226</v>
      </c>
      <c r="X7" s="89">
        <v>15.2079289478297</v>
      </c>
      <c r="Y7" s="183">
        <f t="shared" si="4"/>
        <v>123.340242</v>
      </c>
      <c r="Z7" s="89"/>
      <c r="AA7" s="89"/>
      <c r="AB7" s="89"/>
      <c r="AC7" s="89"/>
      <c r="AD7" s="89"/>
      <c r="AE7" s="89"/>
      <c r="AF7" s="89"/>
    </row>
    <row r="8">
      <c r="A8" s="27" t="s">
        <v>344</v>
      </c>
      <c r="B8" s="18">
        <v>30.885875617664</v>
      </c>
      <c r="C8" s="39">
        <v>34.6916638936164</v>
      </c>
      <c r="D8" s="18">
        <v>24.806388821586</v>
      </c>
      <c r="E8" s="18">
        <v>39.3450583700718</v>
      </c>
      <c r="F8" s="18">
        <v>40.6397166163401</v>
      </c>
      <c r="G8" s="18">
        <v>57.1928260021374</v>
      </c>
      <c r="H8" s="19">
        <f t="shared" si="1"/>
        <v>227.5615293</v>
      </c>
      <c r="J8" s="183">
        <v>25.9111454619026</v>
      </c>
      <c r="K8" s="89">
        <v>14.4735976050477</v>
      </c>
      <c r="L8" s="89">
        <v>15.4134209449984</v>
      </c>
      <c r="M8" s="183">
        <v>36.4881574730398</v>
      </c>
      <c r="N8" s="89">
        <v>18.3799752946158</v>
      </c>
      <c r="O8" s="183">
        <v>25.9538972943168</v>
      </c>
      <c r="P8" s="19">
        <f t="shared" si="2"/>
        <v>136.6201941</v>
      </c>
      <c r="Q8" s="19">
        <f t="shared" si="3"/>
        <v>22.77003235</v>
      </c>
      <c r="S8" s="183">
        <v>29.503059184555</v>
      </c>
      <c r="T8" s="89">
        <v>8.2472525401092</v>
      </c>
      <c r="U8" s="89">
        <v>12.6769735192395</v>
      </c>
      <c r="V8" s="183">
        <v>34.3590554432055</v>
      </c>
      <c r="W8" s="89">
        <v>20.3966452220098</v>
      </c>
      <c r="X8" s="89">
        <v>17.3136399250996</v>
      </c>
      <c r="Y8" s="183">
        <f t="shared" si="4"/>
        <v>122.4966258</v>
      </c>
      <c r="Z8" s="89"/>
      <c r="AA8" s="89"/>
      <c r="AB8" s="89"/>
      <c r="AC8" s="89"/>
      <c r="AD8" s="89"/>
      <c r="AE8" s="89"/>
      <c r="AF8" s="89"/>
    </row>
    <row r="9">
      <c r="A9" s="27" t="s">
        <v>354</v>
      </c>
      <c r="B9" s="18">
        <v>48.9694410942853</v>
      </c>
      <c r="C9" s="18">
        <v>12.3832341985738</v>
      </c>
      <c r="D9" s="18">
        <v>11.5278837264581</v>
      </c>
      <c r="E9" s="18">
        <v>40.8892767133899</v>
      </c>
      <c r="F9" s="18">
        <v>43.810335125253</v>
      </c>
      <c r="G9" s="18">
        <v>16.26591599389</v>
      </c>
      <c r="H9" s="19">
        <f t="shared" si="1"/>
        <v>173.8460869</v>
      </c>
      <c r="J9" s="183">
        <v>39.4364051665564</v>
      </c>
      <c r="K9" s="89">
        <v>5.2935769121262</v>
      </c>
      <c r="L9" s="89">
        <v>11.3946447763675</v>
      </c>
      <c r="M9" s="183">
        <v>36.7942297609911</v>
      </c>
      <c r="N9" s="183">
        <v>31.1776567200197</v>
      </c>
      <c r="O9" s="89">
        <v>9.85266336680905</v>
      </c>
      <c r="P9" s="19">
        <f t="shared" si="2"/>
        <v>133.9491767</v>
      </c>
      <c r="Q9" s="19">
        <f t="shared" si="3"/>
        <v>22.32486278</v>
      </c>
      <c r="S9" s="183">
        <v>31.5855431974387</v>
      </c>
      <c r="T9" s="89">
        <v>3.36554833570233</v>
      </c>
      <c r="U9" s="89">
        <v>6.45508422158559</v>
      </c>
      <c r="V9" s="183">
        <v>29.6346739580115</v>
      </c>
      <c r="W9" s="89">
        <v>26.7986720956711</v>
      </c>
      <c r="X9" s="89">
        <v>5.57383050754776</v>
      </c>
      <c r="Y9" s="183">
        <f t="shared" si="4"/>
        <v>103.4133523</v>
      </c>
      <c r="Z9" s="89"/>
      <c r="AA9" s="89"/>
      <c r="AB9" s="89"/>
      <c r="AC9" s="89"/>
      <c r="AD9" s="89"/>
      <c r="AE9" s="89"/>
      <c r="AF9" s="89"/>
    </row>
    <row r="10">
      <c r="A10" s="27" t="s">
        <v>353</v>
      </c>
      <c r="B10" s="18">
        <v>43.3293001993457</v>
      </c>
      <c r="C10" s="18">
        <v>3.85966782033639</v>
      </c>
      <c r="D10" s="18">
        <v>4.54733682481929</v>
      </c>
      <c r="E10" s="18">
        <v>43.5049197914648</v>
      </c>
      <c r="F10" s="18">
        <v>43.1968585452102</v>
      </c>
      <c r="G10" s="18">
        <v>7.28700693134824</v>
      </c>
      <c r="H10" s="19">
        <f t="shared" si="1"/>
        <v>145.7250901</v>
      </c>
      <c r="J10" s="183">
        <v>38.6770656450788</v>
      </c>
      <c r="K10" s="89">
        <v>3.26161360918978</v>
      </c>
      <c r="L10" s="89">
        <v>4.04316242219788</v>
      </c>
      <c r="M10" s="183">
        <v>39.8437528310968</v>
      </c>
      <c r="N10" s="183">
        <v>37.4008799552447</v>
      </c>
      <c r="O10" s="89">
        <v>5.99339044934214</v>
      </c>
      <c r="P10" s="19">
        <f t="shared" si="2"/>
        <v>129.2198649</v>
      </c>
      <c r="Q10" s="19">
        <f t="shared" si="3"/>
        <v>21.53664415</v>
      </c>
      <c r="S10" s="183">
        <v>30.9817398261466</v>
      </c>
      <c r="T10" s="89">
        <v>2.14224586838796</v>
      </c>
      <c r="U10" s="89">
        <v>2.57578722222373</v>
      </c>
      <c r="V10" s="183">
        <v>30.4230584116158</v>
      </c>
      <c r="W10" s="89">
        <v>30.7420723912941</v>
      </c>
      <c r="X10" s="89">
        <v>3.4875876674861</v>
      </c>
      <c r="Y10" s="183">
        <f t="shared" si="4"/>
        <v>100.3524914</v>
      </c>
      <c r="Z10" s="89"/>
      <c r="AA10" s="89"/>
      <c r="AB10" s="89"/>
      <c r="AC10" s="89"/>
      <c r="AD10" s="89"/>
      <c r="AE10" s="89"/>
      <c r="AF10" s="89"/>
    </row>
    <row r="11">
      <c r="A11" s="27" t="s">
        <v>341</v>
      </c>
      <c r="B11" s="18">
        <v>30.6048264479349</v>
      </c>
      <c r="C11" s="39">
        <v>43.1002314688218</v>
      </c>
      <c r="D11" s="39">
        <v>53.3400286166636</v>
      </c>
      <c r="E11" s="18">
        <v>33.4109013909522</v>
      </c>
      <c r="F11" s="18">
        <v>37.7638384178579</v>
      </c>
      <c r="G11" s="18">
        <v>32.4939281330311</v>
      </c>
      <c r="H11" s="19">
        <f t="shared" si="1"/>
        <v>230.7137545</v>
      </c>
      <c r="J11" s="183">
        <v>20.6629868143956</v>
      </c>
      <c r="K11" s="183">
        <v>20.0955732082087</v>
      </c>
      <c r="L11" s="89">
        <v>16.9550163122794</v>
      </c>
      <c r="M11" s="183">
        <v>29.5705257854856</v>
      </c>
      <c r="N11" s="89">
        <v>25.3430279163005</v>
      </c>
      <c r="O11" s="183">
        <v>30.0163387971504</v>
      </c>
      <c r="P11" s="19">
        <f>SUM(J12:O12)</f>
        <v>104.3483805</v>
      </c>
      <c r="Q11" s="19">
        <f t="shared" si="3"/>
        <v>23.77391147</v>
      </c>
      <c r="S11" s="183">
        <v>13.4827165947003</v>
      </c>
      <c r="T11" s="183">
        <v>15.0119323934883</v>
      </c>
      <c r="U11" s="89">
        <v>12.3291135375546</v>
      </c>
      <c r="V11" s="183">
        <v>19.6311012181912</v>
      </c>
      <c r="W11" s="89">
        <v>16.3686251096418</v>
      </c>
      <c r="X11" s="183">
        <v>21.3758588824321</v>
      </c>
      <c r="Y11" s="183">
        <f t="shared" si="4"/>
        <v>98.19934774</v>
      </c>
      <c r="Z11" s="89"/>
      <c r="AA11" s="89"/>
      <c r="AB11" s="89"/>
      <c r="AC11" s="89"/>
      <c r="AD11" s="89"/>
      <c r="AE11" s="89"/>
      <c r="AF11" s="89"/>
    </row>
    <row r="12">
      <c r="A12" s="27" t="s">
        <v>349</v>
      </c>
      <c r="B12" s="18">
        <v>42.8889415521268</v>
      </c>
      <c r="C12" s="18">
        <v>9.34994792280325</v>
      </c>
      <c r="D12" s="18">
        <v>11.6409044285477</v>
      </c>
      <c r="E12" s="18">
        <v>37.4271564931893</v>
      </c>
      <c r="F12" s="18">
        <v>39.1879393149779</v>
      </c>
      <c r="G12" s="18">
        <v>14.016277492863</v>
      </c>
      <c r="H12" s="19">
        <f t="shared" si="1"/>
        <v>154.5111672</v>
      </c>
      <c r="J12" s="183">
        <v>28.8839127515205</v>
      </c>
      <c r="K12" s="89">
        <v>6.40853253561893</v>
      </c>
      <c r="L12" s="89">
        <v>11.3796536739685</v>
      </c>
      <c r="M12" s="183">
        <v>27.9457383185779</v>
      </c>
      <c r="N12" s="89">
        <v>19.2092827774444</v>
      </c>
      <c r="O12" s="89">
        <v>10.5212604048052</v>
      </c>
      <c r="P12" s="19">
        <f t="shared" ref="P12:P25" si="5">SUM(J12:O12)</f>
        <v>104.3483805</v>
      </c>
      <c r="Q12" s="19">
        <f t="shared" si="3"/>
        <v>17.39139674</v>
      </c>
      <c r="S12" s="183">
        <v>19.7656849438444</v>
      </c>
      <c r="T12" s="89">
        <v>4.20622346826589</v>
      </c>
      <c r="U12" s="89">
        <v>6.34649682823169</v>
      </c>
      <c r="V12" s="183">
        <v>21.8071207429946</v>
      </c>
      <c r="W12" s="89">
        <v>14.5697580042607</v>
      </c>
      <c r="X12" s="89">
        <v>7.96646741115183</v>
      </c>
      <c r="Y12" s="183">
        <f t="shared" si="4"/>
        <v>74.6617514</v>
      </c>
      <c r="Z12" s="89"/>
      <c r="AA12" s="89"/>
      <c r="AB12" s="89"/>
      <c r="AC12" s="89"/>
      <c r="AD12" s="89"/>
      <c r="AE12" s="89"/>
      <c r="AF12" s="89"/>
    </row>
    <row r="13">
      <c r="A13" s="27" t="s">
        <v>352</v>
      </c>
      <c r="B13" s="18">
        <v>41.1268364910839</v>
      </c>
      <c r="C13" s="18">
        <v>10.0100373735249</v>
      </c>
      <c r="D13" s="18">
        <v>9.15711858640825</v>
      </c>
      <c r="E13" s="18">
        <v>35.1139548331653</v>
      </c>
      <c r="F13" s="18">
        <v>36.6656361453433</v>
      </c>
      <c r="G13" s="18">
        <v>9.41921468575508</v>
      </c>
      <c r="H13" s="19">
        <f t="shared" si="1"/>
        <v>141.4927981</v>
      </c>
      <c r="J13" s="183">
        <v>28.2289205266301</v>
      </c>
      <c r="K13" s="89">
        <v>8.10105787151279</v>
      </c>
      <c r="L13" s="89">
        <v>9.15551619445986</v>
      </c>
      <c r="M13" s="183">
        <v>25.6046288382451</v>
      </c>
      <c r="N13" s="89">
        <v>21.4485818798446</v>
      </c>
      <c r="O13" s="89">
        <v>7.49219799918648</v>
      </c>
      <c r="P13" s="19">
        <f t="shared" si="5"/>
        <v>100.0309033</v>
      </c>
      <c r="Q13" s="19">
        <f t="shared" si="3"/>
        <v>16.67181722</v>
      </c>
      <c r="S13" s="183">
        <v>19.7258906974</v>
      </c>
      <c r="T13" s="89">
        <v>4.40022168328774</v>
      </c>
      <c r="U13" s="89">
        <v>5.37759950852347</v>
      </c>
      <c r="V13" s="183">
        <v>20.7324338240757</v>
      </c>
      <c r="W13" s="89">
        <v>15.7850305478487</v>
      </c>
      <c r="X13" s="89">
        <v>6.15708701539229</v>
      </c>
      <c r="Y13" s="183">
        <f t="shared" si="4"/>
        <v>72.17826328</v>
      </c>
      <c r="Z13" s="89"/>
      <c r="AA13" s="89"/>
      <c r="AB13" s="89"/>
      <c r="AC13" s="89"/>
      <c r="AD13" s="89"/>
      <c r="AE13" s="89"/>
      <c r="AF13" s="89"/>
    </row>
    <row r="14">
      <c r="A14" s="27" t="s">
        <v>351</v>
      </c>
      <c r="B14" s="18">
        <v>38.1097858507003</v>
      </c>
      <c r="C14" s="18">
        <v>11.9599295886567</v>
      </c>
      <c r="D14" s="18">
        <v>7.78390837017688</v>
      </c>
      <c r="E14" s="18">
        <v>32.0271887171231</v>
      </c>
      <c r="F14" s="18">
        <v>35.217055781488</v>
      </c>
      <c r="G14" s="18">
        <v>11.2530328792766</v>
      </c>
      <c r="H14" s="19">
        <f t="shared" si="1"/>
        <v>136.3509012</v>
      </c>
      <c r="J14" s="183">
        <v>23.9741471774878</v>
      </c>
      <c r="K14" s="89">
        <v>9.02127811900255</v>
      </c>
      <c r="L14" s="89">
        <v>7.78373436976704</v>
      </c>
      <c r="M14" s="183">
        <v>23.4886596250596</v>
      </c>
      <c r="N14" s="89">
        <v>19.1239615662258</v>
      </c>
      <c r="O14" s="89">
        <v>8.11103748926977</v>
      </c>
      <c r="P14" s="19">
        <f t="shared" si="5"/>
        <v>91.50281835</v>
      </c>
      <c r="Q14" s="19">
        <f t="shared" si="3"/>
        <v>15.25046972</v>
      </c>
      <c r="S14" s="183">
        <v>17.9614266381316</v>
      </c>
      <c r="T14" s="89">
        <v>5.45441689103163</v>
      </c>
      <c r="U14" s="89">
        <v>4.98688305738135</v>
      </c>
      <c r="V14" s="183">
        <v>19.6029517123591</v>
      </c>
      <c r="W14" s="89">
        <v>14.5673321241527</v>
      </c>
      <c r="X14" s="89">
        <v>6.17770434104047</v>
      </c>
      <c r="Y14" s="183">
        <f t="shared" si="4"/>
        <v>68.75071476</v>
      </c>
      <c r="Z14" s="89"/>
      <c r="AA14" s="89"/>
      <c r="AB14" s="89"/>
      <c r="AC14" s="89"/>
      <c r="AD14" s="89"/>
      <c r="AE14" s="89"/>
      <c r="AF14" s="89"/>
    </row>
    <row r="15">
      <c r="A15" s="27" t="s">
        <v>345</v>
      </c>
      <c r="B15" s="18">
        <v>31.7241334177263</v>
      </c>
      <c r="C15" s="18">
        <v>8.03087631328548</v>
      </c>
      <c r="D15" s="18">
        <v>16.710525928267</v>
      </c>
      <c r="E15" s="18">
        <v>29.1308143502865</v>
      </c>
      <c r="F15" s="18">
        <v>20.4711540168474</v>
      </c>
      <c r="G15" s="18">
        <v>14.0123105880244</v>
      </c>
      <c r="H15" s="19">
        <f t="shared" si="1"/>
        <v>120.0798146</v>
      </c>
      <c r="J15" s="89">
        <v>10.1014802061803</v>
      </c>
      <c r="K15" s="89">
        <v>7.57552568136575</v>
      </c>
      <c r="L15" s="89">
        <v>11.1456237270668</v>
      </c>
      <c r="M15" s="89">
        <v>9.87182052698161</v>
      </c>
      <c r="N15" s="89">
        <v>10.4173353430562</v>
      </c>
      <c r="O15" s="89">
        <v>10.0300895624485</v>
      </c>
      <c r="P15" s="19">
        <f t="shared" si="5"/>
        <v>59.14187505</v>
      </c>
      <c r="Q15" s="19">
        <f t="shared" si="3"/>
        <v>9.856979175</v>
      </c>
      <c r="S15" s="89">
        <v>8.10534171212945</v>
      </c>
      <c r="T15" s="89">
        <v>4.73349993292014</v>
      </c>
      <c r="U15" s="89">
        <v>6.26662053669864</v>
      </c>
      <c r="V15" s="89">
        <v>8.05272107964951</v>
      </c>
      <c r="W15" s="89">
        <v>7.78734116577382</v>
      </c>
      <c r="X15" s="89">
        <v>5.69972583461079</v>
      </c>
      <c r="Y15" s="183">
        <f t="shared" si="4"/>
        <v>40.64525026</v>
      </c>
      <c r="Z15" s="89"/>
      <c r="AA15" s="89"/>
      <c r="AB15" s="89"/>
      <c r="AC15" s="89"/>
      <c r="AD15" s="89"/>
      <c r="AE15" s="89"/>
      <c r="AF15" s="89"/>
    </row>
    <row r="16">
      <c r="A16" s="27" t="s">
        <v>356</v>
      </c>
      <c r="B16" s="18">
        <v>17.9787776296942</v>
      </c>
      <c r="C16" s="39">
        <v>42.4737438118168</v>
      </c>
      <c r="D16" s="18">
        <v>6.89824388699984</v>
      </c>
      <c r="E16" s="39">
        <v>58.1050396532706</v>
      </c>
      <c r="F16" s="18">
        <v>19.1225476911522</v>
      </c>
      <c r="G16" s="18">
        <v>42.5209989474005</v>
      </c>
      <c r="H16" s="19">
        <f t="shared" si="1"/>
        <v>187.0993516</v>
      </c>
      <c r="J16" s="89">
        <v>8.80526056796807</v>
      </c>
      <c r="K16" s="89">
        <v>5.90319690439604</v>
      </c>
      <c r="L16" s="89">
        <v>6.89780596483783</v>
      </c>
      <c r="M16" s="89">
        <v>6.5342856635087</v>
      </c>
      <c r="N16" s="89">
        <v>10.840904140706</v>
      </c>
      <c r="O16" s="89">
        <v>6.73771626147148</v>
      </c>
      <c r="P16" s="19">
        <f t="shared" si="5"/>
        <v>45.7191695</v>
      </c>
      <c r="Q16" s="19">
        <f t="shared" si="3"/>
        <v>7.619861584</v>
      </c>
      <c r="S16" s="89">
        <v>4.75026356589654</v>
      </c>
      <c r="T16" s="89">
        <v>3.08506021028959</v>
      </c>
      <c r="U16" s="89">
        <v>3.90759084338937</v>
      </c>
      <c r="V16" s="89">
        <v>4.17494437363016</v>
      </c>
      <c r="W16" s="89">
        <v>6.50843119841304</v>
      </c>
      <c r="X16" s="89">
        <v>4.07983371655341</v>
      </c>
      <c r="Y16" s="183">
        <f t="shared" si="4"/>
        <v>26.50612391</v>
      </c>
      <c r="Z16" s="89"/>
      <c r="AA16" s="89"/>
      <c r="AB16" s="89"/>
      <c r="AC16" s="89"/>
      <c r="AD16" s="89"/>
      <c r="AE16" s="89"/>
      <c r="AF16" s="89"/>
    </row>
    <row r="17">
      <c r="A17" s="27" t="s">
        <v>355</v>
      </c>
      <c r="B17" s="39">
        <v>71.9247673983564</v>
      </c>
      <c r="C17" s="39">
        <v>64.072676028469</v>
      </c>
      <c r="D17" s="18">
        <v>14.260748975297</v>
      </c>
      <c r="E17" s="18">
        <v>12.7335804632289</v>
      </c>
      <c r="F17" s="39">
        <v>58.9414169452839</v>
      </c>
      <c r="G17" s="18">
        <v>50.6868266438898</v>
      </c>
      <c r="H17" s="19">
        <f t="shared" si="1"/>
        <v>272.6200165</v>
      </c>
      <c r="J17" s="89">
        <v>10.3961740072137</v>
      </c>
      <c r="K17" s="89">
        <v>1.89822265350028</v>
      </c>
      <c r="L17" s="89">
        <v>4.39888643643922</v>
      </c>
      <c r="M17" s="89">
        <v>10.5536618974902</v>
      </c>
      <c r="N17" s="89">
        <v>12.4842923185133</v>
      </c>
      <c r="O17" s="89">
        <v>4.583095636154</v>
      </c>
      <c r="P17" s="19">
        <f t="shared" si="5"/>
        <v>44.31433295</v>
      </c>
      <c r="Q17" s="19">
        <f t="shared" si="3"/>
        <v>7.385722158</v>
      </c>
      <c r="S17" s="89">
        <v>6.8228914365426</v>
      </c>
      <c r="T17" s="89">
        <v>1.1780046043629</v>
      </c>
      <c r="U17" s="89">
        <v>2.51851689132397</v>
      </c>
      <c r="V17" s="89">
        <v>7.0944323945821</v>
      </c>
      <c r="W17" s="89">
        <v>7.90963906183971</v>
      </c>
      <c r="X17" s="89">
        <v>2.60573006904427</v>
      </c>
      <c r="Y17" s="183">
        <f t="shared" si="4"/>
        <v>28.12921446</v>
      </c>
      <c r="Z17" s="89"/>
      <c r="AA17" s="89"/>
      <c r="AB17" s="89"/>
      <c r="AC17" s="89"/>
      <c r="AD17" s="89"/>
      <c r="AE17" s="89"/>
      <c r="AF17" s="89"/>
    </row>
    <row r="18">
      <c r="A18" s="27" t="s">
        <v>360</v>
      </c>
      <c r="B18" s="18">
        <v>26.6847753581559</v>
      </c>
      <c r="C18" s="39">
        <v>39.9714048385212</v>
      </c>
      <c r="D18" s="18">
        <v>25.9433910799575</v>
      </c>
      <c r="E18" s="18">
        <v>15.4974688633328</v>
      </c>
      <c r="F18" s="18">
        <v>7.70439076459021</v>
      </c>
      <c r="G18" s="18">
        <v>15.0682544487391</v>
      </c>
      <c r="H18" s="19">
        <f t="shared" si="1"/>
        <v>130.8696854</v>
      </c>
      <c r="J18" s="89">
        <v>7.69437535548428</v>
      </c>
      <c r="K18" s="89">
        <v>6.17915943507948</v>
      </c>
      <c r="L18" s="89">
        <v>6.0690872071297</v>
      </c>
      <c r="M18" s="89">
        <v>6.77213099054639</v>
      </c>
      <c r="N18" s="89">
        <v>7.69741069703861</v>
      </c>
      <c r="O18" s="89">
        <v>4.84706307768197</v>
      </c>
      <c r="P18" s="19">
        <f t="shared" si="5"/>
        <v>39.25922676</v>
      </c>
      <c r="Q18" s="19">
        <f t="shared" si="3"/>
        <v>6.54320446</v>
      </c>
      <c r="S18" s="89">
        <v>4.69737222333503</v>
      </c>
      <c r="T18" s="89">
        <v>3.99928866797608</v>
      </c>
      <c r="U18" s="89">
        <v>3.43088030956615</v>
      </c>
      <c r="V18" s="89">
        <v>4.55858283565919</v>
      </c>
      <c r="W18" s="89">
        <v>4.56388754602</v>
      </c>
      <c r="X18" s="89">
        <v>3.03317829248739</v>
      </c>
      <c r="Y18" s="183">
        <f t="shared" si="4"/>
        <v>24.28318988</v>
      </c>
      <c r="Z18" s="89"/>
      <c r="AA18" s="89"/>
      <c r="AB18" s="89"/>
      <c r="AC18" s="89"/>
      <c r="AD18" s="89"/>
      <c r="AE18" s="89"/>
      <c r="AF18" s="89"/>
    </row>
    <row r="19">
      <c r="A19" s="27" t="s">
        <v>357</v>
      </c>
      <c r="B19" s="18">
        <v>25.1329633595407</v>
      </c>
      <c r="C19" s="18">
        <v>32.1002626935413</v>
      </c>
      <c r="D19" s="18">
        <v>9.57369412174643</v>
      </c>
      <c r="E19" s="18">
        <v>10.9587699521579</v>
      </c>
      <c r="F19" s="18">
        <v>19.3150337723185</v>
      </c>
      <c r="G19" s="18">
        <v>25.8479852810248</v>
      </c>
      <c r="H19" s="19">
        <f t="shared" si="1"/>
        <v>122.9287092</v>
      </c>
      <c r="J19" s="89">
        <v>7.59561698241525</v>
      </c>
      <c r="K19" s="89">
        <v>1.18890080871957</v>
      </c>
      <c r="L19" s="89">
        <v>6.49181983975452</v>
      </c>
      <c r="M19" s="89">
        <v>7.35879434379518</v>
      </c>
      <c r="N19" s="89">
        <v>9.31352338947851</v>
      </c>
      <c r="O19" s="89">
        <v>6.40531979091966</v>
      </c>
      <c r="P19" s="19">
        <f t="shared" si="5"/>
        <v>38.35397516</v>
      </c>
      <c r="Q19" s="19">
        <f t="shared" si="3"/>
        <v>6.392329193</v>
      </c>
      <c r="S19" s="89">
        <v>6.13064505650273</v>
      </c>
      <c r="T19" s="89">
        <v>0.88175906052359</v>
      </c>
      <c r="U19" s="89">
        <v>3.34446320791354</v>
      </c>
      <c r="V19" s="89">
        <v>6.03503050848179</v>
      </c>
      <c r="W19" s="89">
        <v>6.54708366994447</v>
      </c>
      <c r="X19" s="89">
        <v>3.31531390828487</v>
      </c>
      <c r="Y19" s="183">
        <f t="shared" si="4"/>
        <v>26.25429541</v>
      </c>
      <c r="Z19" s="89"/>
      <c r="AA19" s="89"/>
      <c r="AB19" s="89"/>
      <c r="AC19" s="89"/>
      <c r="AD19" s="89"/>
      <c r="AE19" s="89"/>
      <c r="AF19" s="89"/>
    </row>
    <row r="20">
      <c r="A20" s="27" t="s">
        <v>346</v>
      </c>
      <c r="B20" s="18">
        <v>24.9850794809795</v>
      </c>
      <c r="C20" s="18">
        <v>12.3544706699195</v>
      </c>
      <c r="D20" s="18">
        <v>7.67266211365561</v>
      </c>
      <c r="E20" s="18">
        <v>14.8028983236376</v>
      </c>
      <c r="F20" s="18">
        <v>28.5800336479684</v>
      </c>
      <c r="G20" s="18">
        <v>14.7647139933684</v>
      </c>
      <c r="H20" s="19">
        <f t="shared" si="1"/>
        <v>103.1598582</v>
      </c>
      <c r="J20" s="89">
        <v>6.84724492193466</v>
      </c>
      <c r="K20" s="89">
        <v>6.73502159494816</v>
      </c>
      <c r="L20" s="89">
        <v>6.53719654687825</v>
      </c>
      <c r="M20" s="89">
        <v>5.67645201039348</v>
      </c>
      <c r="N20" s="89">
        <v>5.50253462694441</v>
      </c>
      <c r="O20" s="89">
        <v>3.37391471425135</v>
      </c>
      <c r="P20" s="19">
        <f t="shared" si="5"/>
        <v>34.67236442</v>
      </c>
      <c r="Q20" s="19">
        <f t="shared" si="3"/>
        <v>5.778727403</v>
      </c>
      <c r="S20" s="89">
        <v>5.25332330234667</v>
      </c>
      <c r="T20" s="89">
        <v>4.16618315196432</v>
      </c>
      <c r="U20" s="89">
        <v>4.60391260000819</v>
      </c>
      <c r="V20" s="89">
        <v>5.37677272263387</v>
      </c>
      <c r="W20" s="89">
        <v>5.63057386973723</v>
      </c>
      <c r="X20" s="89">
        <v>2.86648807727293</v>
      </c>
      <c r="Y20" s="183">
        <f t="shared" si="4"/>
        <v>27.89725372</v>
      </c>
      <c r="Z20" s="89"/>
      <c r="AA20" s="89"/>
      <c r="AB20" s="89"/>
      <c r="AC20" s="89"/>
      <c r="AD20" s="89"/>
      <c r="AE20" s="89"/>
      <c r="AF20" s="89"/>
    </row>
    <row r="21">
      <c r="A21" s="27" t="s">
        <v>359</v>
      </c>
      <c r="B21" s="18">
        <v>23.2015435439785</v>
      </c>
      <c r="C21" s="39">
        <v>25.274601588018</v>
      </c>
      <c r="D21" s="18">
        <v>10.2704131383146</v>
      </c>
      <c r="E21" s="18">
        <v>4.6691009786211</v>
      </c>
      <c r="F21" s="18">
        <v>15.1187425079859</v>
      </c>
      <c r="G21" s="18">
        <v>17.124954355766</v>
      </c>
      <c r="H21" s="19">
        <f t="shared" si="1"/>
        <v>95.65935611</v>
      </c>
      <c r="J21" s="89">
        <v>6.1962180409304</v>
      </c>
      <c r="K21" s="89">
        <v>5.49580708907495</v>
      </c>
      <c r="L21" s="89">
        <v>6.1605631507718</v>
      </c>
      <c r="M21" s="89">
        <v>4.05706897902589</v>
      </c>
      <c r="N21" s="89">
        <v>5.34799384521241</v>
      </c>
      <c r="O21" s="89">
        <v>4.75260630590828</v>
      </c>
      <c r="P21" s="19">
        <f t="shared" si="5"/>
        <v>32.01025741</v>
      </c>
      <c r="Q21" s="19">
        <f t="shared" si="3"/>
        <v>5.335042902</v>
      </c>
      <c r="S21" s="89">
        <v>3.39727675923265</v>
      </c>
      <c r="T21" s="89">
        <v>2.9306088016722</v>
      </c>
      <c r="U21" s="89">
        <v>3.12415948866886</v>
      </c>
      <c r="V21" s="89">
        <v>2.67069954035972</v>
      </c>
      <c r="W21" s="89">
        <v>2.92181284490495</v>
      </c>
      <c r="X21" s="89">
        <v>2.54112145367113</v>
      </c>
      <c r="Y21" s="183">
        <f t="shared" si="4"/>
        <v>17.58567889</v>
      </c>
      <c r="Z21" s="89"/>
      <c r="AA21" s="89"/>
      <c r="AB21" s="89"/>
      <c r="AC21" s="89"/>
      <c r="AD21" s="89"/>
      <c r="AE21" s="89"/>
      <c r="AF21" s="89"/>
    </row>
    <row r="22">
      <c r="A22" s="27" t="s">
        <v>358</v>
      </c>
      <c r="B22" s="18">
        <v>15.3212686776717</v>
      </c>
      <c r="C22" s="39">
        <v>17.2296389200671</v>
      </c>
      <c r="D22" s="18">
        <v>3.73887728431725</v>
      </c>
      <c r="E22" s="18">
        <v>32.4993179394684</v>
      </c>
      <c r="F22" s="18">
        <v>14.8534656087581</v>
      </c>
      <c r="G22" s="18">
        <v>18.5026557954439</v>
      </c>
      <c r="H22" s="19">
        <f t="shared" si="1"/>
        <v>102.1452242</v>
      </c>
      <c r="J22" s="89">
        <v>0.441310589976063</v>
      </c>
      <c r="K22" s="89">
        <v>1.7792407761231</v>
      </c>
      <c r="L22" s="89">
        <v>3.62376065763927</v>
      </c>
      <c r="M22" s="89">
        <v>1.74500106291905</v>
      </c>
      <c r="N22" s="89">
        <v>3.66471480647882</v>
      </c>
      <c r="O22" s="89">
        <v>4.03128580403234</v>
      </c>
      <c r="P22" s="19">
        <f t="shared" si="5"/>
        <v>15.2853137</v>
      </c>
      <c r="Q22" s="19">
        <f t="shared" si="3"/>
        <v>2.547552283</v>
      </c>
      <c r="S22" s="89">
        <v>1.5707715160209</v>
      </c>
      <c r="T22" s="89">
        <v>1.20999531855933</v>
      </c>
      <c r="U22" s="89">
        <v>2.21836683468484</v>
      </c>
      <c r="V22" s="89">
        <v>1.79076787230847</v>
      </c>
      <c r="W22" s="89">
        <v>2.44232976855878</v>
      </c>
      <c r="X22" s="89">
        <v>2.47015715316803</v>
      </c>
      <c r="Y22" s="183">
        <f t="shared" si="4"/>
        <v>11.70238846</v>
      </c>
      <c r="Z22" s="89"/>
      <c r="AA22" s="89"/>
      <c r="AB22" s="89"/>
      <c r="AC22" s="89"/>
      <c r="AD22" s="89"/>
      <c r="AE22" s="89"/>
      <c r="AF22" s="89"/>
    </row>
    <row r="23">
      <c r="A23" s="27" t="s">
        <v>348</v>
      </c>
      <c r="B23" s="18">
        <v>0.0</v>
      </c>
      <c r="C23" s="18">
        <v>0.0</v>
      </c>
      <c r="D23" s="18">
        <v>0.0</v>
      </c>
      <c r="E23" s="18">
        <v>0.0</v>
      </c>
      <c r="F23" s="18">
        <v>0.0</v>
      </c>
      <c r="G23" s="18">
        <v>0.0</v>
      </c>
      <c r="H23" s="19">
        <f t="shared" si="1"/>
        <v>0</v>
      </c>
      <c r="J23" s="89">
        <v>0.0</v>
      </c>
      <c r="K23" s="89">
        <v>0.0</v>
      </c>
      <c r="L23" s="89">
        <v>0.0</v>
      </c>
      <c r="M23" s="89">
        <v>0.0</v>
      </c>
      <c r="N23" s="89">
        <v>0.0</v>
      </c>
      <c r="O23" s="89">
        <v>0.0</v>
      </c>
      <c r="P23" s="19">
        <f t="shared" si="5"/>
        <v>0</v>
      </c>
      <c r="Q23" s="19">
        <f t="shared" si="3"/>
        <v>0</v>
      </c>
      <c r="S23" s="89">
        <v>0.0</v>
      </c>
      <c r="T23" s="89">
        <v>0.0</v>
      </c>
      <c r="U23" s="89">
        <v>0.0</v>
      </c>
      <c r="V23" s="89">
        <v>0.0</v>
      </c>
      <c r="W23" s="89">
        <v>0.0</v>
      </c>
      <c r="X23" s="89">
        <v>0.0</v>
      </c>
      <c r="Y23" s="183">
        <f t="shared" si="4"/>
        <v>0</v>
      </c>
      <c r="Z23" s="89"/>
      <c r="AA23" s="89"/>
      <c r="AB23" s="89"/>
      <c r="AC23" s="89"/>
      <c r="AD23" s="89"/>
      <c r="AE23" s="89"/>
      <c r="AF23" s="89"/>
    </row>
    <row r="24">
      <c r="A24" s="27" t="s">
        <v>350</v>
      </c>
      <c r="B24" s="18">
        <v>0.0</v>
      </c>
      <c r="C24" s="18">
        <v>0.0</v>
      </c>
      <c r="D24" s="18">
        <v>0.0</v>
      </c>
      <c r="E24" s="18">
        <v>0.0</v>
      </c>
      <c r="F24" s="18">
        <v>0.0</v>
      </c>
      <c r="G24" s="18">
        <v>0.0</v>
      </c>
      <c r="H24" s="19">
        <f t="shared" si="1"/>
        <v>0</v>
      </c>
      <c r="J24" s="89">
        <v>0.0</v>
      </c>
      <c r="K24" s="89">
        <v>0.0</v>
      </c>
      <c r="L24" s="89">
        <v>0.0</v>
      </c>
      <c r="M24" s="89">
        <v>0.0</v>
      </c>
      <c r="N24" s="89">
        <v>0.0</v>
      </c>
      <c r="O24" s="89">
        <v>0.0</v>
      </c>
      <c r="P24" s="19">
        <f t="shared" si="5"/>
        <v>0</v>
      </c>
      <c r="Q24" s="19">
        <f t="shared" si="3"/>
        <v>0</v>
      </c>
      <c r="S24" s="89">
        <v>0.0</v>
      </c>
      <c r="T24" s="89">
        <v>0.0</v>
      </c>
      <c r="U24" s="89">
        <v>0.0</v>
      </c>
      <c r="V24" s="89">
        <v>0.0</v>
      </c>
      <c r="W24" s="89">
        <v>0.0</v>
      </c>
      <c r="X24" s="89">
        <v>0.0</v>
      </c>
      <c r="Y24" s="183">
        <f t="shared" si="4"/>
        <v>0</v>
      </c>
      <c r="Z24" s="89"/>
      <c r="AA24" s="89"/>
      <c r="AB24" s="89"/>
      <c r="AC24" s="89"/>
      <c r="AD24" s="89"/>
      <c r="AE24" s="89"/>
      <c r="AF24" s="89"/>
    </row>
    <row r="25">
      <c r="A25" s="27" t="s">
        <v>347</v>
      </c>
      <c r="B25" s="18">
        <v>0.0</v>
      </c>
      <c r="C25" s="18">
        <v>0.0</v>
      </c>
      <c r="D25" s="18">
        <v>0.0</v>
      </c>
      <c r="E25" s="18">
        <v>0.0</v>
      </c>
      <c r="F25" s="18">
        <v>0.0</v>
      </c>
      <c r="G25" s="18">
        <v>0.0</v>
      </c>
      <c r="H25" s="19">
        <f t="shared" si="1"/>
        <v>0</v>
      </c>
      <c r="J25" s="89">
        <v>0.0</v>
      </c>
      <c r="K25" s="89">
        <v>0.0</v>
      </c>
      <c r="L25" s="89">
        <v>0.0</v>
      </c>
      <c r="M25" s="89">
        <v>0.0</v>
      </c>
      <c r="N25" s="89">
        <v>0.0</v>
      </c>
      <c r="O25" s="89">
        <v>0.0</v>
      </c>
      <c r="P25" s="19">
        <f t="shared" si="5"/>
        <v>0</v>
      </c>
      <c r="Q25" s="19">
        <f t="shared" si="3"/>
        <v>0</v>
      </c>
      <c r="S25" s="89">
        <v>0.0</v>
      </c>
      <c r="T25" s="89">
        <v>0.0</v>
      </c>
      <c r="U25" s="89">
        <v>0.0</v>
      </c>
      <c r="V25" s="89">
        <v>0.0</v>
      </c>
      <c r="W25" s="89">
        <v>0.0</v>
      </c>
      <c r="X25" s="89">
        <v>0.0</v>
      </c>
      <c r="Y25" s="183">
        <f t="shared" si="4"/>
        <v>0</v>
      </c>
      <c r="Z25" s="89"/>
      <c r="AA25" s="89"/>
      <c r="AB25" s="89"/>
      <c r="AC25" s="89"/>
      <c r="AD25" s="89"/>
      <c r="AE25" s="89"/>
      <c r="AF25" s="89"/>
    </row>
    <row r="26">
      <c r="A26" s="27" t="s">
        <v>340</v>
      </c>
      <c r="B26" s="39">
        <v>62.3710117399992</v>
      </c>
      <c r="C26" s="39">
        <v>43.0696313787973</v>
      </c>
      <c r="D26" s="39">
        <v>47.9469611026925</v>
      </c>
      <c r="E26" s="18">
        <v>32.2288948603063</v>
      </c>
      <c r="F26" s="18">
        <v>23.2550669965053</v>
      </c>
      <c r="G26" s="18">
        <v>21.7571582237479</v>
      </c>
      <c r="H26" s="19">
        <f t="shared" si="1"/>
        <v>230.6287243</v>
      </c>
      <c r="J26" s="183">
        <v>20.0490919441866</v>
      </c>
      <c r="K26" s="89">
        <v>14.8624575591948</v>
      </c>
      <c r="L26" s="89">
        <v>12.2613303786451</v>
      </c>
      <c r="M26" s="183">
        <v>26.2939541537814</v>
      </c>
      <c r="N26" s="89">
        <v>19.4756780478768</v>
      </c>
      <c r="O26" s="183">
        <v>20.9338196485044</v>
      </c>
      <c r="Q26" s="19">
        <f t="shared" si="3"/>
        <v>18.97938862</v>
      </c>
      <c r="S26" s="183">
        <v>13.3940328761401</v>
      </c>
      <c r="T26" s="183">
        <v>12.937870402311</v>
      </c>
      <c r="U26" s="89">
        <v>10.3276801042251</v>
      </c>
      <c r="V26" s="183">
        <v>18.1837613089532</v>
      </c>
      <c r="W26" s="89">
        <v>13.9255887073094</v>
      </c>
      <c r="X26" s="89">
        <v>16.7455579819478</v>
      </c>
      <c r="Y26" s="183">
        <f t="shared" si="4"/>
        <v>85.51449138</v>
      </c>
      <c r="Z26" s="89"/>
      <c r="AA26" s="89"/>
      <c r="AB26" s="89"/>
      <c r="AC26" s="89"/>
      <c r="AD26" s="89"/>
      <c r="AE26" s="89"/>
      <c r="AF26" s="89"/>
    </row>
    <row r="27">
      <c r="S27" s="38">
        <f t="shared" ref="S27:X27" si="6">STDEV(S2:S26)</f>
        <v>15.09052889</v>
      </c>
      <c r="T27" s="38">
        <f t="shared" si="6"/>
        <v>16.65530716</v>
      </c>
      <c r="U27" s="38">
        <f t="shared" si="6"/>
        <v>35.0524851</v>
      </c>
      <c r="V27" s="38">
        <f t="shared" si="6"/>
        <v>15.11396008</v>
      </c>
      <c r="W27" s="38">
        <f t="shared" si="6"/>
        <v>36.92544541</v>
      </c>
      <c r="X27" s="38">
        <f t="shared" si="6"/>
        <v>29.86841285</v>
      </c>
    </row>
    <row r="28">
      <c r="D28" s="24" t="s">
        <v>289</v>
      </c>
      <c r="L28" s="24" t="s">
        <v>466</v>
      </c>
      <c r="U28" s="24" t="s">
        <v>467</v>
      </c>
    </row>
    <row r="29">
      <c r="B29" s="184" t="s">
        <v>451</v>
      </c>
    </row>
    <row r="30">
      <c r="B30" s="184" t="s">
        <v>454</v>
      </c>
      <c r="J30" s="44" t="s">
        <v>468</v>
      </c>
    </row>
    <row r="31">
      <c r="B31" s="184" t="s">
        <v>457</v>
      </c>
      <c r="J31" s="44" t="s">
        <v>469</v>
      </c>
    </row>
    <row r="32">
      <c r="B32" s="184" t="s">
        <v>460</v>
      </c>
      <c r="J32" s="44" t="s">
        <v>470</v>
      </c>
    </row>
    <row r="33">
      <c r="B33" s="184" t="s">
        <v>463</v>
      </c>
      <c r="J33" s="44" t="s">
        <v>471</v>
      </c>
    </row>
    <row r="34">
      <c r="B34" s="184" t="s">
        <v>465</v>
      </c>
      <c r="J34" s="44" t="s">
        <v>472</v>
      </c>
    </row>
    <row r="35">
      <c r="J35" s="44" t="s">
        <v>473</v>
      </c>
    </row>
    <row r="38">
      <c r="J38" s="27"/>
    </row>
    <row r="39">
      <c r="J39" s="27"/>
    </row>
    <row r="40">
      <c r="J40" s="27"/>
    </row>
    <row r="41">
      <c r="J41" s="13"/>
    </row>
    <row r="42">
      <c r="J42" s="13"/>
    </row>
    <row r="43">
      <c r="J43" s="27"/>
    </row>
    <row r="44">
      <c r="J44" s="13"/>
    </row>
    <row r="45">
      <c r="J45" s="13"/>
    </row>
    <row r="46">
      <c r="J46" s="27"/>
    </row>
    <row r="47">
      <c r="J47" s="27"/>
    </row>
    <row r="48">
      <c r="J48" s="27"/>
    </row>
    <row r="49">
      <c r="J49" s="27"/>
    </row>
    <row r="50">
      <c r="J50" s="27"/>
    </row>
    <row r="51">
      <c r="J51" s="27"/>
    </row>
    <row r="52">
      <c r="J52" s="27"/>
    </row>
    <row r="53">
      <c r="J53" s="27"/>
    </row>
    <row r="54">
      <c r="J54" s="27"/>
    </row>
    <row r="55">
      <c r="J55" s="27"/>
    </row>
    <row r="56">
      <c r="J56" s="27"/>
    </row>
    <row r="57">
      <c r="J57" s="27"/>
    </row>
    <row r="58">
      <c r="J58" s="27"/>
    </row>
    <row r="59">
      <c r="J59" s="27"/>
    </row>
    <row r="60">
      <c r="J60" s="27"/>
    </row>
    <row r="61">
      <c r="J61" s="27"/>
    </row>
    <row r="62">
      <c r="J62" s="27"/>
    </row>
  </sheetData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85" t="s">
        <v>474</v>
      </c>
      <c r="B1" s="186" t="s">
        <v>75</v>
      </c>
      <c r="C1" s="186" t="s">
        <v>76</v>
      </c>
      <c r="D1" s="186" t="s">
        <v>77</v>
      </c>
      <c r="E1" s="186" t="s">
        <v>78</v>
      </c>
      <c r="F1" s="186" t="s">
        <v>79</v>
      </c>
      <c r="G1" s="186" t="s">
        <v>80</v>
      </c>
      <c r="H1" s="125" t="s">
        <v>81</v>
      </c>
    </row>
    <row r="2">
      <c r="A2" s="185" t="s">
        <v>348</v>
      </c>
      <c r="B2" s="18">
        <v>15.9307606473269</v>
      </c>
      <c r="C2" s="18">
        <v>11.1297177678364</v>
      </c>
      <c r="D2" s="18">
        <v>14.8930284724923</v>
      </c>
      <c r="E2" s="18">
        <v>14.2046577779154</v>
      </c>
      <c r="F2" s="18">
        <v>14.606289076253</v>
      </c>
      <c r="G2" s="18">
        <v>16.9394682676102</v>
      </c>
      <c r="H2" s="57">
        <f t="shared" ref="H2:H26" si="1">SUM(B2:G2)</f>
        <v>87.70392201</v>
      </c>
    </row>
    <row r="3">
      <c r="A3" s="185" t="s">
        <v>344</v>
      </c>
      <c r="B3" s="18">
        <v>43.6654665260196</v>
      </c>
      <c r="C3" s="18">
        <v>31.0028765338763</v>
      </c>
      <c r="D3" s="18">
        <v>13.2743384420902</v>
      </c>
      <c r="E3" s="18">
        <v>32.0484384871902</v>
      </c>
      <c r="F3" s="18">
        <v>43.1085632017014</v>
      </c>
      <c r="G3" s="18">
        <v>39.042079224859</v>
      </c>
      <c r="H3" s="57">
        <f t="shared" si="1"/>
        <v>202.1417624</v>
      </c>
    </row>
    <row r="4">
      <c r="A4" s="185" t="s">
        <v>342</v>
      </c>
      <c r="B4" s="18">
        <v>44.5714656827808</v>
      </c>
      <c r="C4" s="18">
        <v>32.3623702788641</v>
      </c>
      <c r="D4" s="18">
        <v>15.5152999215654</v>
      </c>
      <c r="E4" s="18">
        <v>31.1270778933306</v>
      </c>
      <c r="F4" s="18">
        <v>44.4686121303738</v>
      </c>
      <c r="G4" s="18">
        <v>41.7222990182633</v>
      </c>
      <c r="H4" s="57">
        <f t="shared" si="1"/>
        <v>209.7671249</v>
      </c>
    </row>
    <row r="5">
      <c r="A5" s="185" t="s">
        <v>338</v>
      </c>
      <c r="B5" s="18">
        <v>34.6238733693552</v>
      </c>
      <c r="C5" s="18">
        <v>48.9482653008343</v>
      </c>
      <c r="D5" s="18">
        <v>157.137213955706</v>
      </c>
      <c r="E5" s="18">
        <v>33.0362802136814</v>
      </c>
      <c r="F5" s="18">
        <v>153.798696305291</v>
      </c>
      <c r="G5" s="18">
        <v>166.991014300854</v>
      </c>
      <c r="H5" s="57">
        <f t="shared" si="1"/>
        <v>594.5353434</v>
      </c>
    </row>
    <row r="6">
      <c r="A6" s="185" t="s">
        <v>336</v>
      </c>
      <c r="B6" s="18">
        <v>45.0895994073099</v>
      </c>
      <c r="C6" s="18">
        <v>50.5426888180344</v>
      </c>
      <c r="D6" s="18">
        <v>157.339055545952</v>
      </c>
      <c r="E6" s="18">
        <v>55.3850481829573</v>
      </c>
      <c r="F6" s="18">
        <v>161.085641444847</v>
      </c>
      <c r="G6" s="18">
        <v>172.087232651109</v>
      </c>
      <c r="H6" s="57">
        <f t="shared" si="1"/>
        <v>641.5292661</v>
      </c>
    </row>
    <row r="7">
      <c r="A7" s="185" t="s">
        <v>343</v>
      </c>
      <c r="B7" s="18">
        <v>43.8952017630598</v>
      </c>
      <c r="C7" s="18">
        <v>30.2373452593001</v>
      </c>
      <c r="D7" s="18">
        <v>14.0210387949915</v>
      </c>
      <c r="E7" s="18">
        <v>32.9286066890258</v>
      </c>
      <c r="F7" s="18">
        <v>43.5194550753195</v>
      </c>
      <c r="G7" s="18">
        <v>39.2557165774404</v>
      </c>
      <c r="H7" s="57">
        <f t="shared" si="1"/>
        <v>203.8573642</v>
      </c>
    </row>
    <row r="8">
      <c r="A8" s="185" t="s">
        <v>339</v>
      </c>
      <c r="B8" s="18">
        <v>29.7770052009236</v>
      </c>
      <c r="C8" s="18">
        <v>51.3781115384647</v>
      </c>
      <c r="D8" s="18">
        <v>149.365989017726</v>
      </c>
      <c r="E8" s="18">
        <v>37.5615354810043</v>
      </c>
      <c r="F8" s="18">
        <v>147.620907896663</v>
      </c>
      <c r="G8" s="18">
        <v>165.008661406872</v>
      </c>
      <c r="H8" s="57">
        <f t="shared" si="1"/>
        <v>580.7122105</v>
      </c>
    </row>
    <row r="9">
      <c r="A9" s="185" t="s">
        <v>337</v>
      </c>
      <c r="B9" s="18">
        <v>38.5542636022134</v>
      </c>
      <c r="C9" s="18">
        <v>42.9537576736818</v>
      </c>
      <c r="D9" s="18">
        <v>148.480453182221</v>
      </c>
      <c r="E9" s="18">
        <v>47.40194135474</v>
      </c>
      <c r="F9" s="18">
        <v>155.557283915619</v>
      </c>
      <c r="G9" s="18">
        <v>157.552282840582</v>
      </c>
      <c r="H9" s="57">
        <f t="shared" si="1"/>
        <v>590.4999826</v>
      </c>
    </row>
    <row r="10">
      <c r="A10" s="185" t="s">
        <v>352</v>
      </c>
      <c r="B10" s="18">
        <v>25.9083882254469</v>
      </c>
      <c r="C10" s="18">
        <v>6.31736862930305</v>
      </c>
      <c r="D10" s="18">
        <v>2.97031655961213</v>
      </c>
      <c r="E10" s="18">
        <v>24.2562436884477</v>
      </c>
      <c r="F10" s="18">
        <v>23.8189174608098</v>
      </c>
      <c r="G10" s="18">
        <v>7.1546325332875</v>
      </c>
      <c r="H10" s="57">
        <f t="shared" si="1"/>
        <v>90.4258671</v>
      </c>
    </row>
    <row r="11">
      <c r="A11" s="185" t="s">
        <v>349</v>
      </c>
      <c r="B11" s="18">
        <v>24.1469682453033</v>
      </c>
      <c r="C11" s="18">
        <v>8.19222358300743</v>
      </c>
      <c r="D11" s="18">
        <v>4.73341428057189</v>
      </c>
      <c r="E11" s="18">
        <v>22.2752388624647</v>
      </c>
      <c r="F11" s="18">
        <v>23.0288536865245</v>
      </c>
      <c r="G11" s="18">
        <v>9.30425004057246</v>
      </c>
      <c r="H11" s="57">
        <f t="shared" si="1"/>
        <v>91.6809487</v>
      </c>
    </row>
    <row r="12">
      <c r="A12" s="185" t="s">
        <v>359</v>
      </c>
      <c r="B12" s="18">
        <v>10.8083133981911</v>
      </c>
      <c r="C12" s="18">
        <v>19.400988240944</v>
      </c>
      <c r="D12" s="18">
        <v>5.71661625293196</v>
      </c>
      <c r="E12" s="18">
        <v>13.0396648470074</v>
      </c>
      <c r="F12" s="18">
        <v>10.7488734798325</v>
      </c>
      <c r="G12" s="18">
        <v>19.2011903540804</v>
      </c>
      <c r="H12" s="57">
        <f t="shared" si="1"/>
        <v>78.91564657</v>
      </c>
    </row>
    <row r="13">
      <c r="A13" s="185" t="s">
        <v>357</v>
      </c>
      <c r="B13" s="18">
        <v>26.4154962835157</v>
      </c>
      <c r="C13" s="18">
        <v>35.8312999970163</v>
      </c>
      <c r="D13" s="18">
        <v>9.57559211299815</v>
      </c>
      <c r="E13" s="18">
        <v>15.406671759367</v>
      </c>
      <c r="F13" s="18">
        <v>20.8555641346961</v>
      </c>
      <c r="G13" s="18">
        <v>29.7809131767719</v>
      </c>
      <c r="H13" s="57">
        <f t="shared" si="1"/>
        <v>137.8655375</v>
      </c>
    </row>
    <row r="14">
      <c r="A14" s="185" t="s">
        <v>351</v>
      </c>
      <c r="B14" s="18">
        <v>25.3998602788157</v>
      </c>
      <c r="C14" s="18">
        <v>8.05725735071082</v>
      </c>
      <c r="D14" s="18">
        <v>4.31052999727625</v>
      </c>
      <c r="E14" s="18">
        <v>23.6769241468141</v>
      </c>
      <c r="F14" s="18">
        <v>23.7702669967175</v>
      </c>
      <c r="G14" s="18">
        <v>8.47398401077159</v>
      </c>
      <c r="H14" s="57">
        <f t="shared" si="1"/>
        <v>93.68882278</v>
      </c>
    </row>
    <row r="15">
      <c r="A15" s="185" t="s">
        <v>360</v>
      </c>
      <c r="B15" s="18">
        <v>8.28482701376505</v>
      </c>
      <c r="C15" s="18">
        <v>14.5298307144078</v>
      </c>
      <c r="D15" s="18">
        <v>5.72898749971853</v>
      </c>
      <c r="E15" s="18">
        <v>19.0296676034911</v>
      </c>
      <c r="F15" s="18">
        <v>7.65222601010262</v>
      </c>
      <c r="G15" s="18">
        <v>15.1682063873013</v>
      </c>
      <c r="H15" s="57">
        <f t="shared" si="1"/>
        <v>70.39374523</v>
      </c>
    </row>
    <row r="16">
      <c r="A16" s="185" t="s">
        <v>358</v>
      </c>
      <c r="B16" s="18">
        <v>16.3692165460609</v>
      </c>
      <c r="C16" s="18">
        <v>11.6588810115853</v>
      </c>
      <c r="D16" s="18">
        <v>9.15166461020905</v>
      </c>
      <c r="E16" s="18">
        <v>24.8537609119145</v>
      </c>
      <c r="F16" s="18">
        <v>12.0348962930612</v>
      </c>
      <c r="G16" s="18">
        <v>16.535740815683</v>
      </c>
      <c r="H16" s="57">
        <f t="shared" si="1"/>
        <v>90.60416019</v>
      </c>
    </row>
    <row r="17">
      <c r="A17" s="185" t="s">
        <v>350</v>
      </c>
      <c r="B17" s="18">
        <v>20.5066222042199</v>
      </c>
      <c r="C17" s="18">
        <v>9.75144721244179</v>
      </c>
      <c r="D17" s="18">
        <v>10.7856790142268</v>
      </c>
      <c r="E17" s="18">
        <v>14.9550620863649</v>
      </c>
      <c r="F17" s="18">
        <v>19.8533574530128</v>
      </c>
      <c r="G17" s="18">
        <v>13.9282422048029</v>
      </c>
      <c r="H17" s="57">
        <f t="shared" si="1"/>
        <v>89.78041018</v>
      </c>
    </row>
    <row r="18">
      <c r="A18" s="185" t="s">
        <v>347</v>
      </c>
      <c r="B18" s="18">
        <v>14.3055864218027</v>
      </c>
      <c r="C18" s="18">
        <v>13.4543765703112</v>
      </c>
      <c r="D18" s="18">
        <v>13.9853765724376</v>
      </c>
      <c r="E18" s="18">
        <v>13.1275365247084</v>
      </c>
      <c r="F18" s="18">
        <v>14.4154491451683</v>
      </c>
      <c r="G18" s="18">
        <v>17.5146360446456</v>
      </c>
      <c r="H18" s="57">
        <f t="shared" si="1"/>
        <v>86.80296128</v>
      </c>
    </row>
    <row r="19">
      <c r="A19" s="185" t="s">
        <v>354</v>
      </c>
      <c r="B19" s="18">
        <v>33.6699768773751</v>
      </c>
      <c r="C19" s="18">
        <v>25.1170120078824</v>
      </c>
      <c r="D19" s="18">
        <v>3.59428186624101</v>
      </c>
      <c r="E19" s="18">
        <v>21.1340628758638</v>
      </c>
      <c r="F19" s="18">
        <v>30.9782491985369</v>
      </c>
      <c r="G19" s="18">
        <v>22.5566806365697</v>
      </c>
      <c r="H19" s="57">
        <f t="shared" si="1"/>
        <v>137.0502635</v>
      </c>
    </row>
    <row r="20">
      <c r="A20" s="185" t="s">
        <v>353</v>
      </c>
      <c r="B20" s="18">
        <v>36.4911645408681</v>
      </c>
      <c r="C20" s="18">
        <v>27.6776451524969</v>
      </c>
      <c r="D20" s="18">
        <v>6.02693287041921</v>
      </c>
      <c r="E20" s="18">
        <v>20.6299928730026</v>
      </c>
      <c r="F20" s="18">
        <v>32.7738328286339</v>
      </c>
      <c r="G20" s="18">
        <v>22.8327771195165</v>
      </c>
      <c r="H20" s="57">
        <f t="shared" si="1"/>
        <v>146.4323454</v>
      </c>
    </row>
    <row r="21">
      <c r="A21" s="185" t="s">
        <v>346</v>
      </c>
      <c r="B21" s="18">
        <v>112.489506686189</v>
      </c>
      <c r="C21" s="18">
        <v>27.898939860076</v>
      </c>
      <c r="D21" s="18">
        <v>39.8190095598028</v>
      </c>
      <c r="E21" s="18">
        <v>115.637828666039</v>
      </c>
      <c r="F21" s="18">
        <v>141.677078916258</v>
      </c>
      <c r="G21" s="18">
        <v>38.4108793049961</v>
      </c>
      <c r="H21" s="57">
        <f t="shared" si="1"/>
        <v>475.933243</v>
      </c>
    </row>
    <row r="22">
      <c r="A22" s="185" t="s">
        <v>345</v>
      </c>
      <c r="B22" s="18">
        <v>110.934789685369</v>
      </c>
      <c r="C22" s="18">
        <v>29.1031927685698</v>
      </c>
      <c r="D22" s="18">
        <v>43.261072245925</v>
      </c>
      <c r="E22" s="18">
        <v>115.89668268794</v>
      </c>
      <c r="F22" s="18">
        <v>143.669056863856</v>
      </c>
      <c r="G22" s="18">
        <v>41.4821232320253</v>
      </c>
      <c r="H22" s="57">
        <f t="shared" si="1"/>
        <v>484.3469175</v>
      </c>
    </row>
    <row r="23">
      <c r="A23" s="185" t="s">
        <v>356</v>
      </c>
      <c r="B23" s="18">
        <v>16.678982622987</v>
      </c>
      <c r="C23" s="18">
        <v>11.9906829528232</v>
      </c>
      <c r="D23" s="18">
        <v>10.5416030287668</v>
      </c>
      <c r="E23" s="18">
        <v>25.3049313832945</v>
      </c>
      <c r="F23" s="18">
        <v>11.5553983688567</v>
      </c>
      <c r="G23" s="18">
        <v>18.7094809644586</v>
      </c>
      <c r="H23" s="57">
        <f t="shared" si="1"/>
        <v>94.78107932</v>
      </c>
    </row>
    <row r="24">
      <c r="A24" s="185" t="s">
        <v>341</v>
      </c>
      <c r="B24" s="18">
        <v>54.1110076005168</v>
      </c>
      <c r="C24" s="18">
        <v>142.087441148098</v>
      </c>
      <c r="D24" s="18">
        <v>92.0058427841915</v>
      </c>
      <c r="E24" s="18">
        <v>127.54834356796</v>
      </c>
      <c r="F24" s="18">
        <v>81.0409604927548</v>
      </c>
      <c r="G24" s="18">
        <v>87.0644986922613</v>
      </c>
      <c r="H24" s="57">
        <f t="shared" si="1"/>
        <v>583.8580943</v>
      </c>
    </row>
    <row r="25">
      <c r="A25" s="185" t="s">
        <v>340</v>
      </c>
      <c r="B25" s="18">
        <v>134.836033247284</v>
      </c>
      <c r="C25" s="18">
        <v>132.625651620436</v>
      </c>
      <c r="D25" s="18">
        <v>93.2614517717536</v>
      </c>
      <c r="E25" s="18">
        <v>68.5584516055708</v>
      </c>
      <c r="F25" s="18">
        <v>65.5972211217328</v>
      </c>
      <c r="G25" s="18">
        <v>86.1673566485776</v>
      </c>
      <c r="H25" s="57">
        <f t="shared" si="1"/>
        <v>581.046166</v>
      </c>
    </row>
    <row r="26">
      <c r="A26" s="185" t="s">
        <v>355</v>
      </c>
      <c r="B26" s="18">
        <v>29.6605564166054</v>
      </c>
      <c r="C26" s="18">
        <v>39.8437842484552</v>
      </c>
      <c r="D26" s="18">
        <v>9.15525484786928</v>
      </c>
      <c r="E26" s="18">
        <v>16.6530916188864</v>
      </c>
      <c r="F26" s="18">
        <v>25.8582028680368</v>
      </c>
      <c r="G26" s="18">
        <v>35.8794403660717</v>
      </c>
      <c r="H26" s="57">
        <f t="shared" si="1"/>
        <v>157.0503304</v>
      </c>
    </row>
  </sheetData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0" max="10" width="11.29"/>
    <col customWidth="1" min="11" max="11" width="8.57"/>
    <col customWidth="1" min="12" max="12" width="8.14"/>
    <col customWidth="1" min="13" max="13" width="11.29"/>
    <col customWidth="1" min="14" max="14" width="10.86"/>
    <col customWidth="1" min="15" max="15" width="8.14"/>
    <col customWidth="1" min="16" max="16" width="16.14"/>
  </cols>
  <sheetData>
    <row r="1">
      <c r="A1" s="27" t="s">
        <v>334</v>
      </c>
      <c r="B1" s="27" t="s">
        <v>75</v>
      </c>
      <c r="C1" s="27" t="s">
        <v>76</v>
      </c>
      <c r="D1" s="27" t="s">
        <v>77</v>
      </c>
      <c r="E1" s="27" t="s">
        <v>78</v>
      </c>
      <c r="F1" s="27" t="s">
        <v>79</v>
      </c>
      <c r="G1" s="27" t="s">
        <v>80</v>
      </c>
      <c r="J1" s="27" t="s">
        <v>475</v>
      </c>
      <c r="K1" s="27" t="s">
        <v>476</v>
      </c>
      <c r="L1" s="27" t="s">
        <v>477</v>
      </c>
      <c r="M1" s="27" t="s">
        <v>478</v>
      </c>
      <c r="N1" s="27" t="s">
        <v>479</v>
      </c>
      <c r="O1" s="27" t="s">
        <v>480</v>
      </c>
      <c r="P1" s="44" t="s">
        <v>481</v>
      </c>
      <c r="Q1" s="24" t="s">
        <v>482</v>
      </c>
      <c r="V1" s="27" t="s">
        <v>75</v>
      </c>
      <c r="W1" s="27" t="s">
        <v>76</v>
      </c>
      <c r="X1" s="27" t="s">
        <v>77</v>
      </c>
      <c r="Y1" s="27" t="s">
        <v>78</v>
      </c>
      <c r="Z1" s="27" t="s">
        <v>79</v>
      </c>
      <c r="AA1" s="27" t="s">
        <v>80</v>
      </c>
    </row>
    <row r="2">
      <c r="A2" s="27" t="s">
        <v>336</v>
      </c>
      <c r="B2" s="18">
        <v>48.2745193578924</v>
      </c>
      <c r="C2" s="18">
        <v>53.7661480220719</v>
      </c>
      <c r="D2" s="18">
        <v>101.273517094377</v>
      </c>
      <c r="E2" s="18">
        <v>46.6406706095696</v>
      </c>
      <c r="F2" s="18">
        <v>122.103155880312</v>
      </c>
      <c r="G2" s="18">
        <v>83.5548515790522</v>
      </c>
      <c r="H2" s="40">
        <f t="shared" ref="H2:H26" si="1">SUM(B2:G2)</f>
        <v>455.6128625</v>
      </c>
      <c r="I2" s="27" t="s">
        <v>336</v>
      </c>
      <c r="J2" s="18">
        <v>0.0</v>
      </c>
      <c r="K2" s="18">
        <v>0.0</v>
      </c>
      <c r="L2" s="18">
        <v>0.0</v>
      </c>
      <c r="M2" s="18">
        <v>0.0</v>
      </c>
      <c r="N2" s="18">
        <v>0.0</v>
      </c>
      <c r="O2" s="18">
        <v>2.0</v>
      </c>
      <c r="P2" s="39">
        <v>6.0</v>
      </c>
      <c r="Q2" s="40">
        <f t="shared" ref="Q2:Q26" si="2">AVERAGE(J2:O2)</f>
        <v>0.3333333333</v>
      </c>
      <c r="R2" s="27" t="s">
        <v>336</v>
      </c>
      <c r="S2" s="38">
        <f t="shared" ref="S2:S26" si="3">(1/(P2+1))*Q2</f>
        <v>0.04761904762</v>
      </c>
      <c r="V2" s="18">
        <v>48.2745193578924</v>
      </c>
      <c r="W2" s="18">
        <v>53.7661480220719</v>
      </c>
      <c r="X2" s="18">
        <v>101.273517094377</v>
      </c>
      <c r="Y2" s="18">
        <v>46.6406706095696</v>
      </c>
      <c r="Z2" s="18">
        <v>122.103155880312</v>
      </c>
      <c r="AA2" s="18">
        <v>83.5548515790522</v>
      </c>
      <c r="AB2" s="39">
        <v>6.0</v>
      </c>
      <c r="AC2" s="40">
        <f t="shared" ref="AC2:AC26" si="4">average(V2:AA2)</f>
        <v>75.93547709</v>
      </c>
      <c r="AD2" s="38">
        <f t="shared" ref="AD2:AD26" si="5">AB2*AC2</f>
        <v>455.6128625</v>
      </c>
      <c r="AE2" s="27" t="s">
        <v>336</v>
      </c>
      <c r="AF2" s="183"/>
      <c r="AG2" s="183"/>
      <c r="AH2" s="183"/>
      <c r="AI2" s="183"/>
      <c r="AJ2" s="183"/>
      <c r="AK2" s="183"/>
    </row>
    <row r="3">
      <c r="A3" s="27" t="s">
        <v>337</v>
      </c>
      <c r="B3" s="18">
        <v>36.9853720227726</v>
      </c>
      <c r="C3" s="18">
        <v>44.4401970750086</v>
      </c>
      <c r="D3" s="18">
        <v>96.9170267224208</v>
      </c>
      <c r="E3" s="18">
        <v>43.8475406582156</v>
      </c>
      <c r="F3" s="18">
        <v>120.889802080602</v>
      </c>
      <c r="G3" s="18">
        <v>88.5810927688776</v>
      </c>
      <c r="H3" s="40">
        <f t="shared" si="1"/>
        <v>431.6610313</v>
      </c>
      <c r="I3" s="27" t="s">
        <v>337</v>
      </c>
      <c r="J3" s="18">
        <v>2.0</v>
      </c>
      <c r="K3" s="18">
        <v>2.0</v>
      </c>
      <c r="L3" s="18">
        <v>2.0</v>
      </c>
      <c r="M3" s="18">
        <v>1.0</v>
      </c>
      <c r="N3" s="18">
        <v>1.0</v>
      </c>
      <c r="O3" s="18">
        <v>0.0</v>
      </c>
      <c r="P3" s="39">
        <v>6.0</v>
      </c>
      <c r="Q3" s="40">
        <f t="shared" si="2"/>
        <v>1.333333333</v>
      </c>
      <c r="R3" s="27" t="s">
        <v>337</v>
      </c>
      <c r="S3" s="38">
        <f t="shared" si="3"/>
        <v>0.1904761905</v>
      </c>
      <c r="V3" s="18">
        <v>36.9853720227726</v>
      </c>
      <c r="W3" s="18">
        <v>44.4401970750086</v>
      </c>
      <c r="X3" s="18">
        <v>96.9170267224208</v>
      </c>
      <c r="Y3" s="18">
        <v>43.8475406582156</v>
      </c>
      <c r="Z3" s="18">
        <v>120.889802080602</v>
      </c>
      <c r="AA3" s="18">
        <v>88.5810927688776</v>
      </c>
      <c r="AB3" s="39">
        <v>6.0</v>
      </c>
      <c r="AC3" s="40">
        <f t="shared" si="4"/>
        <v>71.94350522</v>
      </c>
      <c r="AD3" s="38">
        <f t="shared" si="5"/>
        <v>431.6610313</v>
      </c>
      <c r="AE3" s="27" t="s">
        <v>337</v>
      </c>
      <c r="AF3" s="183"/>
      <c r="AG3" s="183"/>
      <c r="AH3" s="183"/>
      <c r="AI3" s="183"/>
      <c r="AJ3" s="183"/>
      <c r="AK3" s="183"/>
    </row>
    <row r="4">
      <c r="A4" s="27" t="s">
        <v>338</v>
      </c>
      <c r="B4" s="18">
        <v>47.3202832069181</v>
      </c>
      <c r="C4" s="18">
        <v>50.6136119142903</v>
      </c>
      <c r="D4" s="18">
        <v>100.827433512362</v>
      </c>
      <c r="E4" s="18">
        <v>34.3363060179563</v>
      </c>
      <c r="F4" s="18">
        <v>89.3672636715533</v>
      </c>
      <c r="G4" s="18">
        <v>81.880440750295</v>
      </c>
      <c r="H4" s="40">
        <f t="shared" si="1"/>
        <v>404.3453391</v>
      </c>
      <c r="I4" s="27" t="s">
        <v>338</v>
      </c>
      <c r="J4" s="18">
        <v>1.0</v>
      </c>
      <c r="K4" s="18">
        <v>1.0</v>
      </c>
      <c r="L4" s="18">
        <v>1.0</v>
      </c>
      <c r="M4" s="18">
        <v>4.0</v>
      </c>
      <c r="N4" s="18">
        <v>3.0</v>
      </c>
      <c r="O4" s="18">
        <v>3.0</v>
      </c>
      <c r="P4" s="39">
        <v>6.0</v>
      </c>
      <c r="Q4" s="40">
        <f t="shared" si="2"/>
        <v>2.166666667</v>
      </c>
      <c r="R4" s="27" t="s">
        <v>338</v>
      </c>
      <c r="S4" s="38">
        <f t="shared" si="3"/>
        <v>0.3095238095</v>
      </c>
      <c r="V4" s="18">
        <v>47.3202832069181</v>
      </c>
      <c r="W4" s="18">
        <v>50.6136119142903</v>
      </c>
      <c r="X4" s="18">
        <v>100.827433512362</v>
      </c>
      <c r="Y4" s="18">
        <v>34.3363060179563</v>
      </c>
      <c r="Z4" s="18">
        <v>89.3672636715533</v>
      </c>
      <c r="AA4" s="18">
        <v>81.880440750295</v>
      </c>
      <c r="AB4" s="39">
        <v>6.0</v>
      </c>
      <c r="AC4" s="40">
        <f t="shared" si="4"/>
        <v>67.39088985</v>
      </c>
      <c r="AD4" s="38">
        <f t="shared" si="5"/>
        <v>404.3453391</v>
      </c>
      <c r="AE4" s="27" t="s">
        <v>338</v>
      </c>
      <c r="AF4" s="183"/>
      <c r="AG4" s="183"/>
      <c r="AH4" s="183"/>
      <c r="AI4" s="183"/>
      <c r="AJ4" s="183"/>
      <c r="AK4" s="183"/>
    </row>
    <row r="5">
      <c r="A5" s="27" t="s">
        <v>339</v>
      </c>
      <c r="B5" s="18">
        <v>25.81625158271</v>
      </c>
      <c r="C5" s="18">
        <v>41.424815540317</v>
      </c>
      <c r="D5" s="18">
        <v>95.2549628335921</v>
      </c>
      <c r="E5" s="18">
        <v>33.3161530671949</v>
      </c>
      <c r="F5" s="18">
        <v>92.1041234465326</v>
      </c>
      <c r="G5" s="18">
        <v>86.0124814936481</v>
      </c>
      <c r="H5" s="40">
        <f t="shared" si="1"/>
        <v>373.928788</v>
      </c>
      <c r="I5" s="27" t="s">
        <v>339</v>
      </c>
      <c r="J5" s="18">
        <v>8.0</v>
      </c>
      <c r="K5" s="18">
        <v>3.0</v>
      </c>
      <c r="L5" s="18">
        <v>3.0</v>
      </c>
      <c r="M5" s="18">
        <v>6.0</v>
      </c>
      <c r="N5" s="18">
        <v>2.0</v>
      </c>
      <c r="O5" s="18">
        <v>1.0</v>
      </c>
      <c r="P5" s="39">
        <v>6.0</v>
      </c>
      <c r="Q5" s="40">
        <f t="shared" si="2"/>
        <v>3.833333333</v>
      </c>
      <c r="R5" s="27" t="s">
        <v>339</v>
      </c>
      <c r="S5" s="38">
        <f t="shared" si="3"/>
        <v>0.5476190476</v>
      </c>
      <c r="V5" s="18">
        <v>25.81625158271</v>
      </c>
      <c r="W5" s="18">
        <v>41.424815540317</v>
      </c>
      <c r="X5" s="18">
        <v>95.2549628335921</v>
      </c>
      <c r="Y5" s="18">
        <v>33.3161530671949</v>
      </c>
      <c r="Z5" s="18">
        <v>92.1041234465326</v>
      </c>
      <c r="AA5" s="18">
        <v>86.0124814936481</v>
      </c>
      <c r="AB5" s="39">
        <v>6.0</v>
      </c>
      <c r="AC5" s="40">
        <f t="shared" si="4"/>
        <v>62.32146466</v>
      </c>
      <c r="AD5" s="38">
        <f t="shared" si="5"/>
        <v>373.928788</v>
      </c>
      <c r="AE5" s="27" t="s">
        <v>339</v>
      </c>
      <c r="AF5" s="183"/>
      <c r="AG5" s="183"/>
      <c r="AH5" s="183"/>
      <c r="AI5" s="183"/>
      <c r="AJ5" s="183"/>
      <c r="AK5" s="183"/>
    </row>
    <row r="6">
      <c r="A6" s="27" t="s">
        <v>342</v>
      </c>
      <c r="B6" s="18">
        <v>34.4318833566982</v>
      </c>
      <c r="C6" s="18">
        <v>7.5808129054157</v>
      </c>
      <c r="D6" s="18">
        <v>17.90790912996</v>
      </c>
      <c r="E6" s="18">
        <v>33.3879034423465</v>
      </c>
      <c r="F6" s="18">
        <v>19.8185647714469</v>
      </c>
      <c r="G6" s="18">
        <v>17.0317513555731</v>
      </c>
      <c r="H6" s="40">
        <f t="shared" si="1"/>
        <v>130.158825</v>
      </c>
      <c r="I6" s="27" t="s">
        <v>342</v>
      </c>
      <c r="J6" s="18">
        <v>3.0</v>
      </c>
      <c r="K6" s="18">
        <v>8.0</v>
      </c>
      <c r="L6" s="18">
        <v>4.0</v>
      </c>
      <c r="M6" s="18">
        <v>5.0</v>
      </c>
      <c r="N6" s="18">
        <v>8.0</v>
      </c>
      <c r="O6" s="18">
        <v>6.0</v>
      </c>
      <c r="P6" s="39">
        <v>3.0</v>
      </c>
      <c r="Q6" s="40">
        <f t="shared" si="2"/>
        <v>5.666666667</v>
      </c>
      <c r="R6" s="27" t="s">
        <v>342</v>
      </c>
      <c r="S6" s="38">
        <f t="shared" si="3"/>
        <v>1.416666667</v>
      </c>
      <c r="V6" s="18">
        <v>34.4318833566982</v>
      </c>
      <c r="W6" s="18">
        <v>7.5808129054157</v>
      </c>
      <c r="X6" s="18">
        <v>17.90790912996</v>
      </c>
      <c r="Y6" s="18">
        <v>33.3879034423465</v>
      </c>
      <c r="Z6" s="18">
        <v>19.8185647714469</v>
      </c>
      <c r="AA6" s="18">
        <v>17.0317513555731</v>
      </c>
      <c r="AB6" s="39">
        <v>3.0</v>
      </c>
      <c r="AC6" s="40">
        <f t="shared" si="4"/>
        <v>21.69313749</v>
      </c>
      <c r="AD6" s="38">
        <f t="shared" si="5"/>
        <v>65.07941248</v>
      </c>
      <c r="AE6" s="27" t="s">
        <v>342</v>
      </c>
      <c r="AF6" s="183"/>
      <c r="AG6" s="89"/>
      <c r="AH6" s="89"/>
      <c r="AI6" s="183"/>
      <c r="AJ6" s="89"/>
      <c r="AK6" s="89"/>
    </row>
    <row r="7">
      <c r="A7" s="27" t="s">
        <v>343</v>
      </c>
      <c r="B7" s="18">
        <v>29.6171492095598</v>
      </c>
      <c r="C7" s="18">
        <v>9.32652551722541</v>
      </c>
      <c r="D7" s="18">
        <v>9.51416379458775</v>
      </c>
      <c r="E7" s="18">
        <v>35.7331399362537</v>
      </c>
      <c r="F7" s="18">
        <v>23.9413346417226</v>
      </c>
      <c r="G7" s="18">
        <v>15.2079289478297</v>
      </c>
      <c r="H7" s="40">
        <f t="shared" si="1"/>
        <v>123.340242</v>
      </c>
      <c r="I7" s="27" t="s">
        <v>343</v>
      </c>
      <c r="J7" s="18">
        <v>6.0</v>
      </c>
      <c r="K7" s="18">
        <v>6.0</v>
      </c>
      <c r="L7" s="18">
        <v>8.0</v>
      </c>
      <c r="M7" s="18">
        <v>2.0</v>
      </c>
      <c r="N7" s="18">
        <v>6.0</v>
      </c>
      <c r="O7" s="18">
        <v>8.0</v>
      </c>
      <c r="P7" s="39">
        <v>2.0</v>
      </c>
      <c r="Q7" s="40">
        <f t="shared" si="2"/>
        <v>6</v>
      </c>
      <c r="R7" s="27" t="s">
        <v>343</v>
      </c>
      <c r="S7" s="38">
        <f t="shared" si="3"/>
        <v>2</v>
      </c>
      <c r="V7" s="18">
        <v>29.6171492095598</v>
      </c>
      <c r="W7" s="18">
        <v>9.32652551722541</v>
      </c>
      <c r="X7" s="18">
        <v>9.51416379458775</v>
      </c>
      <c r="Y7" s="18">
        <v>35.7331399362537</v>
      </c>
      <c r="Z7" s="18">
        <v>23.9413346417226</v>
      </c>
      <c r="AA7" s="18">
        <v>15.2079289478297</v>
      </c>
      <c r="AB7" s="39">
        <v>2.0</v>
      </c>
      <c r="AC7" s="40">
        <f t="shared" si="4"/>
        <v>20.55670701</v>
      </c>
      <c r="AD7" s="38">
        <f t="shared" si="5"/>
        <v>41.11341402</v>
      </c>
      <c r="AE7" s="27" t="s">
        <v>343</v>
      </c>
      <c r="AF7" s="183"/>
      <c r="AG7" s="89"/>
      <c r="AH7" s="89"/>
      <c r="AI7" s="183"/>
      <c r="AJ7" s="89"/>
      <c r="AK7" s="89"/>
    </row>
    <row r="8">
      <c r="A8" s="27" t="s">
        <v>344</v>
      </c>
      <c r="B8" s="18">
        <v>29.503059184555</v>
      </c>
      <c r="C8" s="18">
        <v>8.2472525401092</v>
      </c>
      <c r="D8" s="18">
        <v>12.6769735192395</v>
      </c>
      <c r="E8" s="18">
        <v>34.3590554432055</v>
      </c>
      <c r="F8" s="18">
        <v>20.3966452220098</v>
      </c>
      <c r="G8" s="18">
        <v>17.3136399250996</v>
      </c>
      <c r="H8" s="40">
        <f t="shared" si="1"/>
        <v>122.4966258</v>
      </c>
      <c r="I8" s="27" t="s">
        <v>344</v>
      </c>
      <c r="J8" s="18">
        <v>7.0</v>
      </c>
      <c r="K8" s="18">
        <v>7.0</v>
      </c>
      <c r="L8" s="18">
        <v>5.0</v>
      </c>
      <c r="M8" s="18">
        <v>3.0</v>
      </c>
      <c r="N8" s="18">
        <v>7.0</v>
      </c>
      <c r="O8" s="18">
        <v>5.0</v>
      </c>
      <c r="P8" s="39">
        <v>2.0</v>
      </c>
      <c r="Q8" s="40">
        <f t="shared" si="2"/>
        <v>5.666666667</v>
      </c>
      <c r="R8" s="27" t="s">
        <v>344</v>
      </c>
      <c r="S8" s="38">
        <f t="shared" si="3"/>
        <v>1.888888889</v>
      </c>
      <c r="V8" s="18">
        <v>29.503059184555</v>
      </c>
      <c r="W8" s="18">
        <v>8.2472525401092</v>
      </c>
      <c r="X8" s="18">
        <v>12.6769735192395</v>
      </c>
      <c r="Y8" s="18">
        <v>34.3590554432055</v>
      </c>
      <c r="Z8" s="18">
        <v>20.3966452220098</v>
      </c>
      <c r="AA8" s="18">
        <v>17.3136399250996</v>
      </c>
      <c r="AB8" s="39">
        <v>2.0</v>
      </c>
      <c r="AC8" s="40">
        <f t="shared" si="4"/>
        <v>20.41610431</v>
      </c>
      <c r="AD8" s="38">
        <f t="shared" si="5"/>
        <v>40.83220861</v>
      </c>
      <c r="AE8" s="27" t="s">
        <v>344</v>
      </c>
      <c r="AF8" s="183"/>
      <c r="AG8" s="89"/>
      <c r="AH8" s="89"/>
      <c r="AI8" s="183"/>
      <c r="AJ8" s="89"/>
      <c r="AK8" s="89"/>
    </row>
    <row r="9">
      <c r="A9" s="27" t="s">
        <v>354</v>
      </c>
      <c r="B9" s="18">
        <v>31.5855431974387</v>
      </c>
      <c r="C9" s="18">
        <v>3.36554833570233</v>
      </c>
      <c r="D9" s="18">
        <v>6.45508422158559</v>
      </c>
      <c r="E9" s="18">
        <v>29.6346739580115</v>
      </c>
      <c r="F9" s="18">
        <v>26.7986720956711</v>
      </c>
      <c r="G9" s="18">
        <v>5.57383050754776</v>
      </c>
      <c r="H9" s="40">
        <f t="shared" si="1"/>
        <v>103.4133523</v>
      </c>
      <c r="I9" s="27" t="s">
        <v>354</v>
      </c>
      <c r="J9" s="18">
        <v>4.0</v>
      </c>
      <c r="K9" s="18">
        <v>15.0</v>
      </c>
      <c r="L9" s="18">
        <v>9.0</v>
      </c>
      <c r="M9" s="18">
        <v>8.0</v>
      </c>
      <c r="N9" s="18">
        <v>5.0</v>
      </c>
      <c r="O9" s="18">
        <v>13.0</v>
      </c>
      <c r="P9" s="39">
        <v>2.0</v>
      </c>
      <c r="Q9" s="40">
        <f t="shared" si="2"/>
        <v>9</v>
      </c>
      <c r="R9" s="27" t="s">
        <v>354</v>
      </c>
      <c r="S9" s="38">
        <f t="shared" si="3"/>
        <v>3</v>
      </c>
      <c r="V9" s="18">
        <v>31.5855431974387</v>
      </c>
      <c r="W9" s="18">
        <v>3.36554833570233</v>
      </c>
      <c r="X9" s="18">
        <v>6.45508422158559</v>
      </c>
      <c r="Y9" s="18">
        <v>29.6346739580115</v>
      </c>
      <c r="Z9" s="18">
        <v>26.7986720956711</v>
      </c>
      <c r="AA9" s="18">
        <v>5.57383050754776</v>
      </c>
      <c r="AB9" s="39">
        <v>2.0</v>
      </c>
      <c r="AC9" s="40">
        <f t="shared" si="4"/>
        <v>17.23555872</v>
      </c>
      <c r="AD9" s="38">
        <f t="shared" si="5"/>
        <v>34.47111744</v>
      </c>
      <c r="AE9" s="27" t="s">
        <v>354</v>
      </c>
      <c r="AF9" s="183"/>
      <c r="AG9" s="183"/>
      <c r="AH9" s="89"/>
      <c r="AI9" s="183"/>
      <c r="AJ9" s="89"/>
      <c r="AK9" s="183"/>
    </row>
    <row r="10">
      <c r="A10" s="27" t="s">
        <v>353</v>
      </c>
      <c r="B10" s="18">
        <v>30.9817398261466</v>
      </c>
      <c r="C10" s="18">
        <v>2.14224586838796</v>
      </c>
      <c r="D10" s="18">
        <v>2.57578722222373</v>
      </c>
      <c r="E10" s="18">
        <v>30.4230584116158</v>
      </c>
      <c r="F10" s="18">
        <v>30.7420723912941</v>
      </c>
      <c r="G10" s="18">
        <v>3.4875876674861</v>
      </c>
      <c r="H10" s="40">
        <f t="shared" si="1"/>
        <v>100.3524914</v>
      </c>
      <c r="I10" s="27" t="s">
        <v>353</v>
      </c>
      <c r="J10" s="18">
        <v>5.0</v>
      </c>
      <c r="K10" s="18">
        <v>18.0</v>
      </c>
      <c r="L10" s="18">
        <v>19.0</v>
      </c>
      <c r="M10" s="18">
        <v>7.0</v>
      </c>
      <c r="N10" s="18">
        <v>4.0</v>
      </c>
      <c r="O10" s="18">
        <v>15.0</v>
      </c>
      <c r="P10" s="39">
        <v>2.0</v>
      </c>
      <c r="Q10" s="40">
        <f t="shared" si="2"/>
        <v>11.33333333</v>
      </c>
      <c r="R10" s="27" t="s">
        <v>353</v>
      </c>
      <c r="S10" s="38">
        <f t="shared" si="3"/>
        <v>3.777777778</v>
      </c>
      <c r="V10" s="18">
        <v>30.9817398261466</v>
      </c>
      <c r="W10" s="18">
        <v>2.14224586838796</v>
      </c>
      <c r="X10" s="18">
        <v>2.57578722222373</v>
      </c>
      <c r="Y10" s="18">
        <v>30.4230584116158</v>
      </c>
      <c r="Z10" s="18">
        <v>30.7420723912941</v>
      </c>
      <c r="AA10" s="18">
        <v>3.4875876674861</v>
      </c>
      <c r="AB10" s="39">
        <v>2.0</v>
      </c>
      <c r="AC10" s="40">
        <f t="shared" si="4"/>
        <v>16.72541523</v>
      </c>
      <c r="AD10" s="38">
        <f t="shared" si="5"/>
        <v>33.45083046</v>
      </c>
      <c r="AE10" s="27" t="s">
        <v>353</v>
      </c>
      <c r="AF10" s="183"/>
      <c r="AG10" s="89"/>
      <c r="AH10" s="89"/>
      <c r="AI10" s="183"/>
      <c r="AJ10" s="89"/>
      <c r="AK10" s="89"/>
    </row>
    <row r="11">
      <c r="A11" s="27" t="s">
        <v>341</v>
      </c>
      <c r="B11" s="18">
        <v>13.4827165947003</v>
      </c>
      <c r="C11" s="18">
        <v>15.0119323934883</v>
      </c>
      <c r="D11" s="18">
        <v>12.3291135375546</v>
      </c>
      <c r="E11" s="18">
        <v>19.6311012181912</v>
      </c>
      <c r="F11" s="18">
        <v>16.3686251096418</v>
      </c>
      <c r="G11" s="18">
        <v>21.3758588824321</v>
      </c>
      <c r="H11" s="40">
        <f t="shared" si="1"/>
        <v>98.19934774</v>
      </c>
      <c r="I11" s="27" t="s">
        <v>341</v>
      </c>
      <c r="J11" s="18">
        <v>12.0</v>
      </c>
      <c r="K11" s="18">
        <v>4.0</v>
      </c>
      <c r="L11" s="18">
        <v>6.0</v>
      </c>
      <c r="M11" s="18">
        <v>11.0</v>
      </c>
      <c r="N11" s="18">
        <v>9.0</v>
      </c>
      <c r="O11" s="18">
        <v>4.0</v>
      </c>
      <c r="P11" s="39">
        <v>4.0</v>
      </c>
      <c r="Q11" s="40">
        <f t="shared" si="2"/>
        <v>7.666666667</v>
      </c>
      <c r="R11" s="27" t="s">
        <v>341</v>
      </c>
      <c r="S11" s="38">
        <f t="shared" si="3"/>
        <v>1.533333333</v>
      </c>
      <c r="V11" s="18">
        <v>13.4827165947003</v>
      </c>
      <c r="W11" s="18">
        <v>15.0119323934883</v>
      </c>
      <c r="X11" s="18">
        <v>12.3291135375546</v>
      </c>
      <c r="Y11" s="18">
        <v>19.6311012181912</v>
      </c>
      <c r="Z11" s="18">
        <v>16.3686251096418</v>
      </c>
      <c r="AA11" s="18">
        <v>21.3758588824321</v>
      </c>
      <c r="AB11" s="39">
        <v>4.0</v>
      </c>
      <c r="AC11" s="40">
        <f t="shared" si="4"/>
        <v>16.36655796</v>
      </c>
      <c r="AD11" s="38">
        <f t="shared" si="5"/>
        <v>65.46623182</v>
      </c>
      <c r="AE11" s="27" t="s">
        <v>341</v>
      </c>
      <c r="AF11" s="183"/>
      <c r="AG11" s="89"/>
      <c r="AH11" s="183"/>
      <c r="AI11" s="183"/>
      <c r="AJ11" s="89"/>
      <c r="AK11" s="89"/>
    </row>
    <row r="12">
      <c r="A12" s="27" t="s">
        <v>340</v>
      </c>
      <c r="B12" s="18">
        <v>13.3940328761401</v>
      </c>
      <c r="C12" s="18">
        <v>12.937870402311</v>
      </c>
      <c r="D12" s="18">
        <v>10.3276801042251</v>
      </c>
      <c r="E12" s="18">
        <v>18.1837613089532</v>
      </c>
      <c r="F12" s="18">
        <v>13.9255887073094</v>
      </c>
      <c r="G12" s="18">
        <v>16.7455579819478</v>
      </c>
      <c r="H12" s="40">
        <f t="shared" si="1"/>
        <v>85.51449138</v>
      </c>
      <c r="I12" s="27" t="s">
        <v>340</v>
      </c>
      <c r="J12" s="18">
        <v>13.0</v>
      </c>
      <c r="K12" s="18">
        <v>5.0</v>
      </c>
      <c r="L12" s="18">
        <v>7.0</v>
      </c>
      <c r="M12" s="18">
        <v>13.0</v>
      </c>
      <c r="N12" s="18">
        <v>13.0</v>
      </c>
      <c r="O12" s="18">
        <v>7.0</v>
      </c>
      <c r="P12" s="39">
        <v>3.0</v>
      </c>
      <c r="Q12" s="40">
        <f t="shared" si="2"/>
        <v>9.666666667</v>
      </c>
      <c r="R12" s="27" t="s">
        <v>340</v>
      </c>
      <c r="S12" s="38">
        <f t="shared" si="3"/>
        <v>2.416666667</v>
      </c>
      <c r="V12" s="18">
        <v>13.3940328761401</v>
      </c>
      <c r="W12" s="18">
        <v>12.937870402311</v>
      </c>
      <c r="X12" s="18">
        <v>10.3276801042251</v>
      </c>
      <c r="Y12" s="18">
        <v>18.1837613089532</v>
      </c>
      <c r="Z12" s="18">
        <v>13.9255887073094</v>
      </c>
      <c r="AA12" s="18">
        <v>16.7455579819478</v>
      </c>
      <c r="AB12" s="39">
        <v>3.0</v>
      </c>
      <c r="AC12" s="40">
        <f t="shared" si="4"/>
        <v>14.25241523</v>
      </c>
      <c r="AD12" s="38">
        <f t="shared" si="5"/>
        <v>42.75724569</v>
      </c>
      <c r="AE12" s="27" t="s">
        <v>340</v>
      </c>
      <c r="AF12" s="183"/>
      <c r="AG12" s="89"/>
      <c r="AH12" s="89"/>
      <c r="AI12" s="183"/>
      <c r="AJ12" s="89"/>
      <c r="AK12" s="89"/>
    </row>
    <row r="13">
      <c r="A13" s="27" t="s">
        <v>349</v>
      </c>
      <c r="B13" s="18">
        <v>19.7656849438444</v>
      </c>
      <c r="C13" s="18">
        <v>4.20622346826589</v>
      </c>
      <c r="D13" s="18">
        <v>6.34649682823169</v>
      </c>
      <c r="E13" s="18">
        <v>21.8071207429946</v>
      </c>
      <c r="F13" s="18">
        <v>14.5697580042607</v>
      </c>
      <c r="G13" s="18">
        <v>7.96646741115183</v>
      </c>
      <c r="H13" s="40">
        <f t="shared" si="1"/>
        <v>74.6617514</v>
      </c>
      <c r="I13" s="27" t="s">
        <v>349</v>
      </c>
      <c r="J13" s="18">
        <v>9.0</v>
      </c>
      <c r="K13" s="18">
        <v>12.0</v>
      </c>
      <c r="L13" s="18">
        <v>10.0</v>
      </c>
      <c r="M13" s="18">
        <v>9.0</v>
      </c>
      <c r="N13" s="18">
        <v>11.0</v>
      </c>
      <c r="O13" s="18">
        <v>9.0</v>
      </c>
      <c r="P13" s="39">
        <v>2.0</v>
      </c>
      <c r="Q13" s="40">
        <f t="shared" si="2"/>
        <v>10</v>
      </c>
      <c r="R13" s="27" t="s">
        <v>349</v>
      </c>
      <c r="S13" s="38">
        <f t="shared" si="3"/>
        <v>3.333333333</v>
      </c>
      <c r="V13" s="18">
        <v>19.7656849438444</v>
      </c>
      <c r="W13" s="18">
        <v>4.20622346826589</v>
      </c>
      <c r="X13" s="18">
        <v>6.34649682823169</v>
      </c>
      <c r="Y13" s="18">
        <v>21.8071207429946</v>
      </c>
      <c r="Z13" s="18">
        <v>14.5697580042607</v>
      </c>
      <c r="AA13" s="18">
        <v>7.96646741115183</v>
      </c>
      <c r="AB13" s="39">
        <v>2.0</v>
      </c>
      <c r="AC13" s="40">
        <f t="shared" si="4"/>
        <v>12.44362523</v>
      </c>
      <c r="AD13" s="38">
        <f t="shared" si="5"/>
        <v>24.88725047</v>
      </c>
      <c r="AE13" s="27" t="s">
        <v>349</v>
      </c>
      <c r="AF13" s="183"/>
      <c r="AG13" s="89"/>
      <c r="AH13" s="89"/>
      <c r="AI13" s="183"/>
      <c r="AJ13" s="89"/>
      <c r="AK13" s="89"/>
    </row>
    <row r="14">
      <c r="A14" s="27" t="s">
        <v>352</v>
      </c>
      <c r="B14" s="18">
        <v>19.7258906974</v>
      </c>
      <c r="C14" s="18">
        <v>4.40022168328774</v>
      </c>
      <c r="D14" s="18">
        <v>5.37759950852347</v>
      </c>
      <c r="E14" s="18">
        <v>20.7324338240757</v>
      </c>
      <c r="F14" s="18">
        <v>15.7850305478487</v>
      </c>
      <c r="G14" s="18">
        <v>6.15708701539229</v>
      </c>
      <c r="H14" s="40">
        <f t="shared" si="1"/>
        <v>72.17826328</v>
      </c>
      <c r="I14" s="27" t="s">
        <v>352</v>
      </c>
      <c r="J14" s="18">
        <v>10.0</v>
      </c>
      <c r="K14" s="18">
        <v>11.0</v>
      </c>
      <c r="L14" s="18">
        <v>12.0</v>
      </c>
      <c r="M14" s="18">
        <v>10.0</v>
      </c>
      <c r="N14" s="18">
        <v>10.0</v>
      </c>
      <c r="O14" s="18">
        <v>11.0</v>
      </c>
      <c r="P14" s="39">
        <v>2.0</v>
      </c>
      <c r="Q14" s="40">
        <f t="shared" si="2"/>
        <v>10.66666667</v>
      </c>
      <c r="R14" s="27" t="s">
        <v>352</v>
      </c>
      <c r="S14" s="38">
        <f t="shared" si="3"/>
        <v>3.555555556</v>
      </c>
      <c r="V14" s="18">
        <v>19.7258906974</v>
      </c>
      <c r="W14" s="18">
        <v>4.40022168328774</v>
      </c>
      <c r="X14" s="18">
        <v>5.37759950852347</v>
      </c>
      <c r="Y14" s="18">
        <v>20.7324338240757</v>
      </c>
      <c r="Z14" s="18">
        <v>15.7850305478487</v>
      </c>
      <c r="AA14" s="18">
        <v>6.15708701539229</v>
      </c>
      <c r="AB14" s="39">
        <v>2.0</v>
      </c>
      <c r="AC14" s="40">
        <f t="shared" si="4"/>
        <v>12.02971055</v>
      </c>
      <c r="AD14" s="38">
        <f t="shared" si="5"/>
        <v>24.05942109</v>
      </c>
      <c r="AE14" s="27" t="s">
        <v>352</v>
      </c>
      <c r="AF14" s="183"/>
      <c r="AG14" s="89"/>
      <c r="AH14" s="89"/>
      <c r="AI14" s="183"/>
      <c r="AJ14" s="89"/>
      <c r="AK14" s="89"/>
    </row>
    <row r="15">
      <c r="A15" s="27" t="s">
        <v>351</v>
      </c>
      <c r="B15" s="18">
        <v>17.9614266381316</v>
      </c>
      <c r="C15" s="18">
        <v>5.45441689103163</v>
      </c>
      <c r="D15" s="18">
        <v>4.98688305738135</v>
      </c>
      <c r="E15" s="18">
        <v>19.6029517123591</v>
      </c>
      <c r="F15" s="18">
        <v>14.5673321241527</v>
      </c>
      <c r="G15" s="18">
        <v>6.17770434104047</v>
      </c>
      <c r="H15" s="40">
        <f t="shared" si="1"/>
        <v>68.75071476</v>
      </c>
      <c r="I15" s="27" t="s">
        <v>351</v>
      </c>
      <c r="J15" s="18">
        <v>11.0</v>
      </c>
      <c r="K15" s="18">
        <v>9.0</v>
      </c>
      <c r="L15" s="18">
        <v>13.0</v>
      </c>
      <c r="M15" s="18">
        <v>12.0</v>
      </c>
      <c r="N15" s="18">
        <v>12.0</v>
      </c>
      <c r="O15" s="18">
        <v>10.0</v>
      </c>
      <c r="P15" s="39">
        <v>2.0</v>
      </c>
      <c r="Q15" s="40">
        <f t="shared" si="2"/>
        <v>11.16666667</v>
      </c>
      <c r="R15" s="27" t="s">
        <v>351</v>
      </c>
      <c r="S15" s="38">
        <f t="shared" si="3"/>
        <v>3.722222222</v>
      </c>
      <c r="V15" s="18">
        <v>17.9614266381316</v>
      </c>
      <c r="W15" s="18">
        <v>5.45441689103163</v>
      </c>
      <c r="X15" s="18">
        <v>4.98688305738135</v>
      </c>
      <c r="Y15" s="18">
        <v>19.6029517123591</v>
      </c>
      <c r="Z15" s="18">
        <v>14.5673321241527</v>
      </c>
      <c r="AA15" s="18">
        <v>6.17770434104047</v>
      </c>
      <c r="AB15" s="39">
        <v>2.0</v>
      </c>
      <c r="AC15" s="40">
        <f t="shared" si="4"/>
        <v>11.45845246</v>
      </c>
      <c r="AD15" s="38">
        <f t="shared" si="5"/>
        <v>22.91690492</v>
      </c>
      <c r="AE15" s="27" t="s">
        <v>351</v>
      </c>
      <c r="AF15" s="89"/>
      <c r="AG15" s="89"/>
      <c r="AH15" s="89"/>
      <c r="AI15" s="89"/>
      <c r="AJ15" s="89"/>
      <c r="AK15" s="89"/>
    </row>
    <row r="16">
      <c r="A16" s="27" t="s">
        <v>345</v>
      </c>
      <c r="B16" s="18">
        <v>8.10534171212945</v>
      </c>
      <c r="C16" s="18">
        <v>4.73349993292014</v>
      </c>
      <c r="D16" s="18">
        <v>6.26662053669864</v>
      </c>
      <c r="E16" s="18">
        <v>8.05272107964951</v>
      </c>
      <c r="F16" s="18">
        <v>7.78734116577382</v>
      </c>
      <c r="G16" s="18">
        <v>5.69972583461079</v>
      </c>
      <c r="H16" s="40">
        <f t="shared" si="1"/>
        <v>40.64525026</v>
      </c>
      <c r="I16" s="27" t="s">
        <v>345</v>
      </c>
      <c r="J16" s="18">
        <v>14.0</v>
      </c>
      <c r="K16" s="18">
        <v>10.0</v>
      </c>
      <c r="L16" s="18">
        <v>11.0</v>
      </c>
      <c r="M16" s="18">
        <v>14.0</v>
      </c>
      <c r="N16" s="18">
        <v>15.0</v>
      </c>
      <c r="O16" s="18">
        <v>12.0</v>
      </c>
      <c r="P16" s="39">
        <v>0.0</v>
      </c>
      <c r="Q16" s="40">
        <f t="shared" si="2"/>
        <v>12.66666667</v>
      </c>
      <c r="R16" s="27" t="s">
        <v>345</v>
      </c>
      <c r="S16" s="38">
        <f t="shared" si="3"/>
        <v>12.66666667</v>
      </c>
      <c r="V16" s="18">
        <v>8.10534171212945</v>
      </c>
      <c r="W16" s="18">
        <v>4.73349993292014</v>
      </c>
      <c r="X16" s="18">
        <v>6.26662053669864</v>
      </c>
      <c r="Y16" s="18">
        <v>8.05272107964951</v>
      </c>
      <c r="Z16" s="18">
        <v>7.78734116577382</v>
      </c>
      <c r="AA16" s="18">
        <v>5.69972583461079</v>
      </c>
      <c r="AB16" s="39">
        <v>0.0</v>
      </c>
      <c r="AC16" s="40">
        <f t="shared" si="4"/>
        <v>6.774208377</v>
      </c>
      <c r="AD16" s="38">
        <f t="shared" si="5"/>
        <v>0</v>
      </c>
      <c r="AE16" s="27" t="s">
        <v>345</v>
      </c>
      <c r="AF16" s="89"/>
      <c r="AG16" s="89"/>
      <c r="AH16" s="89"/>
      <c r="AI16" s="89"/>
      <c r="AJ16" s="89"/>
      <c r="AK16" s="89"/>
    </row>
    <row r="17">
      <c r="A17" s="27" t="s">
        <v>355</v>
      </c>
      <c r="B17" s="18">
        <v>6.8228914365426</v>
      </c>
      <c r="C17" s="18">
        <v>1.1780046043629</v>
      </c>
      <c r="D17" s="18">
        <v>2.51851689132397</v>
      </c>
      <c r="E17" s="18">
        <v>7.0944323945821</v>
      </c>
      <c r="F17" s="18">
        <v>7.90963906183971</v>
      </c>
      <c r="G17" s="18">
        <v>2.60573006904427</v>
      </c>
      <c r="H17" s="40">
        <f t="shared" si="1"/>
        <v>28.12921446</v>
      </c>
      <c r="I17" s="27" t="s">
        <v>355</v>
      </c>
      <c r="J17" s="18">
        <v>15.0</v>
      </c>
      <c r="K17" s="18">
        <v>20.0</v>
      </c>
      <c r="L17" s="18">
        <v>20.0</v>
      </c>
      <c r="M17" s="18">
        <v>15.0</v>
      </c>
      <c r="N17" s="18">
        <v>14.0</v>
      </c>
      <c r="O17" s="18">
        <v>19.0</v>
      </c>
      <c r="P17" s="39">
        <v>0.0</v>
      </c>
      <c r="Q17" s="40">
        <f t="shared" si="2"/>
        <v>17.16666667</v>
      </c>
      <c r="R17" s="27" t="s">
        <v>355</v>
      </c>
      <c r="S17" s="38">
        <f t="shared" si="3"/>
        <v>17.16666667</v>
      </c>
      <c r="V17" s="18">
        <v>6.8228914365426</v>
      </c>
      <c r="W17" s="18">
        <v>1.1780046043629</v>
      </c>
      <c r="X17" s="18">
        <v>2.51851689132397</v>
      </c>
      <c r="Y17" s="18">
        <v>7.0944323945821</v>
      </c>
      <c r="Z17" s="18">
        <v>7.90963906183971</v>
      </c>
      <c r="AA17" s="18">
        <v>2.60573006904427</v>
      </c>
      <c r="AB17" s="39">
        <v>0.0</v>
      </c>
      <c r="AC17" s="40">
        <f t="shared" si="4"/>
        <v>4.68820241</v>
      </c>
      <c r="AD17" s="38">
        <f t="shared" si="5"/>
        <v>0</v>
      </c>
      <c r="AE17" s="27" t="s">
        <v>355</v>
      </c>
      <c r="AF17" s="89"/>
      <c r="AG17" s="89"/>
      <c r="AH17" s="89"/>
      <c r="AI17" s="89"/>
      <c r="AJ17" s="89"/>
      <c r="AK17" s="89"/>
    </row>
    <row r="18">
      <c r="A18" s="27" t="s">
        <v>346</v>
      </c>
      <c r="B18" s="18">
        <v>5.25332330234667</v>
      </c>
      <c r="C18" s="18">
        <v>4.16618315196432</v>
      </c>
      <c r="D18" s="18">
        <v>4.60391260000819</v>
      </c>
      <c r="E18" s="18">
        <v>5.37677272263387</v>
      </c>
      <c r="F18" s="18">
        <v>5.63057386973723</v>
      </c>
      <c r="G18" s="18">
        <v>2.86648807727293</v>
      </c>
      <c r="H18" s="40">
        <f t="shared" si="1"/>
        <v>27.89725372</v>
      </c>
      <c r="I18" s="27" t="s">
        <v>346</v>
      </c>
      <c r="J18" s="18">
        <v>17.0</v>
      </c>
      <c r="K18" s="18">
        <v>13.0</v>
      </c>
      <c r="L18" s="18">
        <v>14.0</v>
      </c>
      <c r="M18" s="18">
        <v>17.0</v>
      </c>
      <c r="N18" s="18">
        <v>18.0</v>
      </c>
      <c r="O18" s="18">
        <v>18.0</v>
      </c>
      <c r="P18" s="39">
        <v>0.0</v>
      </c>
      <c r="Q18" s="40">
        <f t="shared" si="2"/>
        <v>16.16666667</v>
      </c>
      <c r="R18" s="27" t="s">
        <v>346</v>
      </c>
      <c r="S18" s="38">
        <f t="shared" si="3"/>
        <v>16.16666667</v>
      </c>
      <c r="V18" s="18">
        <v>5.25332330234667</v>
      </c>
      <c r="W18" s="18">
        <v>4.16618315196432</v>
      </c>
      <c r="X18" s="18">
        <v>4.60391260000819</v>
      </c>
      <c r="Y18" s="18">
        <v>5.37677272263387</v>
      </c>
      <c r="Z18" s="18">
        <v>5.63057386973723</v>
      </c>
      <c r="AA18" s="18">
        <v>2.86648807727293</v>
      </c>
      <c r="AB18" s="39">
        <v>0.0</v>
      </c>
      <c r="AC18" s="40">
        <f t="shared" si="4"/>
        <v>4.649542287</v>
      </c>
      <c r="AD18" s="38">
        <f t="shared" si="5"/>
        <v>0</v>
      </c>
      <c r="AE18" s="27" t="s">
        <v>346</v>
      </c>
      <c r="AF18" s="89"/>
      <c r="AG18" s="89"/>
      <c r="AH18" s="89"/>
      <c r="AI18" s="89"/>
      <c r="AJ18" s="89"/>
      <c r="AK18" s="89"/>
    </row>
    <row r="19">
      <c r="A19" s="27" t="s">
        <v>356</v>
      </c>
      <c r="B19" s="18">
        <v>4.75026356589654</v>
      </c>
      <c r="C19" s="18">
        <v>3.08506021028959</v>
      </c>
      <c r="D19" s="18">
        <v>3.90759084338937</v>
      </c>
      <c r="E19" s="18">
        <v>4.17494437363016</v>
      </c>
      <c r="F19" s="18">
        <v>6.50843119841304</v>
      </c>
      <c r="G19" s="18">
        <v>4.07983371655341</v>
      </c>
      <c r="H19" s="40">
        <f t="shared" si="1"/>
        <v>26.50612391</v>
      </c>
      <c r="I19" s="27" t="s">
        <v>356</v>
      </c>
      <c r="J19" s="18">
        <v>18.0</v>
      </c>
      <c r="K19" s="18">
        <v>16.0</v>
      </c>
      <c r="L19" s="18">
        <v>15.0</v>
      </c>
      <c r="M19" s="18">
        <v>19.0</v>
      </c>
      <c r="N19" s="18">
        <v>17.0</v>
      </c>
      <c r="O19" s="18">
        <v>14.0</v>
      </c>
      <c r="P19" s="39">
        <v>0.0</v>
      </c>
      <c r="Q19" s="40">
        <f t="shared" si="2"/>
        <v>16.5</v>
      </c>
      <c r="R19" s="27" t="s">
        <v>356</v>
      </c>
      <c r="S19" s="38">
        <f t="shared" si="3"/>
        <v>16.5</v>
      </c>
      <c r="V19" s="18">
        <v>4.75026356589654</v>
      </c>
      <c r="W19" s="18">
        <v>3.08506021028959</v>
      </c>
      <c r="X19" s="18">
        <v>3.90759084338937</v>
      </c>
      <c r="Y19" s="18">
        <v>4.17494437363016</v>
      </c>
      <c r="Z19" s="18">
        <v>6.50843119841304</v>
      </c>
      <c r="AA19" s="18">
        <v>4.07983371655341</v>
      </c>
      <c r="AB19" s="39">
        <v>0.0</v>
      </c>
      <c r="AC19" s="40">
        <f t="shared" si="4"/>
        <v>4.417687318</v>
      </c>
      <c r="AD19" s="38">
        <f t="shared" si="5"/>
        <v>0</v>
      </c>
      <c r="AE19" s="27" t="s">
        <v>356</v>
      </c>
      <c r="AF19" s="89"/>
      <c r="AG19" s="89"/>
      <c r="AH19" s="89"/>
      <c r="AI19" s="89"/>
      <c r="AJ19" s="89"/>
      <c r="AK19" s="89"/>
    </row>
    <row r="20">
      <c r="A20" s="27" t="s">
        <v>357</v>
      </c>
      <c r="B20" s="18">
        <v>6.13064505650273</v>
      </c>
      <c r="C20" s="18">
        <v>0.88175906052359</v>
      </c>
      <c r="D20" s="18">
        <v>3.34446320791354</v>
      </c>
      <c r="E20" s="18">
        <v>6.03503050848179</v>
      </c>
      <c r="F20" s="18">
        <v>6.54708366994447</v>
      </c>
      <c r="G20" s="18">
        <v>3.31531390828487</v>
      </c>
      <c r="H20" s="40">
        <f t="shared" si="1"/>
        <v>26.25429541</v>
      </c>
      <c r="I20" s="27" t="s">
        <v>357</v>
      </c>
      <c r="J20" s="18">
        <v>16.0</v>
      </c>
      <c r="K20" s="18">
        <v>21.0</v>
      </c>
      <c r="L20" s="18">
        <v>17.0</v>
      </c>
      <c r="M20" s="18">
        <v>16.0</v>
      </c>
      <c r="N20" s="18">
        <v>16.0</v>
      </c>
      <c r="O20" s="18">
        <v>16.0</v>
      </c>
      <c r="P20" s="39">
        <v>0.0</v>
      </c>
      <c r="Q20" s="40">
        <f t="shared" si="2"/>
        <v>17</v>
      </c>
      <c r="R20" s="27" t="s">
        <v>357</v>
      </c>
      <c r="S20" s="38">
        <f t="shared" si="3"/>
        <v>17</v>
      </c>
      <c r="V20" s="18">
        <v>6.13064505650273</v>
      </c>
      <c r="W20" s="18">
        <v>0.88175906052359</v>
      </c>
      <c r="X20" s="18">
        <v>3.34446320791354</v>
      </c>
      <c r="Y20" s="18">
        <v>6.03503050848179</v>
      </c>
      <c r="Z20" s="18">
        <v>6.54708366994447</v>
      </c>
      <c r="AA20" s="18">
        <v>3.31531390828487</v>
      </c>
      <c r="AB20" s="39">
        <v>0.0</v>
      </c>
      <c r="AC20" s="40">
        <f t="shared" si="4"/>
        <v>4.375715902</v>
      </c>
      <c r="AD20" s="38">
        <f t="shared" si="5"/>
        <v>0</v>
      </c>
      <c r="AE20" s="27" t="s">
        <v>357</v>
      </c>
      <c r="AF20" s="89"/>
      <c r="AG20" s="89"/>
      <c r="AH20" s="89"/>
      <c r="AI20" s="89"/>
      <c r="AJ20" s="89"/>
      <c r="AK20" s="89"/>
    </row>
    <row r="21">
      <c r="A21" s="27" t="s">
        <v>360</v>
      </c>
      <c r="B21" s="18">
        <v>4.69737222333503</v>
      </c>
      <c r="C21" s="18">
        <v>3.99928866797608</v>
      </c>
      <c r="D21" s="18">
        <v>3.43088030956615</v>
      </c>
      <c r="E21" s="18">
        <v>4.55858283565919</v>
      </c>
      <c r="F21" s="18">
        <v>4.56388754602</v>
      </c>
      <c r="G21" s="18">
        <v>3.03317829248739</v>
      </c>
      <c r="H21" s="40">
        <f t="shared" si="1"/>
        <v>24.28318988</v>
      </c>
      <c r="I21" s="27" t="s">
        <v>360</v>
      </c>
      <c r="J21" s="18">
        <v>19.0</v>
      </c>
      <c r="K21" s="18">
        <v>14.0</v>
      </c>
      <c r="L21" s="18">
        <v>16.0</v>
      </c>
      <c r="M21" s="18">
        <v>18.0</v>
      </c>
      <c r="N21" s="18">
        <v>19.0</v>
      </c>
      <c r="O21" s="18">
        <v>17.0</v>
      </c>
      <c r="P21" s="39">
        <v>0.0</v>
      </c>
      <c r="Q21" s="40">
        <f t="shared" si="2"/>
        <v>17.16666667</v>
      </c>
      <c r="R21" s="27" t="s">
        <v>360</v>
      </c>
      <c r="S21" s="38">
        <f t="shared" si="3"/>
        <v>17.16666667</v>
      </c>
      <c r="V21" s="18">
        <v>4.69737222333503</v>
      </c>
      <c r="W21" s="18">
        <v>3.99928866797608</v>
      </c>
      <c r="X21" s="18">
        <v>3.43088030956615</v>
      </c>
      <c r="Y21" s="18">
        <v>4.55858283565919</v>
      </c>
      <c r="Z21" s="18">
        <v>4.56388754602</v>
      </c>
      <c r="AA21" s="18">
        <v>3.03317829248739</v>
      </c>
      <c r="AB21" s="39">
        <v>0.0</v>
      </c>
      <c r="AC21" s="40">
        <f t="shared" si="4"/>
        <v>4.047198313</v>
      </c>
      <c r="AD21" s="38">
        <f t="shared" si="5"/>
        <v>0</v>
      </c>
      <c r="AE21" s="27" t="s">
        <v>360</v>
      </c>
      <c r="AF21" s="89"/>
      <c r="AG21" s="89"/>
      <c r="AH21" s="89"/>
      <c r="AI21" s="89"/>
      <c r="AJ21" s="89"/>
      <c r="AK21" s="89"/>
    </row>
    <row r="22">
      <c r="A22" s="27" t="s">
        <v>359</v>
      </c>
      <c r="B22" s="18">
        <v>3.39727675923265</v>
      </c>
      <c r="C22" s="18">
        <v>2.9306088016722</v>
      </c>
      <c r="D22" s="18">
        <v>3.12415948866886</v>
      </c>
      <c r="E22" s="18">
        <v>2.67069954035972</v>
      </c>
      <c r="F22" s="18">
        <v>2.92181284490495</v>
      </c>
      <c r="G22" s="18">
        <v>2.54112145367113</v>
      </c>
      <c r="H22" s="40">
        <f t="shared" si="1"/>
        <v>17.58567889</v>
      </c>
      <c r="I22" s="27" t="s">
        <v>359</v>
      </c>
      <c r="J22" s="18">
        <v>20.0</v>
      </c>
      <c r="K22" s="18">
        <v>17.0</v>
      </c>
      <c r="L22" s="18">
        <v>18.0</v>
      </c>
      <c r="M22" s="18">
        <v>20.0</v>
      </c>
      <c r="N22" s="18">
        <v>20.0</v>
      </c>
      <c r="O22" s="18">
        <v>20.0</v>
      </c>
      <c r="P22" s="39">
        <v>0.0</v>
      </c>
      <c r="Q22" s="40">
        <f t="shared" si="2"/>
        <v>19.16666667</v>
      </c>
      <c r="R22" s="27" t="s">
        <v>359</v>
      </c>
      <c r="S22" s="38">
        <f t="shared" si="3"/>
        <v>19.16666667</v>
      </c>
      <c r="V22" s="18">
        <v>3.39727675923265</v>
      </c>
      <c r="W22" s="18">
        <v>2.9306088016722</v>
      </c>
      <c r="X22" s="18">
        <v>3.12415948866886</v>
      </c>
      <c r="Y22" s="18">
        <v>2.67069954035972</v>
      </c>
      <c r="Z22" s="18">
        <v>2.92181284490495</v>
      </c>
      <c r="AA22" s="18">
        <v>2.54112145367113</v>
      </c>
      <c r="AB22" s="39">
        <v>0.0</v>
      </c>
      <c r="AC22" s="40">
        <f t="shared" si="4"/>
        <v>2.930946481</v>
      </c>
      <c r="AD22" s="38">
        <f t="shared" si="5"/>
        <v>0</v>
      </c>
      <c r="AE22" s="27" t="s">
        <v>359</v>
      </c>
      <c r="AF22" s="89"/>
      <c r="AG22" s="89"/>
      <c r="AH22" s="89"/>
      <c r="AI22" s="89"/>
      <c r="AJ22" s="89"/>
      <c r="AK22" s="89"/>
    </row>
    <row r="23">
      <c r="A23" s="27" t="s">
        <v>358</v>
      </c>
      <c r="B23" s="18">
        <v>1.5707715160209</v>
      </c>
      <c r="C23" s="18">
        <v>1.20999531855933</v>
      </c>
      <c r="D23" s="18">
        <v>2.21836683468484</v>
      </c>
      <c r="E23" s="18">
        <v>1.79076787230847</v>
      </c>
      <c r="F23" s="18">
        <v>2.44232976855878</v>
      </c>
      <c r="G23" s="18">
        <v>2.47015715316803</v>
      </c>
      <c r="H23" s="40">
        <f t="shared" si="1"/>
        <v>11.70238846</v>
      </c>
      <c r="I23" s="27" t="s">
        <v>358</v>
      </c>
      <c r="J23" s="18">
        <v>21.0</v>
      </c>
      <c r="K23" s="18">
        <v>19.0</v>
      </c>
      <c r="L23" s="18">
        <v>21.0</v>
      </c>
      <c r="M23" s="18">
        <v>21.0</v>
      </c>
      <c r="N23" s="18">
        <v>21.0</v>
      </c>
      <c r="O23" s="18">
        <v>21.0</v>
      </c>
      <c r="P23" s="39">
        <v>0.0</v>
      </c>
      <c r="Q23" s="40">
        <f t="shared" si="2"/>
        <v>20.66666667</v>
      </c>
      <c r="R23" s="27" t="s">
        <v>358</v>
      </c>
      <c r="S23" s="38">
        <f t="shared" si="3"/>
        <v>20.66666667</v>
      </c>
      <c r="V23" s="18">
        <v>1.5707715160209</v>
      </c>
      <c r="W23" s="18">
        <v>1.20999531855933</v>
      </c>
      <c r="X23" s="18">
        <v>2.21836683468484</v>
      </c>
      <c r="Y23" s="18">
        <v>1.79076787230847</v>
      </c>
      <c r="Z23" s="18">
        <v>2.44232976855878</v>
      </c>
      <c r="AA23" s="18">
        <v>2.47015715316803</v>
      </c>
      <c r="AB23" s="39">
        <v>0.0</v>
      </c>
      <c r="AC23" s="40">
        <f t="shared" si="4"/>
        <v>1.950398077</v>
      </c>
      <c r="AD23" s="38">
        <f t="shared" si="5"/>
        <v>0</v>
      </c>
      <c r="AE23" s="27" t="s">
        <v>358</v>
      </c>
      <c r="AF23" s="89"/>
      <c r="AG23" s="89"/>
      <c r="AH23" s="89"/>
      <c r="AI23" s="89"/>
      <c r="AJ23" s="89"/>
      <c r="AK23" s="89"/>
    </row>
    <row r="24">
      <c r="A24" s="27" t="s">
        <v>348</v>
      </c>
      <c r="B24" s="18">
        <v>0.0</v>
      </c>
      <c r="C24" s="18">
        <v>0.0</v>
      </c>
      <c r="D24" s="18">
        <v>0.0</v>
      </c>
      <c r="E24" s="18">
        <v>0.0</v>
      </c>
      <c r="F24" s="18">
        <v>0.0</v>
      </c>
      <c r="G24" s="18">
        <v>0.0</v>
      </c>
      <c r="H24" s="40">
        <f t="shared" si="1"/>
        <v>0</v>
      </c>
      <c r="I24" s="27" t="s">
        <v>348</v>
      </c>
      <c r="J24" s="18">
        <v>22.0</v>
      </c>
      <c r="K24" s="18">
        <v>22.0</v>
      </c>
      <c r="L24" s="18">
        <v>22.0</v>
      </c>
      <c r="M24" s="18">
        <v>22.0</v>
      </c>
      <c r="N24" s="18">
        <v>22.0</v>
      </c>
      <c r="O24" s="18">
        <v>22.0</v>
      </c>
      <c r="P24" s="39">
        <v>0.0</v>
      </c>
      <c r="Q24" s="40">
        <f t="shared" si="2"/>
        <v>22</v>
      </c>
      <c r="R24" s="27" t="s">
        <v>348</v>
      </c>
      <c r="S24" s="38">
        <f t="shared" si="3"/>
        <v>22</v>
      </c>
      <c r="V24" s="18">
        <v>0.0</v>
      </c>
      <c r="W24" s="18">
        <v>0.0</v>
      </c>
      <c r="X24" s="18">
        <v>0.0</v>
      </c>
      <c r="Y24" s="18">
        <v>0.0</v>
      </c>
      <c r="Z24" s="18">
        <v>0.0</v>
      </c>
      <c r="AA24" s="18">
        <v>0.0</v>
      </c>
      <c r="AB24" s="39">
        <v>0.0</v>
      </c>
      <c r="AC24" s="40">
        <f t="shared" si="4"/>
        <v>0</v>
      </c>
      <c r="AD24" s="38">
        <f t="shared" si="5"/>
        <v>0</v>
      </c>
      <c r="AE24" s="27" t="s">
        <v>348</v>
      </c>
      <c r="AF24" s="89"/>
      <c r="AG24" s="89"/>
      <c r="AH24" s="89"/>
      <c r="AI24" s="89"/>
      <c r="AJ24" s="89"/>
      <c r="AK24" s="89"/>
    </row>
    <row r="25">
      <c r="A25" s="27" t="s">
        <v>350</v>
      </c>
      <c r="B25" s="18">
        <v>0.0</v>
      </c>
      <c r="C25" s="18">
        <v>0.0</v>
      </c>
      <c r="D25" s="18">
        <v>0.0</v>
      </c>
      <c r="E25" s="18">
        <v>0.0</v>
      </c>
      <c r="F25" s="18">
        <v>0.0</v>
      </c>
      <c r="G25" s="18">
        <v>0.0</v>
      </c>
      <c r="H25" s="40">
        <f t="shared" si="1"/>
        <v>0</v>
      </c>
      <c r="I25" s="27" t="s">
        <v>350</v>
      </c>
      <c r="J25" s="18">
        <v>23.0</v>
      </c>
      <c r="K25" s="18">
        <v>23.0</v>
      </c>
      <c r="L25" s="18">
        <v>23.0</v>
      </c>
      <c r="M25" s="18">
        <v>23.0</v>
      </c>
      <c r="N25" s="18">
        <v>23.0</v>
      </c>
      <c r="O25" s="18">
        <v>23.0</v>
      </c>
      <c r="P25" s="39">
        <v>0.0</v>
      </c>
      <c r="Q25" s="40">
        <f t="shared" si="2"/>
        <v>23</v>
      </c>
      <c r="R25" s="27" t="s">
        <v>350</v>
      </c>
      <c r="S25" s="38">
        <f t="shared" si="3"/>
        <v>23</v>
      </c>
      <c r="V25" s="18">
        <v>0.0</v>
      </c>
      <c r="W25" s="18">
        <v>0.0</v>
      </c>
      <c r="X25" s="18">
        <v>0.0</v>
      </c>
      <c r="Y25" s="18">
        <v>0.0</v>
      </c>
      <c r="Z25" s="18">
        <v>0.0</v>
      </c>
      <c r="AA25" s="18">
        <v>0.0</v>
      </c>
      <c r="AB25" s="39">
        <v>0.0</v>
      </c>
      <c r="AC25" s="40">
        <f t="shared" si="4"/>
        <v>0</v>
      </c>
      <c r="AD25" s="38">
        <f t="shared" si="5"/>
        <v>0</v>
      </c>
      <c r="AE25" s="27" t="s">
        <v>350</v>
      </c>
      <c r="AF25" s="89"/>
      <c r="AG25" s="89"/>
      <c r="AH25" s="89"/>
      <c r="AI25" s="89"/>
      <c r="AJ25" s="89"/>
      <c r="AK25" s="89"/>
    </row>
    <row r="26">
      <c r="A26" s="27" t="s">
        <v>347</v>
      </c>
      <c r="B26" s="18">
        <v>0.0</v>
      </c>
      <c r="C26" s="18">
        <v>0.0</v>
      </c>
      <c r="D26" s="18">
        <v>0.0</v>
      </c>
      <c r="E26" s="18">
        <v>0.0</v>
      </c>
      <c r="F26" s="18">
        <v>0.0</v>
      </c>
      <c r="G26" s="18">
        <v>0.0</v>
      </c>
      <c r="H26" s="40">
        <f t="shared" si="1"/>
        <v>0</v>
      </c>
      <c r="I26" s="27" t="s">
        <v>347</v>
      </c>
      <c r="J26" s="18">
        <v>24.0</v>
      </c>
      <c r="K26" s="18">
        <v>24.0</v>
      </c>
      <c r="L26" s="18">
        <v>24.0</v>
      </c>
      <c r="M26" s="18">
        <v>24.0</v>
      </c>
      <c r="N26" s="18">
        <v>24.0</v>
      </c>
      <c r="O26" s="18">
        <v>24.0</v>
      </c>
      <c r="P26" s="39">
        <v>0.0</v>
      </c>
      <c r="Q26" s="40">
        <f t="shared" si="2"/>
        <v>24</v>
      </c>
      <c r="R26" s="27" t="s">
        <v>347</v>
      </c>
      <c r="S26" s="38">
        <f t="shared" si="3"/>
        <v>24</v>
      </c>
      <c r="V26" s="18">
        <v>0.0</v>
      </c>
      <c r="W26" s="18">
        <v>0.0</v>
      </c>
      <c r="X26" s="18">
        <v>0.0</v>
      </c>
      <c r="Y26" s="18">
        <v>0.0</v>
      </c>
      <c r="Z26" s="18">
        <v>0.0</v>
      </c>
      <c r="AA26" s="18">
        <v>0.0</v>
      </c>
      <c r="AB26" s="39">
        <v>0.0</v>
      </c>
      <c r="AC26" s="40">
        <f t="shared" si="4"/>
        <v>0</v>
      </c>
      <c r="AD26" s="38">
        <f t="shared" si="5"/>
        <v>0</v>
      </c>
      <c r="AE26" s="27" t="s">
        <v>347</v>
      </c>
      <c r="AF26" s="183"/>
      <c r="AG26" s="183"/>
      <c r="AH26" s="89"/>
      <c r="AI26" s="183"/>
      <c r="AJ26" s="89"/>
      <c r="AK26" s="89"/>
    </row>
    <row r="28">
      <c r="B28" s="40">
        <f t="shared" ref="B28:G28" si="6">MAX(B2:B26)</f>
        <v>48.27451936</v>
      </c>
      <c r="C28" s="40">
        <f t="shared" si="6"/>
        <v>53.76614802</v>
      </c>
      <c r="D28" s="40">
        <f t="shared" si="6"/>
        <v>101.2735171</v>
      </c>
      <c r="E28" s="40">
        <f t="shared" si="6"/>
        <v>46.64067061</v>
      </c>
      <c r="F28" s="40">
        <f t="shared" si="6"/>
        <v>122.1031559</v>
      </c>
      <c r="G28" s="40">
        <f t="shared" si="6"/>
        <v>88.58109277</v>
      </c>
      <c r="V28" s="38">
        <f t="shared" ref="V28:AA28" si="7">STDEV(V2:V26)</f>
        <v>15.09052889</v>
      </c>
      <c r="W28" s="38">
        <f t="shared" si="7"/>
        <v>16.65530716</v>
      </c>
      <c r="X28" s="38">
        <f t="shared" si="7"/>
        <v>35.0524851</v>
      </c>
      <c r="Y28" s="38">
        <f t="shared" si="7"/>
        <v>15.11396008</v>
      </c>
      <c r="Z28" s="38">
        <f t="shared" si="7"/>
        <v>36.92544541</v>
      </c>
      <c r="AA28" s="38">
        <f t="shared" si="7"/>
        <v>29.86841285</v>
      </c>
    </row>
    <row r="29">
      <c r="B29" s="40">
        <f t="shared" ref="B29:G29" si="8">SUM(B2:B26)</f>
        <v>439.5734383</v>
      </c>
      <c r="C29" s="40">
        <f t="shared" si="8"/>
        <v>285.1022223</v>
      </c>
      <c r="D29" s="40">
        <f t="shared" si="8"/>
        <v>512.1851418</v>
      </c>
      <c r="E29" s="40">
        <f t="shared" si="8"/>
        <v>461.3898217</v>
      </c>
      <c r="F29" s="40">
        <f t="shared" si="8"/>
        <v>665.6890678</v>
      </c>
      <c r="G29" s="40">
        <f t="shared" si="8"/>
        <v>483.6778291</v>
      </c>
      <c r="V29" s="44">
        <v>6.0</v>
      </c>
      <c r="W29" s="44">
        <v>4.0</v>
      </c>
      <c r="X29" s="44">
        <v>2.0</v>
      </c>
      <c r="Y29" s="44">
        <v>5.0</v>
      </c>
      <c r="Z29" s="44">
        <v>1.0</v>
      </c>
      <c r="AA29" s="44">
        <v>3.0</v>
      </c>
    </row>
    <row r="30">
      <c r="B30" s="44">
        <v>5.0</v>
      </c>
      <c r="C30" s="44">
        <v>6.0</v>
      </c>
      <c r="D30" s="44">
        <v>2.0</v>
      </c>
      <c r="E30" s="44">
        <v>4.0</v>
      </c>
      <c r="F30" s="44">
        <v>1.0</v>
      </c>
      <c r="G30" s="44">
        <v>3.0</v>
      </c>
    </row>
  </sheetData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4" t="s">
        <v>158</v>
      </c>
      <c r="B1" s="24" t="s">
        <v>483</v>
      </c>
      <c r="C1" s="24" t="s">
        <v>484</v>
      </c>
      <c r="D1" s="24" t="s">
        <v>485</v>
      </c>
      <c r="E1" s="24" t="s">
        <v>486</v>
      </c>
      <c r="F1" s="24" t="s">
        <v>487</v>
      </c>
      <c r="G1" s="24" t="s">
        <v>488</v>
      </c>
      <c r="H1" s="24" t="s">
        <v>489</v>
      </c>
      <c r="I1" s="24" t="s">
        <v>490</v>
      </c>
      <c r="J1" s="24" t="s">
        <v>491</v>
      </c>
      <c r="K1" s="24" t="s">
        <v>492</v>
      </c>
    </row>
    <row r="2">
      <c r="A2" s="44" t="s">
        <v>11</v>
      </c>
      <c r="B2" s="44">
        <v>1345.0</v>
      </c>
      <c r="C2" s="44">
        <v>34.0</v>
      </c>
      <c r="D2" s="44">
        <v>32.0</v>
      </c>
      <c r="E2" s="44">
        <v>32.0</v>
      </c>
      <c r="F2" s="44">
        <v>32.0</v>
      </c>
      <c r="G2" s="44">
        <v>0.29</v>
      </c>
      <c r="H2" s="44">
        <v>320.1</v>
      </c>
      <c r="I2" s="44">
        <v>98.33</v>
      </c>
      <c r="J2" s="44">
        <v>40.65</v>
      </c>
      <c r="K2" s="44">
        <v>59.24</v>
      </c>
    </row>
    <row r="3">
      <c r="A3" s="44" t="s">
        <v>14</v>
      </c>
      <c r="B3" s="44">
        <v>963.0</v>
      </c>
      <c r="C3" s="44">
        <v>95.95</v>
      </c>
      <c r="D3" s="44">
        <v>90.75</v>
      </c>
      <c r="E3" s="44">
        <v>88.44</v>
      </c>
      <c r="F3" s="44">
        <v>90.75</v>
      </c>
      <c r="G3" s="44">
        <v>0.33</v>
      </c>
      <c r="H3" s="44">
        <v>823.1</v>
      </c>
      <c r="I3" s="44">
        <v>293.47</v>
      </c>
      <c r="J3" s="44">
        <v>196.76</v>
      </c>
      <c r="K3" s="44">
        <v>76.57</v>
      </c>
    </row>
    <row r="4">
      <c r="A4" s="44" t="s">
        <v>19</v>
      </c>
      <c r="B4" s="44">
        <v>144.0</v>
      </c>
      <c r="C4" s="44">
        <v>55.9</v>
      </c>
      <c r="D4" s="44">
        <v>54.51</v>
      </c>
      <c r="E4" s="44">
        <v>55.31</v>
      </c>
      <c r="F4" s="44">
        <v>54.51</v>
      </c>
      <c r="G4" s="44">
        <v>0.08</v>
      </c>
      <c r="H4" s="44">
        <v>4310.21</v>
      </c>
      <c r="I4" s="44">
        <v>372.63</v>
      </c>
      <c r="J4" s="44">
        <v>1294.25</v>
      </c>
      <c r="K4" s="44">
        <v>353.99</v>
      </c>
    </row>
    <row r="5">
      <c r="A5" s="44" t="s">
        <v>21</v>
      </c>
      <c r="B5" s="44">
        <v>64.0</v>
      </c>
      <c r="C5" s="44">
        <v>51.0</v>
      </c>
      <c r="D5" s="44">
        <v>57.0</v>
      </c>
      <c r="E5" s="44">
        <v>57.0</v>
      </c>
      <c r="F5" s="44">
        <v>57.0</v>
      </c>
      <c r="G5" s="44">
        <v>0.23</v>
      </c>
      <c r="H5" s="44">
        <v>801.6</v>
      </c>
      <c r="I5" s="44">
        <v>198.04</v>
      </c>
      <c r="J5" s="44">
        <v>152.83</v>
      </c>
      <c r="K5" s="44">
        <v>229.94</v>
      </c>
    </row>
    <row r="6">
      <c r="A6" s="44" t="s">
        <v>23</v>
      </c>
      <c r="B6" s="44">
        <v>61.0</v>
      </c>
      <c r="C6" s="44">
        <v>73.17</v>
      </c>
      <c r="D6" s="44">
        <v>75.12</v>
      </c>
      <c r="E6" s="44">
        <v>73.66</v>
      </c>
      <c r="F6" s="44">
        <v>75.12</v>
      </c>
      <c r="G6" s="44">
        <v>0.15</v>
      </c>
      <c r="H6" s="44">
        <v>52.06</v>
      </c>
      <c r="I6" s="44">
        <v>7.41</v>
      </c>
      <c r="J6" s="44">
        <v>2.61</v>
      </c>
      <c r="K6" s="44">
        <v>5.52</v>
      </c>
    </row>
    <row r="7">
      <c r="A7" s="44" t="s">
        <v>25</v>
      </c>
      <c r="B7" s="44">
        <v>28.0</v>
      </c>
      <c r="C7" s="44">
        <v>56.0</v>
      </c>
      <c r="D7" s="44">
        <v>52.0</v>
      </c>
      <c r="E7" s="44">
        <v>60.0</v>
      </c>
      <c r="F7" s="44">
        <v>52.0</v>
      </c>
      <c r="G7" s="44">
        <v>0.21</v>
      </c>
      <c r="H7" s="44">
        <v>5.12</v>
      </c>
      <c r="I7" s="44">
        <v>1.34</v>
      </c>
      <c r="J7" s="44">
        <v>2.46</v>
      </c>
      <c r="K7" s="44">
        <v>1.11</v>
      </c>
    </row>
    <row r="8">
      <c r="A8" s="44" t="s">
        <v>28</v>
      </c>
      <c r="B8" s="44">
        <v>24.0</v>
      </c>
      <c r="C8" s="44">
        <v>87.22</v>
      </c>
      <c r="D8" s="44">
        <v>85.0</v>
      </c>
      <c r="E8" s="44">
        <v>83.89</v>
      </c>
      <c r="F8" s="44">
        <v>83.89</v>
      </c>
      <c r="G8" s="44">
        <v>0.71</v>
      </c>
      <c r="H8" s="44">
        <v>3.28</v>
      </c>
      <c r="I8" s="44">
        <v>2.68</v>
      </c>
      <c r="J8" s="44">
        <v>1.35</v>
      </c>
      <c r="K8" s="44">
        <v>1.29</v>
      </c>
    </row>
    <row r="9">
      <c r="A9" s="44" t="s">
        <v>34</v>
      </c>
      <c r="B9" s="44">
        <v>11.0</v>
      </c>
      <c r="C9" s="44">
        <v>26.27</v>
      </c>
      <c r="D9" s="44">
        <v>26.1</v>
      </c>
      <c r="E9" s="44">
        <v>26.1</v>
      </c>
      <c r="F9" s="44">
        <v>26.1</v>
      </c>
      <c r="G9" s="44">
        <v>0.18</v>
      </c>
      <c r="H9" s="44">
        <v>1114.38</v>
      </c>
      <c r="I9" s="44">
        <v>225.25</v>
      </c>
      <c r="J9" s="44">
        <v>198.21</v>
      </c>
      <c r="K9" s="44">
        <v>204.04</v>
      </c>
    </row>
    <row r="10">
      <c r="A10" s="44" t="s">
        <v>36</v>
      </c>
      <c r="B10" s="44">
        <v>10.0</v>
      </c>
      <c r="C10" s="44">
        <v>14.86</v>
      </c>
      <c r="D10" s="44">
        <v>21.62</v>
      </c>
      <c r="E10" s="44">
        <v>18.92</v>
      </c>
      <c r="F10" s="44">
        <v>22.97</v>
      </c>
      <c r="G10" s="44">
        <v>0.8</v>
      </c>
      <c r="H10" s="44">
        <v>17.92</v>
      </c>
      <c r="I10" s="44">
        <v>14.34</v>
      </c>
      <c r="J10" s="44">
        <v>8.51</v>
      </c>
      <c r="K10" s="44">
        <v>7.2</v>
      </c>
    </row>
    <row r="11">
      <c r="A11" s="44" t="s">
        <v>39</v>
      </c>
      <c r="B11" s="44">
        <v>9.0</v>
      </c>
      <c r="C11" s="44">
        <v>99.33</v>
      </c>
      <c r="D11" s="44">
        <v>99.33</v>
      </c>
      <c r="E11" s="44">
        <v>86.67</v>
      </c>
      <c r="F11" s="44">
        <v>98.67</v>
      </c>
      <c r="G11" s="44">
        <v>1.0</v>
      </c>
      <c r="H11" s="44">
        <v>12.97</v>
      </c>
      <c r="I11" s="44">
        <v>13.04</v>
      </c>
      <c r="J11" s="44">
        <v>1.24</v>
      </c>
      <c r="K11" s="44">
        <v>2.96</v>
      </c>
    </row>
    <row r="12">
      <c r="A12" s="44" t="s">
        <v>41</v>
      </c>
      <c r="B12" s="44">
        <v>7.0</v>
      </c>
      <c r="C12" s="44">
        <v>50.56</v>
      </c>
      <c r="D12" s="44">
        <v>48.33</v>
      </c>
      <c r="E12" s="44">
        <v>45.0</v>
      </c>
      <c r="F12" s="44">
        <v>48.33</v>
      </c>
      <c r="G12" s="44">
        <v>0.71</v>
      </c>
      <c r="H12" s="44">
        <v>22.35</v>
      </c>
      <c r="I12" s="44">
        <v>16.03</v>
      </c>
      <c r="J12" s="44">
        <v>8.57</v>
      </c>
      <c r="K12" s="44">
        <v>13.97</v>
      </c>
    </row>
    <row r="13">
      <c r="A13" s="44" t="s">
        <v>52</v>
      </c>
      <c r="B13" s="44">
        <v>6.0</v>
      </c>
      <c r="C13" s="44">
        <v>86.84</v>
      </c>
      <c r="D13" s="44">
        <v>82.24</v>
      </c>
      <c r="E13" s="44">
        <v>68.42</v>
      </c>
      <c r="F13" s="44">
        <v>72.37</v>
      </c>
      <c r="G13" s="44">
        <v>0.67</v>
      </c>
      <c r="H13" s="44">
        <v>0.16</v>
      </c>
      <c r="I13" s="44">
        <v>0.12</v>
      </c>
      <c r="J13" s="44">
        <v>0.02</v>
      </c>
      <c r="K13" s="44">
        <v>0.05</v>
      </c>
    </row>
    <row r="14">
      <c r="A14" s="44" t="s">
        <v>45</v>
      </c>
      <c r="B14" s="44">
        <v>6.0</v>
      </c>
      <c r="C14" s="44">
        <v>95.0</v>
      </c>
      <c r="D14" s="44">
        <v>100.0</v>
      </c>
      <c r="E14" s="44">
        <v>100.0</v>
      </c>
      <c r="F14" s="44">
        <v>100.0</v>
      </c>
      <c r="G14" s="44">
        <v>0.33</v>
      </c>
      <c r="H14" s="44">
        <v>0.23</v>
      </c>
      <c r="I14" s="44">
        <v>0.07</v>
      </c>
      <c r="J14" s="44">
        <v>0.06</v>
      </c>
      <c r="K14" s="44">
        <v>0.04</v>
      </c>
    </row>
    <row r="15">
      <c r="A15" s="44" t="s">
        <v>51</v>
      </c>
      <c r="B15" s="44">
        <v>6.0</v>
      </c>
      <c r="C15" s="44">
        <v>58.8</v>
      </c>
      <c r="D15" s="44">
        <v>58.8</v>
      </c>
      <c r="E15" s="44">
        <v>50.97</v>
      </c>
      <c r="F15" s="44">
        <v>50.97</v>
      </c>
      <c r="G15" s="44">
        <v>1.0</v>
      </c>
      <c r="H15" s="44">
        <v>20.09</v>
      </c>
      <c r="I15" s="44">
        <v>19.66</v>
      </c>
      <c r="J15" s="44">
        <v>9.39</v>
      </c>
      <c r="K15" s="44">
        <v>9.22</v>
      </c>
    </row>
    <row r="16">
      <c r="A16" s="44" t="s">
        <v>43</v>
      </c>
      <c r="B16" s="44">
        <v>6.0</v>
      </c>
      <c r="C16" s="44">
        <v>68.26</v>
      </c>
      <c r="D16" s="44">
        <v>65.87</v>
      </c>
      <c r="E16" s="44">
        <v>65.87</v>
      </c>
      <c r="F16" s="44">
        <v>65.87</v>
      </c>
      <c r="G16" s="44">
        <v>0.5</v>
      </c>
      <c r="H16" s="44">
        <v>20.73</v>
      </c>
      <c r="I16" s="44">
        <v>10.6</v>
      </c>
      <c r="J16" s="44">
        <v>9.54</v>
      </c>
      <c r="K16" s="44">
        <v>8.47</v>
      </c>
    </row>
    <row r="17">
      <c r="A17" s="44" t="s">
        <v>47</v>
      </c>
      <c r="B17" s="44">
        <v>6.0</v>
      </c>
      <c r="C17" s="44">
        <v>98.61</v>
      </c>
      <c r="D17" s="44">
        <v>98.61</v>
      </c>
      <c r="E17" s="44">
        <v>98.61</v>
      </c>
      <c r="F17" s="44">
        <v>98.61</v>
      </c>
      <c r="G17" s="44">
        <v>1.0</v>
      </c>
      <c r="H17" s="44">
        <v>22.48</v>
      </c>
      <c r="I17" s="44">
        <v>22.41</v>
      </c>
      <c r="J17" s="44">
        <v>10.38</v>
      </c>
      <c r="K17" s="44">
        <v>10.5</v>
      </c>
    </row>
    <row r="18">
      <c r="A18" s="44" t="s">
        <v>49</v>
      </c>
      <c r="B18" s="44">
        <v>6.0</v>
      </c>
      <c r="C18" s="44">
        <v>73.28</v>
      </c>
      <c r="D18" s="44">
        <v>70.99</v>
      </c>
      <c r="E18" s="44">
        <v>65.65</v>
      </c>
      <c r="F18" s="44">
        <v>65.65</v>
      </c>
      <c r="G18" s="44">
        <v>0.67</v>
      </c>
      <c r="H18" s="44">
        <v>891.27</v>
      </c>
      <c r="I18" s="44">
        <v>606.55</v>
      </c>
      <c r="J18" s="44">
        <v>356.82</v>
      </c>
      <c r="K18" s="44">
        <v>359.04</v>
      </c>
    </row>
    <row r="19">
      <c r="A19" s="44" t="s">
        <v>57</v>
      </c>
      <c r="B19" s="44">
        <v>4.0</v>
      </c>
      <c r="C19" s="44">
        <v>87.78</v>
      </c>
      <c r="D19" s="44">
        <v>87.78</v>
      </c>
      <c r="E19" s="44">
        <v>84.81</v>
      </c>
      <c r="F19" s="44">
        <v>79.63</v>
      </c>
      <c r="G19" s="44">
        <v>1.0</v>
      </c>
      <c r="H19" s="44">
        <v>0.15</v>
      </c>
      <c r="I19" s="44">
        <v>0.16</v>
      </c>
      <c r="J19" s="44">
        <v>0.04</v>
      </c>
      <c r="K19" s="44">
        <v>0.02</v>
      </c>
    </row>
    <row r="20">
      <c r="A20" s="44" t="s">
        <v>55</v>
      </c>
      <c r="B20" s="44">
        <v>4.0</v>
      </c>
      <c r="C20" s="44">
        <v>33.33</v>
      </c>
      <c r="D20" s="44">
        <v>40.0</v>
      </c>
      <c r="E20" s="44">
        <v>40.0</v>
      </c>
      <c r="F20" s="44">
        <v>40.0</v>
      </c>
      <c r="G20" s="44">
        <v>0.5</v>
      </c>
      <c r="H20" s="44">
        <v>2.12</v>
      </c>
      <c r="I20" s="44">
        <v>1.17</v>
      </c>
      <c r="J20" s="44">
        <v>1.3</v>
      </c>
      <c r="K20" s="44">
        <v>1.33</v>
      </c>
    </row>
    <row r="21">
      <c r="A21" s="44" t="s">
        <v>65</v>
      </c>
      <c r="B21" s="44">
        <v>3.0</v>
      </c>
      <c r="C21" s="44">
        <v>99.28</v>
      </c>
      <c r="D21" s="44">
        <v>97.83</v>
      </c>
      <c r="E21" s="44">
        <v>90.58</v>
      </c>
      <c r="F21" s="44">
        <v>94.2</v>
      </c>
      <c r="G21" s="44">
        <v>0.67</v>
      </c>
      <c r="H21" s="44">
        <v>0.97</v>
      </c>
      <c r="I21" s="44">
        <v>0.63</v>
      </c>
      <c r="J21" s="44">
        <v>0.25</v>
      </c>
      <c r="K21" s="44">
        <v>0.26</v>
      </c>
    </row>
    <row r="22">
      <c r="A22" s="44" t="s">
        <v>59</v>
      </c>
      <c r="B22" s="44">
        <v>3.0</v>
      </c>
      <c r="C22" s="44">
        <v>47.41</v>
      </c>
      <c r="D22" s="44">
        <v>47.41</v>
      </c>
      <c r="E22" s="44">
        <v>45.41</v>
      </c>
      <c r="F22" s="44">
        <v>39.29</v>
      </c>
      <c r="G22" s="44">
        <v>1.0</v>
      </c>
      <c r="H22" s="44">
        <v>2.59</v>
      </c>
      <c r="I22" s="44">
        <v>2.66</v>
      </c>
      <c r="J22" s="44">
        <v>1.38</v>
      </c>
      <c r="K22" s="44">
        <v>0.86</v>
      </c>
    </row>
    <row r="23">
      <c r="A23" s="44" t="s">
        <v>61</v>
      </c>
      <c r="B23" s="44">
        <v>3.0</v>
      </c>
      <c r="C23" s="44">
        <v>87.19</v>
      </c>
      <c r="D23" s="44">
        <v>87.19</v>
      </c>
      <c r="E23" s="44">
        <v>73.13</v>
      </c>
      <c r="F23" s="44">
        <v>61.56</v>
      </c>
      <c r="G23" s="44">
        <v>1.0</v>
      </c>
      <c r="H23" s="44">
        <v>2.84</v>
      </c>
      <c r="I23" s="44">
        <v>2.81</v>
      </c>
      <c r="J23" s="44">
        <v>1.69</v>
      </c>
      <c r="K23" s="44">
        <v>0.89</v>
      </c>
    </row>
    <row r="24">
      <c r="A24" s="44" t="s">
        <v>67</v>
      </c>
      <c r="B24" s="44">
        <v>3.0</v>
      </c>
      <c r="C24" s="44">
        <v>55.51</v>
      </c>
      <c r="D24" s="44">
        <v>55.51</v>
      </c>
      <c r="E24" s="44">
        <v>61.22</v>
      </c>
      <c r="F24" s="44">
        <v>54.75</v>
      </c>
      <c r="G24" s="44">
        <v>1.0</v>
      </c>
      <c r="H24" s="44">
        <v>35.64</v>
      </c>
      <c r="I24" s="44">
        <v>35.3</v>
      </c>
      <c r="J24" s="44">
        <v>18.88</v>
      </c>
      <c r="K24" s="44">
        <v>9.82</v>
      </c>
    </row>
    <row r="25">
      <c r="A25" s="44" t="s">
        <v>73</v>
      </c>
      <c r="B25" s="44">
        <v>2.0</v>
      </c>
      <c r="C25" s="44">
        <v>87.22</v>
      </c>
      <c r="D25" s="44">
        <v>87.22</v>
      </c>
      <c r="E25" s="44">
        <v>68.89</v>
      </c>
      <c r="F25" s="44">
        <v>62.78</v>
      </c>
      <c r="G25" s="44">
        <v>1.0</v>
      </c>
      <c r="H25" s="44">
        <v>0.25</v>
      </c>
      <c r="I25" s="44">
        <v>0.37</v>
      </c>
      <c r="J25" s="44">
        <v>0.14</v>
      </c>
      <c r="K25" s="44">
        <v>0.18</v>
      </c>
    </row>
    <row r="26">
      <c r="A26" s="44" t="s">
        <v>69</v>
      </c>
      <c r="B26" s="44">
        <v>2.0</v>
      </c>
      <c r="C26" s="44">
        <v>26.67</v>
      </c>
      <c r="D26" s="44">
        <v>40.0</v>
      </c>
      <c r="E26" s="44">
        <v>40.0</v>
      </c>
      <c r="F26" s="44">
        <v>40.0</v>
      </c>
      <c r="G26" s="44">
        <v>0.5</v>
      </c>
      <c r="H26" s="44">
        <v>0.31</v>
      </c>
      <c r="I26" s="44">
        <v>0.17</v>
      </c>
      <c r="J26" s="44">
        <v>0.1</v>
      </c>
      <c r="K26" s="44">
        <v>0.11</v>
      </c>
    </row>
    <row r="27">
      <c r="A27" s="44" t="s">
        <v>71</v>
      </c>
      <c r="B27" s="44">
        <v>2.0</v>
      </c>
      <c r="C27" s="44">
        <v>92.28</v>
      </c>
      <c r="D27" s="44">
        <v>92.28</v>
      </c>
      <c r="E27" s="44">
        <v>74.59</v>
      </c>
      <c r="F27" s="44">
        <v>74.59</v>
      </c>
      <c r="G27" s="44">
        <v>1.0</v>
      </c>
      <c r="H27" s="44">
        <v>1.26</v>
      </c>
      <c r="I27" s="44">
        <v>1.2</v>
      </c>
      <c r="J27" s="44">
        <v>0.87</v>
      </c>
      <c r="K27" s="44">
        <v>0.81</v>
      </c>
    </row>
    <row r="28">
      <c r="C28" s="38">
        <f>AVERAGE(C2:C27)</f>
        <v>66.98923077</v>
      </c>
      <c r="H28" s="38">
        <f>SUM(H2:H27)</f>
        <v>8484.18</v>
      </c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20"/>
      <c r="B1" s="37" t="s">
        <v>75</v>
      </c>
      <c r="C1" s="37" t="s">
        <v>76</v>
      </c>
      <c r="D1" s="37" t="s">
        <v>77</v>
      </c>
      <c r="E1" s="37" t="s">
        <v>78</v>
      </c>
      <c r="F1" s="37" t="s">
        <v>79</v>
      </c>
      <c r="G1" s="37" t="s">
        <v>80</v>
      </c>
      <c r="H1" s="49" t="s">
        <v>381</v>
      </c>
      <c r="I1" s="20"/>
      <c r="J1" s="37" t="s">
        <v>75</v>
      </c>
      <c r="K1" s="37" t="s">
        <v>76</v>
      </c>
      <c r="L1" s="37" t="s">
        <v>77</v>
      </c>
      <c r="M1" s="37" t="s">
        <v>78</v>
      </c>
      <c r="N1" s="37" t="s">
        <v>79</v>
      </c>
      <c r="O1" s="37" t="s">
        <v>80</v>
      </c>
      <c r="P1" s="49" t="s">
        <v>381</v>
      </c>
    </row>
    <row r="2">
      <c r="A2" s="27" t="s">
        <v>348</v>
      </c>
      <c r="B2" s="89">
        <v>0.0</v>
      </c>
      <c r="C2" s="89">
        <v>0.0</v>
      </c>
      <c r="D2" s="89">
        <v>0.0</v>
      </c>
      <c r="E2" s="89">
        <v>0.0</v>
      </c>
      <c r="F2" s="89">
        <v>0.0</v>
      </c>
      <c r="G2" s="89">
        <v>0.0</v>
      </c>
      <c r="H2" s="22">
        <f t="shared" ref="H2:H26" si="1">SUM(B2:G2)</f>
        <v>0</v>
      </c>
      <c r="I2" s="20"/>
      <c r="J2" s="89">
        <v>0.0</v>
      </c>
      <c r="K2" s="89">
        <v>0.0</v>
      </c>
      <c r="L2" s="89">
        <v>0.0</v>
      </c>
      <c r="M2" s="89">
        <v>0.0</v>
      </c>
      <c r="N2" s="89">
        <v>0.0</v>
      </c>
      <c r="O2" s="89">
        <v>0.0</v>
      </c>
      <c r="P2" s="22">
        <f t="shared" ref="P2:P26" si="2">SUM(J2:O2)</f>
        <v>0</v>
      </c>
    </row>
    <row r="3">
      <c r="A3" s="27" t="s">
        <v>344</v>
      </c>
      <c r="B3" s="183">
        <v>25.9111454619026</v>
      </c>
      <c r="C3" s="89">
        <v>14.4735976050477</v>
      </c>
      <c r="D3" s="89">
        <v>15.4134209449984</v>
      </c>
      <c r="E3" s="183">
        <v>36.4881574730398</v>
      </c>
      <c r="F3" s="89">
        <v>18.3799752946158</v>
      </c>
      <c r="G3" s="183">
        <v>25.9538972943168</v>
      </c>
      <c r="H3" s="22">
        <f t="shared" si="1"/>
        <v>136.6201941</v>
      </c>
      <c r="I3" s="20"/>
      <c r="J3" s="183">
        <v>25.4877906177174</v>
      </c>
      <c r="K3" s="89">
        <v>13.911781609761</v>
      </c>
      <c r="L3" s="89">
        <v>14.9559361696113</v>
      </c>
      <c r="M3" s="183">
        <v>36.2225424665556</v>
      </c>
      <c r="N3" s="89">
        <v>17.6810254633323</v>
      </c>
      <c r="O3" s="183">
        <v>25.7234131894956</v>
      </c>
      <c r="P3" s="22">
        <f t="shared" si="2"/>
        <v>133.9824895</v>
      </c>
    </row>
    <row r="4">
      <c r="A4" s="27" t="s">
        <v>342</v>
      </c>
      <c r="B4" s="183">
        <v>35.4301417862298</v>
      </c>
      <c r="C4" s="89">
        <v>11.6339775539209</v>
      </c>
      <c r="D4" s="183">
        <v>23.3640529286024</v>
      </c>
      <c r="E4" s="183">
        <v>34.4167941969138</v>
      </c>
      <c r="F4" s="89">
        <v>18.3308065620414</v>
      </c>
      <c r="G4" s="183">
        <v>23.7730762603858</v>
      </c>
      <c r="H4" s="22">
        <f t="shared" si="1"/>
        <v>146.9488493</v>
      </c>
      <c r="I4" s="20"/>
      <c r="J4" s="183">
        <v>35.1314283801841</v>
      </c>
      <c r="K4" s="89">
        <v>10.6164532558482</v>
      </c>
      <c r="L4" s="183">
        <v>22.8526963792003</v>
      </c>
      <c r="M4" s="183">
        <v>34.2450747144344</v>
      </c>
      <c r="N4" s="89">
        <v>17.7322440952009</v>
      </c>
      <c r="O4" s="183">
        <v>23.3614514914932</v>
      </c>
      <c r="P4" s="22">
        <f t="shared" si="2"/>
        <v>143.9393483</v>
      </c>
    </row>
    <row r="5">
      <c r="A5" s="27" t="s">
        <v>338</v>
      </c>
      <c r="B5" s="183">
        <v>50.6624315290501</v>
      </c>
      <c r="C5" s="183">
        <v>51.666148034823</v>
      </c>
      <c r="D5" s="183">
        <v>98.5495990021226</v>
      </c>
      <c r="E5" s="183">
        <v>35.1302405461687</v>
      </c>
      <c r="F5" s="183">
        <v>87.029488459041</v>
      </c>
      <c r="G5" s="183">
        <v>75.9701765739255</v>
      </c>
      <c r="H5" s="22">
        <f t="shared" si="1"/>
        <v>399.0080841</v>
      </c>
      <c r="I5" s="20"/>
      <c r="J5" s="183">
        <v>50.5276133618958</v>
      </c>
      <c r="K5" s="183">
        <v>51.3055702185905</v>
      </c>
      <c r="L5" s="183">
        <v>98.4195216689472</v>
      </c>
      <c r="M5" s="183">
        <v>34.5919946161704</v>
      </c>
      <c r="N5" s="183">
        <v>86.8895869905657</v>
      </c>
      <c r="O5" s="183">
        <v>75.7900859607955</v>
      </c>
      <c r="P5" s="22">
        <f t="shared" si="2"/>
        <v>397.5243728</v>
      </c>
    </row>
    <row r="6">
      <c r="A6" s="27" t="s">
        <v>336</v>
      </c>
      <c r="B6" s="183">
        <v>50.9953396047765</v>
      </c>
      <c r="C6" s="183">
        <v>56.2688855669283</v>
      </c>
      <c r="D6" s="183">
        <v>103.146705645505</v>
      </c>
      <c r="E6" s="183">
        <v>48.9298854884324</v>
      </c>
      <c r="F6" s="183">
        <v>123.444744720799</v>
      </c>
      <c r="G6" s="183">
        <v>82.8368692889205</v>
      </c>
      <c r="H6" s="22">
        <f t="shared" si="1"/>
        <v>465.6224303</v>
      </c>
      <c r="I6" s="20"/>
      <c r="J6" s="183">
        <v>50.7545183866362</v>
      </c>
      <c r="K6" s="183">
        <v>55.935671075895</v>
      </c>
      <c r="L6" s="183">
        <v>103.08476469182</v>
      </c>
      <c r="M6" s="183">
        <v>48.470684708648</v>
      </c>
      <c r="N6" s="183">
        <v>123.353201662302</v>
      </c>
      <c r="O6" s="183">
        <v>82.6128080557778</v>
      </c>
      <c r="P6" s="22">
        <f t="shared" si="2"/>
        <v>464.2116486</v>
      </c>
    </row>
    <row r="7">
      <c r="A7" s="27" t="s">
        <v>343</v>
      </c>
      <c r="B7" s="183">
        <v>27.2174952527077</v>
      </c>
      <c r="C7" s="89">
        <v>16.1055681826609</v>
      </c>
      <c r="D7" s="89">
        <v>10.7790316352861</v>
      </c>
      <c r="E7" s="183">
        <v>37.8203659890192</v>
      </c>
      <c r="F7" s="89">
        <v>25.2708321951235</v>
      </c>
      <c r="G7" s="183">
        <v>20.5746910118844</v>
      </c>
      <c r="H7" s="22">
        <f t="shared" si="1"/>
        <v>137.7679843</v>
      </c>
      <c r="I7" s="20"/>
      <c r="J7" s="183">
        <v>26.7793467766724</v>
      </c>
      <c r="K7" s="89">
        <v>15.6019309904646</v>
      </c>
      <c r="L7" s="89">
        <v>10.1140546409513</v>
      </c>
      <c r="M7" s="183">
        <v>37.5035537052498</v>
      </c>
      <c r="N7" s="89">
        <v>24.961128404858</v>
      </c>
      <c r="O7" s="183">
        <v>20.1158833648556</v>
      </c>
      <c r="P7" s="22">
        <f t="shared" si="2"/>
        <v>135.0758979</v>
      </c>
    </row>
    <row r="8">
      <c r="A8" s="27" t="s">
        <v>339</v>
      </c>
      <c r="B8" s="183">
        <v>27.7184212553462</v>
      </c>
      <c r="C8" s="183">
        <v>40.9082467948905</v>
      </c>
      <c r="D8" s="183">
        <v>95.9819443028717</v>
      </c>
      <c r="E8" s="183">
        <v>33.2579631669608</v>
      </c>
      <c r="F8" s="183">
        <v>92.8225997643117</v>
      </c>
      <c r="G8" s="183">
        <v>83.0588221389796</v>
      </c>
      <c r="H8" s="22">
        <f t="shared" si="1"/>
        <v>373.7479974</v>
      </c>
      <c r="I8" s="20"/>
      <c r="J8" s="183">
        <v>27.302398228159</v>
      </c>
      <c r="K8" s="183">
        <v>40.5704291187554</v>
      </c>
      <c r="L8" s="183">
        <v>95.9159092183181</v>
      </c>
      <c r="M8" s="183">
        <v>33.0225511763474</v>
      </c>
      <c r="N8" s="183">
        <v>92.6226559733023</v>
      </c>
      <c r="O8" s="183">
        <v>82.8733023954583</v>
      </c>
      <c r="P8" s="22">
        <f t="shared" si="2"/>
        <v>372.3072461</v>
      </c>
    </row>
    <row r="9">
      <c r="A9" s="27" t="s">
        <v>337</v>
      </c>
      <c r="B9" s="183">
        <v>40.1231333605355</v>
      </c>
      <c r="C9" s="183">
        <v>45.6071817047751</v>
      </c>
      <c r="D9" s="183">
        <v>99.0271594778536</v>
      </c>
      <c r="E9" s="183">
        <v>45.4142467043686</v>
      </c>
      <c r="F9" s="183">
        <v>123.170955469567</v>
      </c>
      <c r="G9" s="183">
        <v>90.3968758203495</v>
      </c>
      <c r="H9" s="22">
        <f t="shared" si="1"/>
        <v>443.7395525</v>
      </c>
      <c r="I9" s="20"/>
      <c r="J9" s="183">
        <v>39.7900941146697</v>
      </c>
      <c r="K9" s="183">
        <v>45.5621242566086</v>
      </c>
      <c r="L9" s="183">
        <v>98.9128591639538</v>
      </c>
      <c r="M9" s="183">
        <v>45.2220054389547</v>
      </c>
      <c r="N9" s="183">
        <v>123.066678757188</v>
      </c>
      <c r="O9" s="183">
        <v>90.2176077623991</v>
      </c>
      <c r="P9" s="22">
        <f t="shared" si="2"/>
        <v>442.7713695</v>
      </c>
    </row>
    <row r="10">
      <c r="A10" s="27" t="s">
        <v>352</v>
      </c>
      <c r="B10" s="183">
        <v>28.2289205266301</v>
      </c>
      <c r="C10" s="89">
        <v>8.10105787151279</v>
      </c>
      <c r="D10" s="89">
        <v>9.15551619445986</v>
      </c>
      <c r="E10" s="183">
        <v>25.6046288382451</v>
      </c>
      <c r="F10" s="89">
        <v>21.4485818798446</v>
      </c>
      <c r="G10" s="89">
        <v>7.49219799918648</v>
      </c>
      <c r="H10" s="22">
        <f t="shared" si="1"/>
        <v>100.0309033</v>
      </c>
      <c r="I10" s="20"/>
      <c r="J10" s="183">
        <v>28.0618429312993</v>
      </c>
      <c r="K10" s="89">
        <v>7.13059614968544</v>
      </c>
      <c r="L10" s="89">
        <v>8.37384346976</v>
      </c>
      <c r="M10" s="183">
        <v>25.4529947164859</v>
      </c>
      <c r="N10" s="89">
        <v>21.1139057479288</v>
      </c>
      <c r="O10" s="89">
        <v>5.67431603430202</v>
      </c>
      <c r="P10" s="22">
        <f t="shared" si="2"/>
        <v>95.80749905</v>
      </c>
    </row>
    <row r="11">
      <c r="A11" s="27" t="s">
        <v>349</v>
      </c>
      <c r="B11" s="183">
        <v>28.8839127515205</v>
      </c>
      <c r="C11" s="89">
        <v>6.40853253561893</v>
      </c>
      <c r="D11" s="89">
        <v>11.3796536739685</v>
      </c>
      <c r="E11" s="183">
        <v>27.9457383185779</v>
      </c>
      <c r="F11" s="89">
        <v>19.2092827774444</v>
      </c>
      <c r="G11" s="89">
        <v>10.5212604048052</v>
      </c>
      <c r="H11" s="22">
        <f t="shared" si="1"/>
        <v>104.3483805</v>
      </c>
      <c r="I11" s="20"/>
      <c r="J11" s="183">
        <v>28.5937543652825</v>
      </c>
      <c r="K11" s="89">
        <v>5.05539075091132</v>
      </c>
      <c r="L11" s="89">
        <v>10.4748777774342</v>
      </c>
      <c r="M11" s="183">
        <v>27.6863747868364</v>
      </c>
      <c r="N11" s="89">
        <v>18.7153520188064</v>
      </c>
      <c r="O11" s="89">
        <v>9.39771944981587</v>
      </c>
      <c r="P11" s="22">
        <f t="shared" si="2"/>
        <v>99.92346915</v>
      </c>
    </row>
    <row r="12">
      <c r="A12" s="27" t="s">
        <v>359</v>
      </c>
      <c r="B12" s="89">
        <v>6.1962180409304</v>
      </c>
      <c r="C12" s="89">
        <v>5.49580708907495</v>
      </c>
      <c r="D12" s="89">
        <v>6.1605631507718</v>
      </c>
      <c r="E12" s="89">
        <v>4.05706897902589</v>
      </c>
      <c r="F12" s="89">
        <v>5.34799384521241</v>
      </c>
      <c r="G12" s="89">
        <v>4.75260630590828</v>
      </c>
      <c r="H12" s="22">
        <f t="shared" si="1"/>
        <v>32.01025741</v>
      </c>
      <c r="I12" s="20"/>
      <c r="J12" s="89">
        <v>4.53429214740699</v>
      </c>
      <c r="K12" s="89">
        <v>3.43227683164227</v>
      </c>
      <c r="L12" s="89">
        <v>4.82375404721012</v>
      </c>
      <c r="M12" s="89">
        <v>2.09176829250094</v>
      </c>
      <c r="N12" s="89">
        <v>4.6213148757282</v>
      </c>
      <c r="O12" s="89">
        <v>4.16684323146198</v>
      </c>
      <c r="P12" s="22">
        <f t="shared" si="2"/>
        <v>23.67024943</v>
      </c>
    </row>
    <row r="13">
      <c r="A13" s="27" t="s">
        <v>357</v>
      </c>
      <c r="B13" s="89">
        <v>7.59561698241525</v>
      </c>
      <c r="C13" s="89">
        <v>1.18890080871957</v>
      </c>
      <c r="D13" s="89">
        <v>6.49181983975452</v>
      </c>
      <c r="E13" s="89">
        <v>7.35879434379518</v>
      </c>
      <c r="F13" s="89">
        <v>9.31352338947851</v>
      </c>
      <c r="G13" s="89">
        <v>6.40531979091966</v>
      </c>
      <c r="H13" s="22">
        <f t="shared" si="1"/>
        <v>38.35397516</v>
      </c>
      <c r="I13" s="20"/>
      <c r="J13" s="89">
        <v>6.63205819540348</v>
      </c>
      <c r="K13" s="89">
        <v>0.0</v>
      </c>
      <c r="L13" s="89">
        <v>5.03519183951748</v>
      </c>
      <c r="M13" s="89">
        <v>6.63205819540348</v>
      </c>
      <c r="N13" s="89">
        <v>7.97510180253526</v>
      </c>
      <c r="O13" s="89">
        <v>5.03519183951748</v>
      </c>
      <c r="P13" s="22">
        <f t="shared" si="2"/>
        <v>31.30960187</v>
      </c>
    </row>
    <row r="14">
      <c r="A14" s="27" t="s">
        <v>351</v>
      </c>
      <c r="B14" s="183">
        <v>23.9741471774878</v>
      </c>
      <c r="C14" s="89">
        <v>9.02127811900255</v>
      </c>
      <c r="D14" s="89">
        <v>7.78373436976704</v>
      </c>
      <c r="E14" s="183">
        <v>23.4886596250596</v>
      </c>
      <c r="F14" s="89">
        <v>19.1239615662258</v>
      </c>
      <c r="G14" s="89">
        <v>8.11103748926977</v>
      </c>
      <c r="H14" s="22">
        <f t="shared" si="1"/>
        <v>91.50281835</v>
      </c>
      <c r="I14" s="20"/>
      <c r="J14" s="183">
        <v>23.7427296521696</v>
      </c>
      <c r="K14" s="89">
        <v>8.56507415304052</v>
      </c>
      <c r="L14" s="89">
        <v>6.79996887445657</v>
      </c>
      <c r="M14" s="183">
        <v>23.2011388242911</v>
      </c>
      <c r="N14" s="89">
        <v>18.8657767953958</v>
      </c>
      <c r="O14" s="89">
        <v>7.0306583628267</v>
      </c>
      <c r="P14" s="22">
        <f t="shared" si="2"/>
        <v>88.20534666</v>
      </c>
    </row>
    <row r="15">
      <c r="A15" s="27" t="s">
        <v>360</v>
      </c>
      <c r="B15" s="89">
        <v>7.69437535548428</v>
      </c>
      <c r="C15" s="89">
        <v>6.17915943507948</v>
      </c>
      <c r="D15" s="89">
        <v>6.0690872071297</v>
      </c>
      <c r="E15" s="89">
        <v>6.77213099054639</v>
      </c>
      <c r="F15" s="89">
        <v>7.69741069703861</v>
      </c>
      <c r="G15" s="89">
        <v>4.84706307768197</v>
      </c>
      <c r="H15" s="22">
        <f t="shared" si="1"/>
        <v>39.25922676</v>
      </c>
      <c r="I15" s="20"/>
      <c r="J15" s="89">
        <v>6.14162967982105</v>
      </c>
      <c r="K15" s="89">
        <v>4.91201122203726</v>
      </c>
      <c r="L15" s="89">
        <v>4.15216045656397</v>
      </c>
      <c r="M15" s="89">
        <v>4.67155282533855</v>
      </c>
      <c r="N15" s="89">
        <v>5.59953446460691</v>
      </c>
      <c r="O15" s="89">
        <v>3.10852933369244</v>
      </c>
      <c r="P15" s="22">
        <f t="shared" si="2"/>
        <v>28.58541798</v>
      </c>
    </row>
    <row r="16">
      <c r="A16" s="27" t="s">
        <v>358</v>
      </c>
      <c r="B16" s="89">
        <v>0.441310589976063</v>
      </c>
      <c r="C16" s="89">
        <v>1.7792407761231</v>
      </c>
      <c r="D16" s="89">
        <v>3.62376065763927</v>
      </c>
      <c r="E16" s="89">
        <v>1.74500106291905</v>
      </c>
      <c r="F16" s="89">
        <v>3.66471480647882</v>
      </c>
      <c r="G16" s="89">
        <v>4.03128580403234</v>
      </c>
      <c r="H16" s="22">
        <f t="shared" si="1"/>
        <v>15.2853137</v>
      </c>
      <c r="I16" s="20"/>
      <c r="J16" s="89">
        <v>0.0</v>
      </c>
      <c r="K16" s="89">
        <v>0.0</v>
      </c>
      <c r="L16" s="89">
        <v>0.0</v>
      </c>
      <c r="M16" s="89">
        <v>0.0</v>
      </c>
      <c r="N16" s="89">
        <v>0.0</v>
      </c>
      <c r="O16" s="89">
        <v>0.0</v>
      </c>
      <c r="P16" s="22">
        <f t="shared" si="2"/>
        <v>0</v>
      </c>
    </row>
    <row r="17">
      <c r="A17" s="27" t="s">
        <v>350</v>
      </c>
      <c r="B17" s="89">
        <v>0.0</v>
      </c>
      <c r="C17" s="89">
        <v>0.0</v>
      </c>
      <c r="D17" s="89">
        <v>0.0</v>
      </c>
      <c r="E17" s="89">
        <v>0.0</v>
      </c>
      <c r="F17" s="89">
        <v>0.0</v>
      </c>
      <c r="G17" s="89">
        <v>0.0</v>
      </c>
      <c r="H17" s="22">
        <f t="shared" si="1"/>
        <v>0</v>
      </c>
      <c r="I17" s="20"/>
      <c r="J17" s="89">
        <v>0.0</v>
      </c>
      <c r="K17" s="89">
        <v>0.0</v>
      </c>
      <c r="L17" s="89">
        <v>0.0</v>
      </c>
      <c r="M17" s="89">
        <v>0.0</v>
      </c>
      <c r="N17" s="89">
        <v>0.0</v>
      </c>
      <c r="O17" s="89">
        <v>0.0</v>
      </c>
      <c r="P17" s="22">
        <f t="shared" si="2"/>
        <v>0</v>
      </c>
    </row>
    <row r="18">
      <c r="A18" s="27" t="s">
        <v>347</v>
      </c>
      <c r="B18" s="89">
        <v>0.0</v>
      </c>
      <c r="C18" s="89">
        <v>0.0</v>
      </c>
      <c r="D18" s="89">
        <v>0.0</v>
      </c>
      <c r="E18" s="89">
        <v>0.0</v>
      </c>
      <c r="F18" s="89">
        <v>0.0</v>
      </c>
      <c r="G18" s="89">
        <v>0.0</v>
      </c>
      <c r="H18" s="22">
        <f t="shared" si="1"/>
        <v>0</v>
      </c>
      <c r="I18" s="20"/>
      <c r="J18" s="89">
        <v>0.0</v>
      </c>
      <c r="K18" s="89">
        <v>0.0</v>
      </c>
      <c r="L18" s="89">
        <v>0.0</v>
      </c>
      <c r="M18" s="89">
        <v>0.0</v>
      </c>
      <c r="N18" s="89">
        <v>0.0</v>
      </c>
      <c r="O18" s="89">
        <v>0.0</v>
      </c>
      <c r="P18" s="22">
        <f t="shared" si="2"/>
        <v>0</v>
      </c>
    </row>
    <row r="19">
      <c r="A19" s="27" t="s">
        <v>354</v>
      </c>
      <c r="B19" s="183">
        <v>39.4364051665564</v>
      </c>
      <c r="C19" s="89">
        <v>5.2935769121262</v>
      </c>
      <c r="D19" s="89">
        <v>11.3946447763675</v>
      </c>
      <c r="E19" s="183">
        <v>36.7942297609911</v>
      </c>
      <c r="F19" s="183">
        <v>31.1776567200197</v>
      </c>
      <c r="G19" s="89">
        <v>9.85266336680905</v>
      </c>
      <c r="H19" s="22">
        <f t="shared" si="1"/>
        <v>133.9491767</v>
      </c>
      <c r="I19" s="20"/>
      <c r="J19" s="183">
        <v>38.8229671512984</v>
      </c>
      <c r="K19" s="89">
        <v>3.31426297861212</v>
      </c>
      <c r="L19" s="89">
        <v>10.7233289874186</v>
      </c>
      <c r="M19" s="183">
        <v>36.3809513368247</v>
      </c>
      <c r="N19" s="183">
        <v>30.7024869703148</v>
      </c>
      <c r="O19" s="89">
        <v>9.12048045345482</v>
      </c>
      <c r="P19" s="22">
        <f t="shared" si="2"/>
        <v>129.0644779</v>
      </c>
    </row>
    <row r="20">
      <c r="A20" s="27" t="s">
        <v>353</v>
      </c>
      <c r="B20" s="183">
        <v>38.6770656450788</v>
      </c>
      <c r="C20" s="89">
        <v>3.26161360918978</v>
      </c>
      <c r="D20" s="89">
        <v>4.04316242219788</v>
      </c>
      <c r="E20" s="183">
        <v>39.8437528310968</v>
      </c>
      <c r="F20" s="183">
        <v>37.4008799552447</v>
      </c>
      <c r="G20" s="89">
        <v>5.99339044934214</v>
      </c>
      <c r="H20" s="22">
        <f t="shared" si="1"/>
        <v>129.2198649</v>
      </c>
      <c r="I20" s="20"/>
      <c r="J20" s="183">
        <v>38.4159095319194</v>
      </c>
      <c r="K20" s="89">
        <v>1.78001888776252</v>
      </c>
      <c r="L20" s="89">
        <v>2.20028165730018</v>
      </c>
      <c r="M20" s="183">
        <v>39.9039422556042</v>
      </c>
      <c r="N20" s="183">
        <v>36.6129131172592</v>
      </c>
      <c r="O20" s="89">
        <v>3.98030041516219</v>
      </c>
      <c r="P20" s="22">
        <f t="shared" si="2"/>
        <v>122.8933659</v>
      </c>
    </row>
    <row r="21">
      <c r="A21" s="27" t="s">
        <v>346</v>
      </c>
      <c r="B21" s="89">
        <v>6.84724492193466</v>
      </c>
      <c r="C21" s="89">
        <v>6.73502159494816</v>
      </c>
      <c r="D21" s="89">
        <v>6.53719654687825</v>
      </c>
      <c r="E21" s="89">
        <v>5.67645201039348</v>
      </c>
      <c r="F21" s="89">
        <v>5.50253462694441</v>
      </c>
      <c r="G21" s="89">
        <v>3.37391471425135</v>
      </c>
      <c r="H21" s="22">
        <f t="shared" si="1"/>
        <v>34.67236442</v>
      </c>
      <c r="I21" s="20"/>
      <c r="J21" s="89">
        <v>4.44534478484576</v>
      </c>
      <c r="K21" s="89">
        <v>4.84267457219142</v>
      </c>
      <c r="L21" s="89">
        <v>4.84267457219142</v>
      </c>
      <c r="M21" s="89">
        <v>3.85945456400697</v>
      </c>
      <c r="N21" s="89">
        <v>3.85945456400697</v>
      </c>
      <c r="O21" s="89">
        <v>0.0</v>
      </c>
      <c r="P21" s="22">
        <f t="shared" si="2"/>
        <v>21.84960306</v>
      </c>
    </row>
    <row r="22">
      <c r="A22" s="27" t="s">
        <v>345</v>
      </c>
      <c r="B22" s="89">
        <v>10.1014802061803</v>
      </c>
      <c r="C22" s="89">
        <v>7.57552568136575</v>
      </c>
      <c r="D22" s="89">
        <v>11.1456237270668</v>
      </c>
      <c r="E22" s="89">
        <v>9.87182052698161</v>
      </c>
      <c r="F22" s="89">
        <v>10.4173353430562</v>
      </c>
      <c r="G22" s="89">
        <v>10.0300895624485</v>
      </c>
      <c r="H22" s="22">
        <f t="shared" si="1"/>
        <v>59.14187505</v>
      </c>
      <c r="I22" s="20"/>
      <c r="J22" s="89">
        <v>7.5160840880483</v>
      </c>
      <c r="K22" s="89">
        <v>4.6957693953135</v>
      </c>
      <c r="L22" s="89">
        <v>9.37147648380645</v>
      </c>
      <c r="M22" s="89">
        <v>6.75031991414218</v>
      </c>
      <c r="N22" s="89">
        <v>7.99886089525056</v>
      </c>
      <c r="O22" s="89">
        <v>7.86941550624077</v>
      </c>
      <c r="P22" s="22">
        <f t="shared" si="2"/>
        <v>44.20192628</v>
      </c>
    </row>
    <row r="23">
      <c r="A23" s="27" t="s">
        <v>356</v>
      </c>
      <c r="B23" s="89">
        <v>8.80526056796807</v>
      </c>
      <c r="C23" s="89">
        <v>5.90319690439604</v>
      </c>
      <c r="D23" s="89">
        <v>6.89780596483783</v>
      </c>
      <c r="E23" s="89">
        <v>6.5342856635087</v>
      </c>
      <c r="F23" s="89">
        <v>10.840904140706</v>
      </c>
      <c r="G23" s="89">
        <v>6.73771626147148</v>
      </c>
      <c r="H23" s="22">
        <f t="shared" si="1"/>
        <v>45.7191695</v>
      </c>
      <c r="I23" s="20"/>
      <c r="J23" s="89">
        <v>7.04115648399889</v>
      </c>
      <c r="K23" s="89">
        <v>5.37841433791864</v>
      </c>
      <c r="L23" s="89">
        <v>5.06494633649303</v>
      </c>
      <c r="M23" s="89">
        <v>5.12586422031866</v>
      </c>
      <c r="N23" s="89">
        <v>8.7318059864399</v>
      </c>
      <c r="O23" s="89">
        <v>5.89336036612009</v>
      </c>
      <c r="P23" s="22">
        <f t="shared" si="2"/>
        <v>37.23554773</v>
      </c>
    </row>
    <row r="24">
      <c r="A24" s="27" t="s">
        <v>341</v>
      </c>
      <c r="B24" s="183">
        <v>20.6629868143956</v>
      </c>
      <c r="C24" s="183">
        <v>20.0955732082087</v>
      </c>
      <c r="D24" s="89">
        <v>16.9550163122794</v>
      </c>
      <c r="E24" s="183">
        <v>29.5705257854856</v>
      </c>
      <c r="F24" s="89">
        <v>25.3430279163005</v>
      </c>
      <c r="G24" s="183">
        <v>30.0163387971504</v>
      </c>
      <c r="H24" s="22">
        <f t="shared" si="1"/>
        <v>142.6434688</v>
      </c>
      <c r="I24" s="20"/>
      <c r="J24" s="183">
        <v>19.4077204683162</v>
      </c>
      <c r="K24" s="183">
        <v>18.8648027809671</v>
      </c>
      <c r="L24" s="89">
        <v>15.7489379464352</v>
      </c>
      <c r="M24" s="183">
        <v>28.7420641846846</v>
      </c>
      <c r="N24" s="89">
        <v>24.1962221611794</v>
      </c>
      <c r="O24" s="183">
        <v>28.8974075601811</v>
      </c>
      <c r="P24" s="22">
        <f t="shared" si="2"/>
        <v>135.8571551</v>
      </c>
    </row>
    <row r="25">
      <c r="A25" s="27" t="s">
        <v>340</v>
      </c>
      <c r="B25" s="183">
        <v>20.0490919441866</v>
      </c>
      <c r="C25" s="89">
        <v>14.8624575591948</v>
      </c>
      <c r="D25" s="89">
        <v>12.2613303786451</v>
      </c>
      <c r="E25" s="183">
        <v>26.2939541537814</v>
      </c>
      <c r="F25" s="89">
        <v>19.4756780478768</v>
      </c>
      <c r="G25" s="183">
        <v>20.9338196485044</v>
      </c>
      <c r="H25" s="22">
        <f t="shared" si="1"/>
        <v>113.8763317</v>
      </c>
      <c r="I25" s="20"/>
      <c r="J25" s="183">
        <v>18.8723283148698</v>
      </c>
      <c r="K25" s="89">
        <v>13.539408388189</v>
      </c>
      <c r="L25" s="89">
        <v>10.5579706221386</v>
      </c>
      <c r="M25" s="183">
        <v>25.4847106791333</v>
      </c>
      <c r="N25" s="89">
        <v>18.2226004915481</v>
      </c>
      <c r="O25" s="183">
        <v>19.7057419101822</v>
      </c>
      <c r="P25" s="22">
        <f t="shared" si="2"/>
        <v>106.3827604</v>
      </c>
    </row>
    <row r="26">
      <c r="A26" s="27" t="s">
        <v>355</v>
      </c>
      <c r="B26" s="89">
        <v>10.3961740072137</v>
      </c>
      <c r="C26" s="89">
        <v>1.89822265350028</v>
      </c>
      <c r="D26" s="89">
        <v>4.39888643643922</v>
      </c>
      <c r="E26" s="89">
        <v>10.5536618974902</v>
      </c>
      <c r="F26" s="89">
        <v>12.4842923185133</v>
      </c>
      <c r="G26" s="89">
        <v>4.583095636154</v>
      </c>
      <c r="H26" s="22">
        <f t="shared" si="1"/>
        <v>44.31433295</v>
      </c>
      <c r="I26" s="20"/>
      <c r="J26" s="183">
        <v>9.65177853412335</v>
      </c>
      <c r="K26" s="89">
        <v>0.0</v>
      </c>
      <c r="L26" s="89">
        <v>3.4179078337032</v>
      </c>
      <c r="M26" s="89">
        <v>9.65177853412335</v>
      </c>
      <c r="N26" s="89">
        <v>11.7333352503614</v>
      </c>
      <c r="O26" s="89">
        <v>3.4179078337032</v>
      </c>
      <c r="P26" s="22">
        <f t="shared" si="2"/>
        <v>37.87270799</v>
      </c>
    </row>
    <row r="28">
      <c r="C28" s="24" t="s">
        <v>466</v>
      </c>
      <c r="K28" s="24" t="s">
        <v>493</v>
      </c>
    </row>
    <row r="29">
      <c r="B29" s="44" t="s">
        <v>494</v>
      </c>
      <c r="J29" s="44" t="s">
        <v>495</v>
      </c>
    </row>
    <row r="30">
      <c r="B30" s="44" t="s">
        <v>496</v>
      </c>
      <c r="J30" s="44" t="s">
        <v>497</v>
      </c>
    </row>
    <row r="31">
      <c r="B31" s="44" t="s">
        <v>498</v>
      </c>
      <c r="J31" s="44" t="s">
        <v>499</v>
      </c>
    </row>
    <row r="32">
      <c r="B32" s="44" t="s">
        <v>471</v>
      </c>
      <c r="J32" s="44" t="s">
        <v>500</v>
      </c>
    </row>
    <row r="33">
      <c r="B33" s="44" t="s">
        <v>472</v>
      </c>
      <c r="J33" s="44" t="s">
        <v>472</v>
      </c>
    </row>
    <row r="34">
      <c r="B34" s="44" t="s">
        <v>473</v>
      </c>
      <c r="J34" s="44" t="s">
        <v>501</v>
      </c>
    </row>
  </sheetData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7" t="s">
        <v>158</v>
      </c>
      <c r="B1" s="37" t="s">
        <v>502</v>
      </c>
      <c r="C1" s="37" t="s">
        <v>503</v>
      </c>
    </row>
    <row r="2">
      <c r="A2" s="37" t="s">
        <v>39</v>
      </c>
      <c r="B2" s="89">
        <v>99.3333333333333</v>
      </c>
      <c r="C2" s="89">
        <v>13.3048049211502</v>
      </c>
    </row>
    <row r="3">
      <c r="A3" s="37" t="s">
        <v>69</v>
      </c>
      <c r="B3" s="89">
        <v>26.6666666666667</v>
      </c>
      <c r="C3" s="89">
        <v>0.362683657805125</v>
      </c>
    </row>
    <row r="4">
      <c r="A4" s="37" t="s">
        <v>45</v>
      </c>
      <c r="B4" s="89">
        <v>95.0</v>
      </c>
      <c r="C4" s="89">
        <v>0.231288417180379</v>
      </c>
    </row>
    <row r="5">
      <c r="A5" s="37" t="s">
        <v>47</v>
      </c>
      <c r="B5" s="89">
        <v>98.6111111111111</v>
      </c>
      <c r="C5" s="89">
        <v>23.6837819178899</v>
      </c>
    </row>
    <row r="6">
      <c r="A6" s="37" t="s">
        <v>11</v>
      </c>
      <c r="B6" s="89">
        <v>34.0</v>
      </c>
      <c r="C6" s="89">
        <v>333.888703207175</v>
      </c>
    </row>
    <row r="7">
      <c r="A7" s="37" t="s">
        <v>57</v>
      </c>
      <c r="B7" s="89">
        <v>87.7777777777778</v>
      </c>
      <c r="C7" s="89">
        <v>0.207096926371256</v>
      </c>
    </row>
    <row r="8">
      <c r="A8" s="37" t="s">
        <v>49</v>
      </c>
      <c r="B8" s="89">
        <v>73.2824427480916</v>
      </c>
      <c r="C8" s="89">
        <v>920.333843056361</v>
      </c>
    </row>
    <row r="9">
      <c r="A9" s="37" t="s">
        <v>65</v>
      </c>
      <c r="B9" s="89">
        <v>99.2753623188406</v>
      </c>
      <c r="C9" s="89">
        <v>1.05985565582911</v>
      </c>
    </row>
    <row r="10">
      <c r="A10" s="37" t="s">
        <v>67</v>
      </c>
      <c r="B10" s="89">
        <v>55.5133079847909</v>
      </c>
      <c r="C10" s="89">
        <v>37.460114467144</v>
      </c>
    </row>
    <row r="11">
      <c r="A11" s="37" t="s">
        <v>25</v>
      </c>
      <c r="B11" s="89">
        <v>56.0</v>
      </c>
      <c r="C11" s="89">
        <v>5.46912388006846</v>
      </c>
    </row>
    <row r="12">
      <c r="A12" s="37" t="s">
        <v>36</v>
      </c>
      <c r="B12" s="89">
        <v>14.8648648648649</v>
      </c>
      <c r="C12" s="89">
        <v>18.6972549319267</v>
      </c>
    </row>
    <row r="13">
      <c r="A13" s="37" t="s">
        <v>59</v>
      </c>
      <c r="B13" s="89">
        <v>47.4117647058824</v>
      </c>
      <c r="C13" s="89">
        <v>3.11456080675125</v>
      </c>
    </row>
    <row r="14">
      <c r="A14" s="37" t="s">
        <v>23</v>
      </c>
      <c r="B14" s="89">
        <v>73.1707317073171</v>
      </c>
      <c r="C14" s="89">
        <v>54.1942554473877</v>
      </c>
    </row>
    <row r="15">
      <c r="A15" s="37" t="s">
        <v>51</v>
      </c>
      <c r="B15" s="89">
        <v>58.7996755879968</v>
      </c>
      <c r="C15" s="89">
        <v>21.7566052794456</v>
      </c>
    </row>
    <row r="16">
      <c r="A16" s="37" t="s">
        <v>73</v>
      </c>
      <c r="B16" s="89">
        <v>87.2222222222222</v>
      </c>
      <c r="C16" s="89">
        <v>0.340367635091146</v>
      </c>
    </row>
    <row r="17">
      <c r="A17" s="37" t="s">
        <v>21</v>
      </c>
      <c r="B17" s="89">
        <v>51.0</v>
      </c>
      <c r="C17" s="89">
        <v>847.786373428504</v>
      </c>
    </row>
    <row r="18">
      <c r="A18" s="37" t="s">
        <v>28</v>
      </c>
      <c r="B18" s="89">
        <v>87.2222222222222</v>
      </c>
      <c r="C18" s="89">
        <v>3.73563255866369</v>
      </c>
    </row>
    <row r="19">
      <c r="A19" s="37" t="s">
        <v>14</v>
      </c>
      <c r="B19" s="89">
        <v>95.9537572254335</v>
      </c>
      <c r="C19" s="89">
        <v>834.786854930719</v>
      </c>
    </row>
    <row r="20">
      <c r="A20" s="37" t="s">
        <v>71</v>
      </c>
      <c r="B20" s="89">
        <v>92.2813036020583</v>
      </c>
      <c r="C20" s="89">
        <v>1.83409879207611</v>
      </c>
    </row>
    <row r="21">
      <c r="A21" s="37" t="s">
        <v>34</v>
      </c>
      <c r="B21" s="89">
        <v>26.2749776319714</v>
      </c>
      <c r="C21" s="89">
        <v>1130.289435486</v>
      </c>
    </row>
    <row r="22">
      <c r="A22" s="37" t="s">
        <v>52</v>
      </c>
      <c r="B22" s="89">
        <v>86.8421052631579</v>
      </c>
      <c r="C22" s="89">
        <v>0.201075259844462</v>
      </c>
    </row>
    <row r="23">
      <c r="A23" s="37" t="s">
        <v>43</v>
      </c>
      <c r="B23" s="89">
        <v>68.259385665529</v>
      </c>
      <c r="C23" s="89">
        <v>21.9723295847575</v>
      </c>
    </row>
    <row r="24">
      <c r="A24" s="37" t="s">
        <v>41</v>
      </c>
      <c r="B24" s="89">
        <v>50.5555555555556</v>
      </c>
      <c r="C24" s="89">
        <v>23.9819304426511</v>
      </c>
    </row>
    <row r="25">
      <c r="A25" s="37" t="s">
        <v>55</v>
      </c>
      <c r="B25" s="89">
        <v>33.3333333333333</v>
      </c>
      <c r="C25" s="89">
        <v>2.47868331670761</v>
      </c>
    </row>
    <row r="26">
      <c r="A26" s="37" t="s">
        <v>61</v>
      </c>
      <c r="B26" s="89">
        <v>87.1875</v>
      </c>
      <c r="C26" s="89">
        <v>3.07444790204366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7" t="s">
        <v>158</v>
      </c>
      <c r="B1" s="17" t="s">
        <v>134</v>
      </c>
      <c r="C1" s="17"/>
      <c r="D1" s="17" t="s">
        <v>180</v>
      </c>
      <c r="E1" s="17" t="s">
        <v>181</v>
      </c>
      <c r="I1" s="17" t="s">
        <v>158</v>
      </c>
      <c r="J1" s="17" t="s">
        <v>134</v>
      </c>
      <c r="K1" s="17"/>
      <c r="L1" s="17" t="s">
        <v>180</v>
      </c>
      <c r="M1" s="17" t="s">
        <v>181</v>
      </c>
    </row>
    <row r="2">
      <c r="A2" s="17" t="s">
        <v>169</v>
      </c>
      <c r="B2" s="17" t="s">
        <v>155</v>
      </c>
      <c r="C2" s="17" t="str">
        <f t="shared" ref="C2:C61" si="1">CONCATENATE(A2,B2)</f>
        <v>MiddleAutoRegressive</v>
      </c>
      <c r="D2" s="21">
        <v>100.0</v>
      </c>
      <c r="E2" s="21">
        <v>1.0</v>
      </c>
      <c r="I2" s="17" t="s">
        <v>169</v>
      </c>
      <c r="J2" s="17" t="s">
        <v>155</v>
      </c>
      <c r="K2" s="17" t="str">
        <f t="shared" ref="K2:K61" si="2">CONCATENATE(I2,J2)</f>
        <v>MiddleAutoRegressive</v>
      </c>
      <c r="L2" s="21">
        <v>100.0</v>
      </c>
      <c r="M2" s="21">
        <v>1.0</v>
      </c>
    </row>
    <row r="3">
      <c r="A3" s="17" t="s">
        <v>169</v>
      </c>
      <c r="B3" s="17" t="s">
        <v>172</v>
      </c>
      <c r="C3" s="17" t="str">
        <f t="shared" si="1"/>
        <v>MiddleCAR</v>
      </c>
      <c r="D3" s="21">
        <v>100.0</v>
      </c>
      <c r="E3" s="21">
        <v>1.0</v>
      </c>
      <c r="I3" s="17" t="s">
        <v>169</v>
      </c>
      <c r="J3" s="17" t="s">
        <v>172</v>
      </c>
      <c r="K3" s="17" t="str">
        <f t="shared" si="2"/>
        <v>MiddleCAR</v>
      </c>
      <c r="L3" s="21">
        <v>100.0</v>
      </c>
      <c r="M3" s="21">
        <v>1.0</v>
      </c>
    </row>
    <row r="4">
      <c r="A4" s="17" t="s">
        <v>169</v>
      </c>
      <c r="B4" s="17" t="s">
        <v>151</v>
      </c>
      <c r="C4" s="17" t="str">
        <f t="shared" si="1"/>
        <v>MiddleGaussianProcess</v>
      </c>
      <c r="D4" s="21">
        <v>100.0</v>
      </c>
      <c r="E4" s="21">
        <v>1.0</v>
      </c>
      <c r="I4" s="17" t="s">
        <v>169</v>
      </c>
      <c r="J4" s="17" t="s">
        <v>151</v>
      </c>
      <c r="K4" s="17" t="str">
        <f t="shared" si="2"/>
        <v>MiddleGaussianProcess</v>
      </c>
      <c r="L4" s="21">
        <v>100.0</v>
      </c>
      <c r="M4" s="21">
        <v>1.0</v>
      </c>
    </row>
    <row r="5">
      <c r="A5" s="17" t="s">
        <v>169</v>
      </c>
      <c r="B5" s="17" t="s">
        <v>176</v>
      </c>
      <c r="C5" s="17" t="str">
        <f t="shared" si="1"/>
        <v>MiddleHarmonic</v>
      </c>
      <c r="D5" s="21">
        <v>100.0</v>
      </c>
      <c r="E5" s="21">
        <v>1.0</v>
      </c>
      <c r="I5" s="17" t="s">
        <v>169</v>
      </c>
      <c r="J5" s="17" t="s">
        <v>176</v>
      </c>
      <c r="K5" s="17" t="str">
        <f t="shared" si="2"/>
        <v>MiddleHarmonic</v>
      </c>
      <c r="L5" s="21">
        <v>100.0</v>
      </c>
      <c r="M5" s="21">
        <v>1.0</v>
      </c>
    </row>
    <row r="6">
      <c r="A6" s="17" t="s">
        <v>169</v>
      </c>
      <c r="B6" s="17" t="s">
        <v>178</v>
      </c>
      <c r="C6" s="17" t="str">
        <f t="shared" si="1"/>
        <v>MiddleNARMA</v>
      </c>
      <c r="D6" s="21">
        <v>100.0</v>
      </c>
      <c r="E6" s="21">
        <v>1.0</v>
      </c>
      <c r="I6" s="17" t="s">
        <v>169</v>
      </c>
      <c r="J6" s="17" t="s">
        <v>178</v>
      </c>
      <c r="K6" s="17" t="str">
        <f t="shared" si="2"/>
        <v>MiddleNARMA</v>
      </c>
      <c r="L6" s="21">
        <v>100.0</v>
      </c>
      <c r="M6" s="21">
        <v>1.0</v>
      </c>
    </row>
    <row r="7">
      <c r="A7" s="17" t="s">
        <v>169</v>
      </c>
      <c r="B7" s="17" t="s">
        <v>153</v>
      </c>
      <c r="C7" s="17" t="str">
        <f t="shared" si="1"/>
        <v>MiddlePseudoPeriodic</v>
      </c>
      <c r="D7" s="21">
        <v>100.0</v>
      </c>
      <c r="E7" s="21">
        <v>1.0</v>
      </c>
      <c r="I7" s="17" t="s">
        <v>169</v>
      </c>
      <c r="J7" s="17" t="s">
        <v>153</v>
      </c>
      <c r="K7" s="17" t="str">
        <f t="shared" si="2"/>
        <v>MiddlePseudoPeriodic</v>
      </c>
      <c r="L7" s="21">
        <v>100.0</v>
      </c>
      <c r="M7" s="21">
        <v>1.0</v>
      </c>
    </row>
    <row r="8">
      <c r="A8" s="17" t="s">
        <v>170</v>
      </c>
      <c r="B8" s="17" t="s">
        <v>155</v>
      </c>
      <c r="C8" s="17" t="str">
        <f t="shared" si="1"/>
        <v>Moving_MiddleAutoRegressive</v>
      </c>
      <c r="D8" s="21">
        <v>82.0</v>
      </c>
      <c r="E8" s="21">
        <v>0.826923076923077</v>
      </c>
      <c r="I8" s="17" t="s">
        <v>170</v>
      </c>
      <c r="J8" s="17" t="s">
        <v>155</v>
      </c>
      <c r="K8" s="17" t="str">
        <f t="shared" si="2"/>
        <v>Moving_MiddleAutoRegressive</v>
      </c>
      <c r="L8" s="21">
        <v>86.0</v>
      </c>
      <c r="M8" s="21">
        <v>0.865384615384615</v>
      </c>
    </row>
    <row r="9">
      <c r="A9" s="17" t="s">
        <v>170</v>
      </c>
      <c r="B9" s="17" t="s">
        <v>172</v>
      </c>
      <c r="C9" s="17" t="str">
        <f t="shared" si="1"/>
        <v>Moving_MiddleCAR</v>
      </c>
      <c r="D9" s="21">
        <v>100.0</v>
      </c>
      <c r="E9" s="21">
        <v>1.0</v>
      </c>
      <c r="I9" s="17" t="s">
        <v>170</v>
      </c>
      <c r="J9" s="17" t="s">
        <v>172</v>
      </c>
      <c r="K9" s="17" t="str">
        <f t="shared" si="2"/>
        <v>Moving_MiddleCAR</v>
      </c>
      <c r="L9" s="21">
        <v>100.0</v>
      </c>
      <c r="M9" s="21">
        <v>1.0</v>
      </c>
    </row>
    <row r="10">
      <c r="A10" s="17" t="s">
        <v>170</v>
      </c>
      <c r="B10" s="17" t="s">
        <v>151</v>
      </c>
      <c r="C10" s="17" t="str">
        <f t="shared" si="1"/>
        <v>Moving_MiddleGaussianProcess</v>
      </c>
      <c r="D10" s="21">
        <v>90.0</v>
      </c>
      <c r="E10" s="21">
        <v>0.905660377358491</v>
      </c>
      <c r="I10" s="17" t="s">
        <v>170</v>
      </c>
      <c r="J10" s="17" t="s">
        <v>151</v>
      </c>
      <c r="K10" s="17" t="str">
        <f t="shared" si="2"/>
        <v>Moving_MiddleGaussianProcess</v>
      </c>
      <c r="L10" s="21">
        <v>94.0</v>
      </c>
      <c r="M10" s="21">
        <v>0.943396226415094</v>
      </c>
    </row>
    <row r="11">
      <c r="A11" s="17" t="s">
        <v>170</v>
      </c>
      <c r="B11" s="17" t="s">
        <v>176</v>
      </c>
      <c r="C11" s="17" t="str">
        <f t="shared" si="1"/>
        <v>Moving_MiddleHarmonic</v>
      </c>
      <c r="D11" s="21">
        <v>100.0</v>
      </c>
      <c r="E11" s="21">
        <v>1.0</v>
      </c>
      <c r="I11" s="17" t="s">
        <v>170</v>
      </c>
      <c r="J11" s="17" t="s">
        <v>176</v>
      </c>
      <c r="K11" s="17" t="str">
        <f t="shared" si="2"/>
        <v>Moving_MiddleHarmonic</v>
      </c>
      <c r="L11" s="21">
        <v>100.0</v>
      </c>
      <c r="M11" s="21">
        <v>1.0</v>
      </c>
    </row>
    <row r="12">
      <c r="A12" s="17" t="s">
        <v>170</v>
      </c>
      <c r="B12" s="17" t="s">
        <v>178</v>
      </c>
      <c r="C12" s="17" t="str">
        <f t="shared" si="1"/>
        <v>Moving_MiddleNARMA</v>
      </c>
      <c r="D12" s="21">
        <v>100.0</v>
      </c>
      <c r="E12" s="21">
        <v>1.0</v>
      </c>
      <c r="I12" s="17" t="s">
        <v>170</v>
      </c>
      <c r="J12" s="17" t="s">
        <v>178</v>
      </c>
      <c r="K12" s="17" t="str">
        <f t="shared" si="2"/>
        <v>Moving_MiddleNARMA</v>
      </c>
      <c r="L12" s="21">
        <v>100.0</v>
      </c>
      <c r="M12" s="21">
        <v>1.0</v>
      </c>
    </row>
    <row r="13">
      <c r="A13" s="17" t="s">
        <v>170</v>
      </c>
      <c r="B13" s="17" t="s">
        <v>153</v>
      </c>
      <c r="C13" s="17" t="str">
        <f t="shared" si="1"/>
        <v>Moving_MiddlePseudoPeriodic</v>
      </c>
      <c r="D13" s="21">
        <v>100.0</v>
      </c>
      <c r="E13" s="21">
        <v>1.0</v>
      </c>
      <c r="I13" s="17" t="s">
        <v>170</v>
      </c>
      <c r="J13" s="17" t="s">
        <v>153</v>
      </c>
      <c r="K13" s="17" t="str">
        <f t="shared" si="2"/>
        <v>Moving_MiddlePseudoPeriodic</v>
      </c>
      <c r="L13" s="21">
        <v>100.0</v>
      </c>
      <c r="M13" s="21">
        <v>1.0</v>
      </c>
    </row>
    <row r="14">
      <c r="A14" s="17" t="s">
        <v>171</v>
      </c>
      <c r="B14" s="17" t="s">
        <v>155</v>
      </c>
      <c r="C14" s="17" t="str">
        <f t="shared" si="1"/>
        <v>Moving_RareFeatureAutoRegressive</v>
      </c>
      <c r="D14" s="21">
        <v>56.0</v>
      </c>
      <c r="E14" s="21">
        <v>0.511111111111111</v>
      </c>
      <c r="I14" s="17" t="s">
        <v>171</v>
      </c>
      <c r="J14" s="17" t="s">
        <v>155</v>
      </c>
      <c r="K14" s="17" t="str">
        <f t="shared" si="2"/>
        <v>Moving_RareFeatureAutoRegressive</v>
      </c>
      <c r="L14" s="21">
        <v>60.0</v>
      </c>
      <c r="M14" s="21">
        <v>0.6</v>
      </c>
    </row>
    <row r="15">
      <c r="A15" s="17" t="s">
        <v>171</v>
      </c>
      <c r="B15" s="17" t="s">
        <v>172</v>
      </c>
      <c r="C15" s="17" t="str">
        <f t="shared" si="1"/>
        <v>Moving_RareFeatureCAR</v>
      </c>
      <c r="D15" s="21">
        <v>100.0</v>
      </c>
      <c r="E15" s="21">
        <v>1.0</v>
      </c>
      <c r="I15" s="17" t="s">
        <v>171</v>
      </c>
      <c r="J15" s="17" t="s">
        <v>172</v>
      </c>
      <c r="K15" s="17" t="str">
        <f t="shared" si="2"/>
        <v>Moving_RareFeatureCAR</v>
      </c>
      <c r="L15" s="21">
        <v>100.0</v>
      </c>
      <c r="M15" s="21">
        <v>1.0</v>
      </c>
    </row>
    <row r="16">
      <c r="A16" s="17" t="s">
        <v>171</v>
      </c>
      <c r="B16" s="17" t="s">
        <v>151</v>
      </c>
      <c r="C16" s="17" t="str">
        <f t="shared" si="1"/>
        <v>Moving_RareFeatureGaussianProcess</v>
      </c>
      <c r="D16" s="21">
        <v>61.0</v>
      </c>
      <c r="E16" s="21">
        <v>0.654867256637168</v>
      </c>
      <c r="I16" s="17" t="s">
        <v>171</v>
      </c>
      <c r="J16" s="17" t="s">
        <v>151</v>
      </c>
      <c r="K16" s="17" t="str">
        <f t="shared" si="2"/>
        <v>Moving_RareFeatureGaussianProcess</v>
      </c>
      <c r="L16" s="21">
        <v>64.0</v>
      </c>
      <c r="M16" s="21">
        <v>0.672727272727273</v>
      </c>
    </row>
    <row r="17">
      <c r="A17" s="17" t="s">
        <v>171</v>
      </c>
      <c r="B17" s="17" t="s">
        <v>176</v>
      </c>
      <c r="C17" s="17" t="str">
        <f t="shared" si="1"/>
        <v>Moving_RareFeatureHarmonic</v>
      </c>
      <c r="D17" s="21">
        <v>100.0</v>
      </c>
      <c r="E17" s="21">
        <v>1.0</v>
      </c>
      <c r="I17" s="17" t="s">
        <v>171</v>
      </c>
      <c r="J17" s="17" t="s">
        <v>176</v>
      </c>
      <c r="K17" s="17" t="str">
        <f t="shared" si="2"/>
        <v>Moving_RareFeatureHarmonic</v>
      </c>
      <c r="L17" s="21">
        <v>100.0</v>
      </c>
      <c r="M17" s="21">
        <v>1.0</v>
      </c>
    </row>
    <row r="18">
      <c r="A18" s="17" t="s">
        <v>171</v>
      </c>
      <c r="B18" s="17" t="s">
        <v>178</v>
      </c>
      <c r="C18" s="17" t="str">
        <f t="shared" si="1"/>
        <v>Moving_RareFeatureNARMA</v>
      </c>
      <c r="D18" s="21">
        <v>100.0</v>
      </c>
      <c r="E18" s="21">
        <v>1.0</v>
      </c>
      <c r="I18" s="17" t="s">
        <v>171</v>
      </c>
      <c r="J18" s="17" t="s">
        <v>178</v>
      </c>
      <c r="K18" s="17" t="str">
        <f t="shared" si="2"/>
        <v>Moving_RareFeatureNARMA</v>
      </c>
      <c r="L18" s="21">
        <v>100.0</v>
      </c>
      <c r="M18" s="21">
        <v>1.0</v>
      </c>
    </row>
    <row r="19">
      <c r="A19" s="17" t="s">
        <v>171</v>
      </c>
      <c r="B19" s="17" t="s">
        <v>153</v>
      </c>
      <c r="C19" s="17" t="str">
        <f t="shared" si="1"/>
        <v>Moving_RareFeaturePseudoPeriodic</v>
      </c>
      <c r="D19" s="21">
        <v>100.0</v>
      </c>
      <c r="E19" s="21">
        <v>1.0</v>
      </c>
      <c r="I19" s="17" t="s">
        <v>171</v>
      </c>
      <c r="J19" s="17" t="s">
        <v>153</v>
      </c>
      <c r="K19" s="17" t="str">
        <f t="shared" si="2"/>
        <v>Moving_RareFeaturePseudoPeriodic</v>
      </c>
      <c r="L19" s="21">
        <v>100.0</v>
      </c>
      <c r="M19" s="21">
        <v>1.0</v>
      </c>
    </row>
    <row r="20">
      <c r="A20" s="17" t="s">
        <v>179</v>
      </c>
      <c r="B20" s="17" t="s">
        <v>155</v>
      </c>
      <c r="C20" s="17" t="str">
        <f t="shared" si="1"/>
        <v>Moving_RareTimeAutoRegressive</v>
      </c>
      <c r="D20" s="21">
        <v>55.0</v>
      </c>
      <c r="E20" s="21">
        <v>0.563106796116505</v>
      </c>
      <c r="I20" s="17" t="s">
        <v>179</v>
      </c>
      <c r="J20" s="17" t="s">
        <v>155</v>
      </c>
      <c r="K20" s="17" t="str">
        <f t="shared" si="2"/>
        <v>Moving_RareTimeAutoRegressive</v>
      </c>
      <c r="L20" s="21">
        <v>58.0</v>
      </c>
      <c r="M20" s="21">
        <v>0.58</v>
      </c>
    </row>
    <row r="21">
      <c r="A21" s="17" t="s">
        <v>179</v>
      </c>
      <c r="B21" s="17" t="s">
        <v>172</v>
      </c>
      <c r="C21" s="17" t="str">
        <f t="shared" si="1"/>
        <v>Moving_RareTimeCAR</v>
      </c>
      <c r="D21" s="21">
        <v>93.0</v>
      </c>
      <c r="E21" s="21">
        <v>0.934579439252336</v>
      </c>
      <c r="I21" s="17" t="s">
        <v>179</v>
      </c>
      <c r="J21" s="17" t="s">
        <v>172</v>
      </c>
      <c r="K21" s="17" t="str">
        <f t="shared" si="2"/>
        <v>Moving_RareTimeCAR</v>
      </c>
      <c r="L21" s="21">
        <v>96.0</v>
      </c>
      <c r="M21" s="21">
        <v>0.962264150943396</v>
      </c>
    </row>
    <row r="22">
      <c r="A22" s="17" t="s">
        <v>179</v>
      </c>
      <c r="B22" s="17" t="s">
        <v>151</v>
      </c>
      <c r="C22" s="17" t="str">
        <f t="shared" si="1"/>
        <v>Moving_RareTimeGaussianProcess</v>
      </c>
      <c r="D22" s="21">
        <v>66.0</v>
      </c>
      <c r="E22" s="21">
        <v>0.595238095238095</v>
      </c>
      <c r="I22" s="17" t="s">
        <v>179</v>
      </c>
      <c r="J22" s="17" t="s">
        <v>151</v>
      </c>
      <c r="K22" s="17" t="str">
        <f t="shared" si="2"/>
        <v>Moving_RareTimeGaussianProcess</v>
      </c>
      <c r="L22" s="21">
        <v>55.0</v>
      </c>
      <c r="M22" s="21">
        <v>0.470588235294118</v>
      </c>
    </row>
    <row r="23">
      <c r="A23" s="17" t="s">
        <v>179</v>
      </c>
      <c r="B23" s="17" t="s">
        <v>176</v>
      </c>
      <c r="C23" s="17" t="str">
        <f t="shared" si="1"/>
        <v>Moving_RareTimeHarmonic</v>
      </c>
      <c r="D23" s="21">
        <v>97.0</v>
      </c>
      <c r="E23" s="21">
        <v>0.964705882352941</v>
      </c>
      <c r="I23" s="17" t="s">
        <v>179</v>
      </c>
      <c r="J23" s="17" t="s">
        <v>176</v>
      </c>
      <c r="K23" s="17" t="str">
        <f t="shared" si="2"/>
        <v>Moving_RareTimeHarmonic</v>
      </c>
      <c r="L23" s="21">
        <v>94.0</v>
      </c>
      <c r="M23" s="21">
        <v>0.926829268292683</v>
      </c>
    </row>
    <row r="24">
      <c r="A24" s="17" t="s">
        <v>179</v>
      </c>
      <c r="B24" s="17" t="s">
        <v>178</v>
      </c>
      <c r="C24" s="17" t="str">
        <f t="shared" si="1"/>
        <v>Moving_RareTimeNARMA</v>
      </c>
      <c r="D24" s="21">
        <v>87.0</v>
      </c>
      <c r="E24" s="21">
        <v>0.87378640776699</v>
      </c>
      <c r="I24" s="17" t="s">
        <v>179</v>
      </c>
      <c r="J24" s="17" t="s">
        <v>178</v>
      </c>
      <c r="K24" s="17" t="str">
        <f t="shared" si="2"/>
        <v>Moving_RareTimeNARMA</v>
      </c>
      <c r="L24" s="21">
        <v>91.0</v>
      </c>
      <c r="M24" s="21">
        <v>0.914285714285714</v>
      </c>
    </row>
    <row r="25">
      <c r="A25" s="17" t="s">
        <v>179</v>
      </c>
      <c r="B25" s="17" t="s">
        <v>153</v>
      </c>
      <c r="C25" s="17" t="str">
        <f t="shared" si="1"/>
        <v>Moving_RareTimePseudoPeriodic</v>
      </c>
      <c r="D25" s="21">
        <v>93.0</v>
      </c>
      <c r="E25" s="21">
        <v>0.934579439252336</v>
      </c>
      <c r="I25" s="17" t="s">
        <v>179</v>
      </c>
      <c r="J25" s="17" t="s">
        <v>153</v>
      </c>
      <c r="K25" s="17" t="str">
        <f t="shared" si="2"/>
        <v>Moving_RareTimePseudoPeriodic</v>
      </c>
      <c r="L25" s="21">
        <v>75.0</v>
      </c>
      <c r="M25" s="21">
        <v>0.757281553398058</v>
      </c>
    </row>
    <row r="26">
      <c r="A26" s="17" t="s">
        <v>173</v>
      </c>
      <c r="B26" s="17" t="s">
        <v>155</v>
      </c>
      <c r="C26" s="17" t="str">
        <f t="shared" si="1"/>
        <v>Moving_SmallMiddleAutoRegressive</v>
      </c>
      <c r="D26" s="21">
        <v>53.0</v>
      </c>
      <c r="E26" s="21">
        <v>0.534653465346535</v>
      </c>
      <c r="I26" s="17" t="s">
        <v>173</v>
      </c>
      <c r="J26" s="17" t="s">
        <v>155</v>
      </c>
      <c r="K26" s="17" t="str">
        <f t="shared" si="2"/>
        <v>Moving_SmallMiddleAutoRegressive</v>
      </c>
      <c r="L26" s="21">
        <v>59.0</v>
      </c>
      <c r="M26" s="21">
        <v>0.568421052631579</v>
      </c>
    </row>
    <row r="27">
      <c r="A27" s="17" t="s">
        <v>173</v>
      </c>
      <c r="B27" s="17" t="s">
        <v>172</v>
      </c>
      <c r="C27" s="17" t="str">
        <f t="shared" si="1"/>
        <v>Moving_SmallMiddleCAR</v>
      </c>
      <c r="D27" s="21">
        <v>100.0</v>
      </c>
      <c r="E27" s="21">
        <v>1.0</v>
      </c>
      <c r="I27" s="17" t="s">
        <v>173</v>
      </c>
      <c r="J27" s="17" t="s">
        <v>172</v>
      </c>
      <c r="K27" s="17" t="str">
        <f t="shared" si="2"/>
        <v>Moving_SmallMiddleCAR</v>
      </c>
      <c r="L27" s="21">
        <v>100.0</v>
      </c>
      <c r="M27" s="21">
        <v>1.0</v>
      </c>
    </row>
    <row r="28">
      <c r="A28" s="17" t="s">
        <v>173</v>
      </c>
      <c r="B28" s="17" t="s">
        <v>151</v>
      </c>
      <c r="C28" s="17" t="str">
        <f t="shared" si="1"/>
        <v>Moving_SmallMiddleGaussianProcess</v>
      </c>
      <c r="D28" s="21">
        <v>61.0</v>
      </c>
      <c r="E28" s="21">
        <v>0.642201834862385</v>
      </c>
      <c r="I28" s="17" t="s">
        <v>173</v>
      </c>
      <c r="J28" s="17" t="s">
        <v>151</v>
      </c>
      <c r="K28" s="17" t="str">
        <f t="shared" si="2"/>
        <v>Moving_SmallMiddleGaussianProcess</v>
      </c>
      <c r="L28" s="21">
        <v>56.0</v>
      </c>
      <c r="M28" s="21">
        <v>0.592592592592593</v>
      </c>
    </row>
    <row r="29">
      <c r="A29" s="17" t="s">
        <v>173</v>
      </c>
      <c r="B29" s="17" t="s">
        <v>176</v>
      </c>
      <c r="C29" s="17" t="str">
        <f t="shared" si="1"/>
        <v>Moving_SmallMiddleHarmonic</v>
      </c>
      <c r="D29" s="21">
        <v>100.0</v>
      </c>
      <c r="E29" s="21">
        <v>1.0</v>
      </c>
      <c r="I29" s="17" t="s">
        <v>173</v>
      </c>
      <c r="J29" s="17" t="s">
        <v>176</v>
      </c>
      <c r="K29" s="17" t="str">
        <f t="shared" si="2"/>
        <v>Moving_SmallMiddleHarmonic</v>
      </c>
      <c r="L29" s="21">
        <v>100.0</v>
      </c>
      <c r="M29" s="21">
        <v>1.0</v>
      </c>
    </row>
    <row r="30">
      <c r="A30" s="17" t="s">
        <v>173</v>
      </c>
      <c r="B30" s="17" t="s">
        <v>178</v>
      </c>
      <c r="C30" s="17" t="str">
        <f t="shared" si="1"/>
        <v>Moving_SmallMiddleNARMA</v>
      </c>
      <c r="D30" s="21">
        <v>100.0</v>
      </c>
      <c r="E30" s="21">
        <v>1.0</v>
      </c>
      <c r="I30" s="17" t="s">
        <v>173</v>
      </c>
      <c r="J30" s="17" t="s">
        <v>178</v>
      </c>
      <c r="K30" s="17" t="str">
        <f t="shared" si="2"/>
        <v>Moving_SmallMiddleNARMA</v>
      </c>
      <c r="L30" s="21">
        <v>98.0</v>
      </c>
      <c r="M30" s="21">
        <v>0.978723404255319</v>
      </c>
    </row>
    <row r="31">
      <c r="A31" s="17" t="s">
        <v>173</v>
      </c>
      <c r="B31" s="17" t="s">
        <v>153</v>
      </c>
      <c r="C31" s="17" t="str">
        <f t="shared" si="1"/>
        <v>Moving_SmallMiddlePseudoPeriodic</v>
      </c>
      <c r="D31" s="21">
        <v>100.0</v>
      </c>
      <c r="E31" s="21">
        <v>1.0</v>
      </c>
      <c r="I31" s="17" t="s">
        <v>173</v>
      </c>
      <c r="J31" s="17" t="s">
        <v>153</v>
      </c>
      <c r="K31" s="17" t="str">
        <f t="shared" si="2"/>
        <v>Moving_SmallMiddlePseudoPeriodic</v>
      </c>
      <c r="L31" s="21">
        <v>97.0</v>
      </c>
      <c r="M31" s="21">
        <v>0.967741935483871</v>
      </c>
    </row>
    <row r="32">
      <c r="A32" s="17" t="s">
        <v>174</v>
      </c>
      <c r="B32" s="17" t="s">
        <v>155</v>
      </c>
      <c r="C32" s="17" t="str">
        <f t="shared" si="1"/>
        <v>PostionalFeatureAutoRegressive</v>
      </c>
      <c r="D32" s="21">
        <v>96.0</v>
      </c>
      <c r="E32" s="21">
        <v>0.957446808510638</v>
      </c>
      <c r="I32" s="17" t="s">
        <v>174</v>
      </c>
      <c r="J32" s="17" t="s">
        <v>155</v>
      </c>
      <c r="K32" s="17" t="str">
        <f t="shared" si="2"/>
        <v>PostionalFeatureAutoRegressive</v>
      </c>
      <c r="L32" s="21">
        <v>95.0</v>
      </c>
      <c r="M32" s="21">
        <v>0.946236559139785</v>
      </c>
    </row>
    <row r="33">
      <c r="A33" s="17" t="s">
        <v>174</v>
      </c>
      <c r="B33" s="17" t="s">
        <v>172</v>
      </c>
      <c r="C33" s="17" t="str">
        <f t="shared" si="1"/>
        <v>PostionalFeatureCAR</v>
      </c>
      <c r="D33" s="21">
        <v>100.0</v>
      </c>
      <c r="E33" s="21">
        <v>1.0</v>
      </c>
      <c r="I33" s="17" t="s">
        <v>174</v>
      </c>
      <c r="J33" s="17" t="s">
        <v>172</v>
      </c>
      <c r="K33" s="17" t="str">
        <f t="shared" si="2"/>
        <v>PostionalFeatureCAR</v>
      </c>
      <c r="L33" s="21">
        <v>100.0</v>
      </c>
      <c r="M33" s="21">
        <v>1.0</v>
      </c>
    </row>
    <row r="34">
      <c r="A34" s="17" t="s">
        <v>174</v>
      </c>
      <c r="B34" s="17" t="s">
        <v>151</v>
      </c>
      <c r="C34" s="17" t="str">
        <f t="shared" si="1"/>
        <v>PostionalFeatureGaussianProcess</v>
      </c>
      <c r="D34" s="21">
        <v>100.0</v>
      </c>
      <c r="E34" s="21">
        <v>1.0</v>
      </c>
      <c r="I34" s="17" t="s">
        <v>174</v>
      </c>
      <c r="J34" s="17" t="s">
        <v>151</v>
      </c>
      <c r="K34" s="17" t="str">
        <f t="shared" si="2"/>
        <v>PostionalFeatureGaussianProcess</v>
      </c>
      <c r="L34" s="21">
        <v>100.0</v>
      </c>
      <c r="M34" s="21">
        <v>1.0</v>
      </c>
    </row>
    <row r="35">
      <c r="A35" s="17" t="s">
        <v>174</v>
      </c>
      <c r="B35" s="17" t="s">
        <v>176</v>
      </c>
      <c r="C35" s="17" t="str">
        <f t="shared" si="1"/>
        <v>PostionalFeatureHarmonic</v>
      </c>
      <c r="D35" s="21">
        <v>100.0</v>
      </c>
      <c r="E35" s="21">
        <v>1.0</v>
      </c>
      <c r="I35" s="17" t="s">
        <v>174</v>
      </c>
      <c r="J35" s="17" t="s">
        <v>176</v>
      </c>
      <c r="K35" s="17" t="str">
        <f t="shared" si="2"/>
        <v>PostionalFeatureHarmonic</v>
      </c>
      <c r="L35" s="21">
        <v>100.0</v>
      </c>
      <c r="M35" s="21">
        <v>1.0</v>
      </c>
    </row>
    <row r="36">
      <c r="A36" s="17" t="s">
        <v>174</v>
      </c>
      <c r="B36" s="17" t="s">
        <v>178</v>
      </c>
      <c r="C36" s="17" t="str">
        <f t="shared" si="1"/>
        <v>PostionalFeatureNARMA</v>
      </c>
      <c r="D36" s="21">
        <v>100.0</v>
      </c>
      <c r="E36" s="21">
        <v>1.0</v>
      </c>
      <c r="I36" s="17" t="s">
        <v>174</v>
      </c>
      <c r="J36" s="17" t="s">
        <v>178</v>
      </c>
      <c r="K36" s="17" t="str">
        <f t="shared" si="2"/>
        <v>PostionalFeatureNARMA</v>
      </c>
      <c r="L36" s="21">
        <v>100.0</v>
      </c>
      <c r="M36" s="21">
        <v>1.0</v>
      </c>
    </row>
    <row r="37">
      <c r="A37" s="17" t="s">
        <v>174</v>
      </c>
      <c r="B37" s="17" t="s">
        <v>153</v>
      </c>
      <c r="C37" s="17" t="str">
        <f t="shared" si="1"/>
        <v>PostionalFeaturePseudoPeriodic</v>
      </c>
      <c r="D37" s="21">
        <v>100.0</v>
      </c>
      <c r="E37" s="21">
        <v>1.0</v>
      </c>
      <c r="I37" s="17" t="s">
        <v>174</v>
      </c>
      <c r="J37" s="17" t="s">
        <v>153</v>
      </c>
      <c r="K37" s="17" t="str">
        <f t="shared" si="2"/>
        <v>PostionalFeaturePseudoPeriodic</v>
      </c>
      <c r="L37" s="21">
        <v>100.0</v>
      </c>
      <c r="M37" s="21">
        <v>1.0</v>
      </c>
    </row>
    <row r="38">
      <c r="A38" s="17" t="s">
        <v>175</v>
      </c>
      <c r="B38" s="17" t="s">
        <v>155</v>
      </c>
      <c r="C38" s="17" t="str">
        <f t="shared" si="1"/>
        <v>PostionalTimeAutoRegressive</v>
      </c>
      <c r="D38" s="21">
        <v>98.0</v>
      </c>
      <c r="E38" s="21">
        <v>0.978723404255319</v>
      </c>
      <c r="I38" s="17" t="s">
        <v>175</v>
      </c>
      <c r="J38" s="17" t="s">
        <v>155</v>
      </c>
      <c r="K38" s="17" t="str">
        <f t="shared" si="2"/>
        <v>PostionalTimeAutoRegressive</v>
      </c>
      <c r="L38" s="21">
        <v>92.0</v>
      </c>
      <c r="M38" s="21">
        <v>0.91304347826087</v>
      </c>
    </row>
    <row r="39">
      <c r="A39" s="17" t="s">
        <v>175</v>
      </c>
      <c r="B39" s="17" t="s">
        <v>172</v>
      </c>
      <c r="C39" s="17" t="str">
        <f t="shared" si="1"/>
        <v>PostionalTimeCAR</v>
      </c>
      <c r="D39" s="21">
        <v>100.0</v>
      </c>
      <c r="E39" s="21">
        <v>1.0</v>
      </c>
      <c r="I39" s="17" t="s">
        <v>175</v>
      </c>
      <c r="J39" s="17" t="s">
        <v>172</v>
      </c>
      <c r="K39" s="17" t="str">
        <f t="shared" si="2"/>
        <v>PostionalTimeCAR</v>
      </c>
      <c r="L39" s="21">
        <v>100.0</v>
      </c>
      <c r="M39" s="21">
        <v>1.0</v>
      </c>
    </row>
    <row r="40">
      <c r="A40" s="17" t="s">
        <v>175</v>
      </c>
      <c r="B40" s="17" t="s">
        <v>151</v>
      </c>
      <c r="C40" s="17" t="str">
        <f t="shared" si="1"/>
        <v>PostionalTimeGaussianProcess</v>
      </c>
      <c r="D40" s="21">
        <v>100.0</v>
      </c>
      <c r="E40" s="21">
        <v>1.0</v>
      </c>
      <c r="I40" s="17" t="s">
        <v>175</v>
      </c>
      <c r="J40" s="17" t="s">
        <v>151</v>
      </c>
      <c r="K40" s="17" t="str">
        <f t="shared" si="2"/>
        <v>PostionalTimeGaussianProcess</v>
      </c>
      <c r="L40" s="21">
        <v>94.0</v>
      </c>
      <c r="M40" s="21">
        <v>0.941176470588235</v>
      </c>
    </row>
    <row r="41">
      <c r="A41" s="17" t="s">
        <v>175</v>
      </c>
      <c r="B41" s="17" t="s">
        <v>176</v>
      </c>
      <c r="C41" s="17" t="str">
        <f t="shared" si="1"/>
        <v>PostionalTimeHarmonic</v>
      </c>
      <c r="D41" s="21">
        <v>100.0</v>
      </c>
      <c r="E41" s="21">
        <v>1.0</v>
      </c>
      <c r="I41" s="17" t="s">
        <v>175</v>
      </c>
      <c r="J41" s="17" t="s">
        <v>176</v>
      </c>
      <c r="K41" s="17" t="str">
        <f t="shared" si="2"/>
        <v>PostionalTimeHarmonic</v>
      </c>
      <c r="L41" s="21">
        <v>100.0</v>
      </c>
      <c r="M41" s="21">
        <v>1.0</v>
      </c>
    </row>
    <row r="42">
      <c r="A42" s="17" t="s">
        <v>175</v>
      </c>
      <c r="B42" s="17" t="s">
        <v>178</v>
      </c>
      <c r="C42" s="17" t="str">
        <f t="shared" si="1"/>
        <v>PostionalTimeNARMA</v>
      </c>
      <c r="D42" s="21">
        <v>100.0</v>
      </c>
      <c r="E42" s="21">
        <v>1.0</v>
      </c>
      <c r="I42" s="17" t="s">
        <v>175</v>
      </c>
      <c r="J42" s="17" t="s">
        <v>178</v>
      </c>
      <c r="K42" s="17" t="str">
        <f t="shared" si="2"/>
        <v>PostionalTimeNARMA</v>
      </c>
      <c r="L42" s="21">
        <v>100.0</v>
      </c>
      <c r="M42" s="21">
        <v>1.0</v>
      </c>
    </row>
    <row r="43">
      <c r="A43" s="17" t="s">
        <v>175</v>
      </c>
      <c r="B43" s="17" t="s">
        <v>153</v>
      </c>
      <c r="C43" s="17" t="str">
        <f t="shared" si="1"/>
        <v>PostionalTimePseudoPeriodic</v>
      </c>
      <c r="D43" s="21">
        <v>100.0</v>
      </c>
      <c r="E43" s="21">
        <v>1.0</v>
      </c>
      <c r="I43" s="17" t="s">
        <v>175</v>
      </c>
      <c r="J43" s="17" t="s">
        <v>153</v>
      </c>
      <c r="K43" s="17" t="str">
        <f t="shared" si="2"/>
        <v>PostionalTimePseudoPeriodic</v>
      </c>
      <c r="L43" s="21">
        <v>100.0</v>
      </c>
      <c r="M43" s="21">
        <v>1.0</v>
      </c>
    </row>
    <row r="44">
      <c r="A44" s="17" t="s">
        <v>157</v>
      </c>
      <c r="B44" s="17" t="s">
        <v>155</v>
      </c>
      <c r="C44" s="17" t="str">
        <f t="shared" si="1"/>
        <v>RareFeatureAutoRegressive</v>
      </c>
      <c r="D44" s="21">
        <v>100.0</v>
      </c>
      <c r="E44" s="21">
        <v>1.0</v>
      </c>
      <c r="I44" s="17" t="s">
        <v>157</v>
      </c>
      <c r="J44" s="17" t="s">
        <v>155</v>
      </c>
      <c r="K44" s="17" t="str">
        <f t="shared" si="2"/>
        <v>RareFeatureAutoRegressive</v>
      </c>
      <c r="L44" s="21">
        <v>99.0</v>
      </c>
      <c r="M44" s="21">
        <v>0.99009900990099</v>
      </c>
    </row>
    <row r="45">
      <c r="A45" s="17" t="s">
        <v>157</v>
      </c>
      <c r="B45" s="17" t="s">
        <v>172</v>
      </c>
      <c r="C45" s="17" t="str">
        <f t="shared" si="1"/>
        <v>RareFeatureCAR</v>
      </c>
      <c r="D45" s="21">
        <v>100.0</v>
      </c>
      <c r="E45" s="21">
        <v>1.0</v>
      </c>
      <c r="I45" s="17" t="s">
        <v>157</v>
      </c>
      <c r="J45" s="17" t="s">
        <v>172</v>
      </c>
      <c r="K45" s="17" t="str">
        <f t="shared" si="2"/>
        <v>RareFeatureCAR</v>
      </c>
      <c r="L45" s="21">
        <v>100.0</v>
      </c>
      <c r="M45" s="21">
        <v>1.0</v>
      </c>
    </row>
    <row r="46">
      <c r="A46" s="17" t="s">
        <v>157</v>
      </c>
      <c r="B46" s="17" t="s">
        <v>151</v>
      </c>
      <c r="C46" s="17" t="str">
        <f t="shared" si="1"/>
        <v>RareFeatureGaussianProcess</v>
      </c>
      <c r="D46" s="21">
        <v>100.0</v>
      </c>
      <c r="E46" s="21">
        <v>1.0</v>
      </c>
      <c r="I46" s="17" t="s">
        <v>157</v>
      </c>
      <c r="J46" s="17" t="s">
        <v>151</v>
      </c>
      <c r="K46" s="17" t="str">
        <f t="shared" si="2"/>
        <v>RareFeatureGaussianProcess</v>
      </c>
      <c r="L46" s="21">
        <v>100.0</v>
      </c>
      <c r="M46" s="21">
        <v>1.0</v>
      </c>
    </row>
    <row r="47">
      <c r="A47" s="17" t="s">
        <v>157</v>
      </c>
      <c r="B47" s="17" t="s">
        <v>176</v>
      </c>
      <c r="C47" s="17" t="str">
        <f t="shared" si="1"/>
        <v>RareFeatureHarmonic</v>
      </c>
      <c r="D47" s="21">
        <v>100.0</v>
      </c>
      <c r="E47" s="21">
        <v>1.0</v>
      </c>
      <c r="I47" s="17" t="s">
        <v>157</v>
      </c>
      <c r="J47" s="17" t="s">
        <v>176</v>
      </c>
      <c r="K47" s="17" t="str">
        <f t="shared" si="2"/>
        <v>RareFeatureHarmonic</v>
      </c>
      <c r="L47" s="21">
        <v>100.0</v>
      </c>
      <c r="M47" s="21">
        <v>1.0</v>
      </c>
    </row>
    <row r="48">
      <c r="A48" s="17" t="s">
        <v>157</v>
      </c>
      <c r="B48" s="17" t="s">
        <v>178</v>
      </c>
      <c r="C48" s="17" t="str">
        <f t="shared" si="1"/>
        <v>RareFeatureNARMA</v>
      </c>
      <c r="D48" s="21">
        <v>100.0</v>
      </c>
      <c r="E48" s="21">
        <v>1.0</v>
      </c>
      <c r="I48" s="17" t="s">
        <v>157</v>
      </c>
      <c r="J48" s="17" t="s">
        <v>178</v>
      </c>
      <c r="K48" s="17" t="str">
        <f t="shared" si="2"/>
        <v>RareFeatureNARMA</v>
      </c>
      <c r="L48" s="21">
        <v>100.0</v>
      </c>
      <c r="M48" s="21">
        <v>1.0</v>
      </c>
    </row>
    <row r="49">
      <c r="A49" s="17" t="s">
        <v>157</v>
      </c>
      <c r="B49" s="17" t="s">
        <v>153</v>
      </c>
      <c r="C49" s="17" t="str">
        <f t="shared" si="1"/>
        <v>RareFeaturePseudoPeriodic</v>
      </c>
      <c r="D49" s="21">
        <v>100.0</v>
      </c>
      <c r="E49" s="21">
        <v>1.0</v>
      </c>
      <c r="I49" s="17" t="s">
        <v>157</v>
      </c>
      <c r="J49" s="17" t="s">
        <v>153</v>
      </c>
      <c r="K49" s="17" t="str">
        <f t="shared" si="2"/>
        <v>RareFeaturePseudoPeriodic</v>
      </c>
      <c r="L49" s="21">
        <v>100.0</v>
      </c>
      <c r="M49" s="21">
        <v>1.0</v>
      </c>
    </row>
    <row r="50">
      <c r="A50" s="17" t="s">
        <v>150</v>
      </c>
      <c r="B50" s="17" t="s">
        <v>155</v>
      </c>
      <c r="C50" s="17" t="str">
        <f t="shared" si="1"/>
        <v>RareTimeAutoRegressive</v>
      </c>
      <c r="D50" s="21">
        <v>100.0</v>
      </c>
      <c r="E50" s="21">
        <v>1.0</v>
      </c>
      <c r="I50" s="17" t="s">
        <v>150</v>
      </c>
      <c r="J50" s="17" t="s">
        <v>155</v>
      </c>
      <c r="K50" s="17" t="str">
        <f t="shared" si="2"/>
        <v>RareTimeAutoRegressive</v>
      </c>
      <c r="L50" s="21">
        <v>100.0</v>
      </c>
      <c r="M50" s="21">
        <v>1.0</v>
      </c>
    </row>
    <row r="51">
      <c r="A51" s="17" t="s">
        <v>150</v>
      </c>
      <c r="B51" s="17" t="s">
        <v>172</v>
      </c>
      <c r="C51" s="17" t="str">
        <f t="shared" si="1"/>
        <v>RareTimeCAR</v>
      </c>
      <c r="D51" s="21">
        <v>100.0</v>
      </c>
      <c r="E51" s="21">
        <v>1.0</v>
      </c>
      <c r="I51" s="17" t="s">
        <v>150</v>
      </c>
      <c r="J51" s="17" t="s">
        <v>172</v>
      </c>
      <c r="K51" s="17" t="str">
        <f t="shared" si="2"/>
        <v>RareTimeCAR</v>
      </c>
      <c r="L51" s="21">
        <v>100.0</v>
      </c>
      <c r="M51" s="21">
        <v>1.0</v>
      </c>
    </row>
    <row r="52">
      <c r="A52" s="17" t="s">
        <v>150</v>
      </c>
      <c r="B52" s="17" t="s">
        <v>151</v>
      </c>
      <c r="C52" s="17" t="str">
        <f t="shared" si="1"/>
        <v>RareTimeGaussianProcess</v>
      </c>
      <c r="D52" s="21">
        <v>100.0</v>
      </c>
      <c r="E52" s="21">
        <v>1.0</v>
      </c>
      <c r="I52" s="17" t="s">
        <v>150</v>
      </c>
      <c r="J52" s="17" t="s">
        <v>151</v>
      </c>
      <c r="K52" s="17" t="str">
        <f t="shared" si="2"/>
        <v>RareTimeGaussianProcess</v>
      </c>
      <c r="L52" s="21">
        <v>100.0</v>
      </c>
      <c r="M52" s="21">
        <v>1.0</v>
      </c>
    </row>
    <row r="53">
      <c r="A53" s="17" t="s">
        <v>150</v>
      </c>
      <c r="B53" s="17" t="s">
        <v>176</v>
      </c>
      <c r="C53" s="17" t="str">
        <f t="shared" si="1"/>
        <v>RareTimeHarmonic</v>
      </c>
      <c r="D53" s="21">
        <v>100.0</v>
      </c>
      <c r="E53" s="21">
        <v>1.0</v>
      </c>
      <c r="I53" s="17" t="s">
        <v>150</v>
      </c>
      <c r="J53" s="17" t="s">
        <v>176</v>
      </c>
      <c r="K53" s="17" t="str">
        <f t="shared" si="2"/>
        <v>RareTimeHarmonic</v>
      </c>
      <c r="L53" s="21">
        <v>100.0</v>
      </c>
      <c r="M53" s="21">
        <v>1.0</v>
      </c>
    </row>
    <row r="54">
      <c r="A54" s="17" t="s">
        <v>150</v>
      </c>
      <c r="B54" s="17" t="s">
        <v>178</v>
      </c>
      <c r="C54" s="17" t="str">
        <f t="shared" si="1"/>
        <v>RareTimeNARMA</v>
      </c>
      <c r="D54" s="21">
        <v>100.0</v>
      </c>
      <c r="E54" s="21">
        <v>1.0</v>
      </c>
      <c r="I54" s="17" t="s">
        <v>150</v>
      </c>
      <c r="J54" s="17" t="s">
        <v>178</v>
      </c>
      <c r="K54" s="17" t="str">
        <f t="shared" si="2"/>
        <v>RareTimeNARMA</v>
      </c>
      <c r="L54" s="21">
        <v>100.0</v>
      </c>
      <c r="M54" s="21">
        <v>1.0</v>
      </c>
    </row>
    <row r="55">
      <c r="A55" s="17" t="s">
        <v>150</v>
      </c>
      <c r="B55" s="17" t="s">
        <v>153</v>
      </c>
      <c r="C55" s="17" t="str">
        <f t="shared" si="1"/>
        <v>RareTimePseudoPeriodic</v>
      </c>
      <c r="D55" s="21">
        <v>100.0</v>
      </c>
      <c r="E55" s="21">
        <v>1.0</v>
      </c>
      <c r="I55" s="17" t="s">
        <v>150</v>
      </c>
      <c r="J55" s="17" t="s">
        <v>153</v>
      </c>
      <c r="K55" s="17" t="str">
        <f t="shared" si="2"/>
        <v>RareTimePseudoPeriodic</v>
      </c>
      <c r="L55" s="21">
        <v>100.0</v>
      </c>
      <c r="M55" s="21">
        <v>1.0</v>
      </c>
    </row>
    <row r="56">
      <c r="A56" s="17" t="s">
        <v>177</v>
      </c>
      <c r="B56" s="17" t="s">
        <v>155</v>
      </c>
      <c r="C56" s="17" t="str">
        <f t="shared" si="1"/>
        <v>SmallMiddleAutoRegressive</v>
      </c>
      <c r="D56" s="21">
        <v>100.0</v>
      </c>
      <c r="E56" s="21">
        <v>1.0</v>
      </c>
      <c r="I56" s="17" t="s">
        <v>177</v>
      </c>
      <c r="J56" s="17" t="s">
        <v>155</v>
      </c>
      <c r="K56" s="17" t="str">
        <f t="shared" si="2"/>
        <v>SmallMiddleAutoRegressive</v>
      </c>
      <c r="L56" s="21">
        <v>100.0</v>
      </c>
      <c r="M56" s="21">
        <v>1.0</v>
      </c>
    </row>
    <row r="57">
      <c r="A57" s="17" t="s">
        <v>177</v>
      </c>
      <c r="B57" s="17" t="s">
        <v>172</v>
      </c>
      <c r="C57" s="17" t="str">
        <f t="shared" si="1"/>
        <v>SmallMiddleCAR</v>
      </c>
      <c r="D57" s="21">
        <v>100.0</v>
      </c>
      <c r="E57" s="21">
        <v>1.0</v>
      </c>
      <c r="I57" s="17" t="s">
        <v>177</v>
      </c>
      <c r="J57" s="17" t="s">
        <v>172</v>
      </c>
      <c r="K57" s="17" t="str">
        <f t="shared" si="2"/>
        <v>SmallMiddleCAR</v>
      </c>
      <c r="L57" s="21">
        <v>100.0</v>
      </c>
      <c r="M57" s="21">
        <v>1.0</v>
      </c>
    </row>
    <row r="58">
      <c r="A58" s="17" t="s">
        <v>177</v>
      </c>
      <c r="B58" s="17" t="s">
        <v>151</v>
      </c>
      <c r="C58" s="17" t="str">
        <f t="shared" si="1"/>
        <v>SmallMiddleGaussianProcess</v>
      </c>
      <c r="D58" s="21">
        <v>100.0</v>
      </c>
      <c r="E58" s="21">
        <v>1.0</v>
      </c>
      <c r="I58" s="17" t="s">
        <v>177</v>
      </c>
      <c r="J58" s="17" t="s">
        <v>151</v>
      </c>
      <c r="K58" s="17" t="str">
        <f t="shared" si="2"/>
        <v>SmallMiddleGaussianProcess</v>
      </c>
      <c r="L58" s="21">
        <v>100.0</v>
      </c>
      <c r="M58" s="21">
        <v>1.0</v>
      </c>
    </row>
    <row r="59">
      <c r="A59" s="17" t="s">
        <v>177</v>
      </c>
      <c r="B59" s="17" t="s">
        <v>176</v>
      </c>
      <c r="C59" s="17" t="str">
        <f t="shared" si="1"/>
        <v>SmallMiddleHarmonic</v>
      </c>
      <c r="D59" s="21">
        <v>100.0</v>
      </c>
      <c r="E59" s="21">
        <v>1.0</v>
      </c>
      <c r="I59" s="17" t="s">
        <v>177</v>
      </c>
      <c r="J59" s="17" t="s">
        <v>176</v>
      </c>
      <c r="K59" s="17" t="str">
        <f t="shared" si="2"/>
        <v>SmallMiddleHarmonic</v>
      </c>
      <c r="L59" s="21">
        <v>100.0</v>
      </c>
      <c r="M59" s="21">
        <v>1.0</v>
      </c>
    </row>
    <row r="60">
      <c r="A60" s="17" t="s">
        <v>177</v>
      </c>
      <c r="B60" s="17" t="s">
        <v>178</v>
      </c>
      <c r="C60" s="17" t="str">
        <f t="shared" si="1"/>
        <v>SmallMiddleNARMA</v>
      </c>
      <c r="D60" s="21">
        <v>100.0</v>
      </c>
      <c r="E60" s="21">
        <v>1.0</v>
      </c>
      <c r="I60" s="17" t="s">
        <v>177</v>
      </c>
      <c r="J60" s="17" t="s">
        <v>178</v>
      </c>
      <c r="K60" s="17" t="str">
        <f t="shared" si="2"/>
        <v>SmallMiddleNARMA</v>
      </c>
      <c r="L60" s="21">
        <v>100.0</v>
      </c>
      <c r="M60" s="21">
        <v>1.0</v>
      </c>
    </row>
    <row r="61">
      <c r="A61" s="17" t="s">
        <v>177</v>
      </c>
      <c r="B61" s="17" t="s">
        <v>153</v>
      </c>
      <c r="C61" s="17" t="str">
        <f t="shared" si="1"/>
        <v>SmallMiddlePseudoPeriodic</v>
      </c>
      <c r="D61" s="21">
        <v>100.0</v>
      </c>
      <c r="E61" s="21">
        <v>1.0</v>
      </c>
      <c r="I61" s="17" t="s">
        <v>177</v>
      </c>
      <c r="J61" s="17" t="s">
        <v>153</v>
      </c>
      <c r="K61" s="17" t="str">
        <f t="shared" si="2"/>
        <v>SmallMiddlePseudoPeriodic</v>
      </c>
      <c r="L61" s="21">
        <v>100.0</v>
      </c>
      <c r="M61" s="21">
        <v>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7" t="s">
        <v>158</v>
      </c>
      <c r="B1" s="17" t="s">
        <v>134</v>
      </c>
      <c r="C1" s="17"/>
      <c r="D1" s="17" t="s">
        <v>180</v>
      </c>
      <c r="E1" s="17" t="s">
        <v>181</v>
      </c>
    </row>
    <row r="2">
      <c r="A2" s="17" t="s">
        <v>169</v>
      </c>
      <c r="B2" s="17" t="s">
        <v>155</v>
      </c>
      <c r="C2" s="17" t="str">
        <f t="shared" ref="C2:C61" si="1">CONCATENATE(A2,B2)</f>
        <v>MiddleAutoRegressive</v>
      </c>
      <c r="D2" s="21">
        <v>100.0</v>
      </c>
      <c r="E2" s="21">
        <v>1.0</v>
      </c>
      <c r="J2" s="17" t="s">
        <v>169</v>
      </c>
      <c r="K2" s="17" t="s">
        <v>155</v>
      </c>
      <c r="L2" s="17" t="str">
        <f t="shared" ref="L2:L61" si="2">CONCATENATE(J2,K2)</f>
        <v>MiddleAutoRegressive</v>
      </c>
      <c r="M2" s="21">
        <v>100.0</v>
      </c>
      <c r="N2" s="21">
        <v>1.0</v>
      </c>
    </row>
    <row r="3">
      <c r="A3" s="17" t="s">
        <v>169</v>
      </c>
      <c r="B3" s="17" t="s">
        <v>172</v>
      </c>
      <c r="C3" s="17" t="str">
        <f t="shared" si="1"/>
        <v>MiddleCAR</v>
      </c>
      <c r="D3" s="21">
        <v>100.0</v>
      </c>
      <c r="E3" s="21">
        <v>1.0</v>
      </c>
      <c r="J3" s="17" t="s">
        <v>169</v>
      </c>
      <c r="K3" s="17" t="s">
        <v>172</v>
      </c>
      <c r="L3" s="17" t="str">
        <f t="shared" si="2"/>
        <v>MiddleCAR</v>
      </c>
      <c r="M3" s="21">
        <v>100.0</v>
      </c>
      <c r="N3" s="21">
        <v>1.0</v>
      </c>
    </row>
    <row r="4">
      <c r="A4" s="17" t="s">
        <v>169</v>
      </c>
      <c r="B4" s="17" t="s">
        <v>151</v>
      </c>
      <c r="C4" s="17" t="str">
        <f t="shared" si="1"/>
        <v>MiddleGaussianProcess</v>
      </c>
      <c r="D4" s="21">
        <v>100.0</v>
      </c>
      <c r="E4" s="21">
        <v>1.0</v>
      </c>
      <c r="J4" s="17" t="s">
        <v>169</v>
      </c>
      <c r="K4" s="17" t="s">
        <v>151</v>
      </c>
      <c r="L4" s="17" t="str">
        <f t="shared" si="2"/>
        <v>MiddleGaussianProcess</v>
      </c>
      <c r="M4" s="21">
        <v>100.0</v>
      </c>
      <c r="N4" s="21">
        <v>1.0</v>
      </c>
    </row>
    <row r="5">
      <c r="A5" s="17" t="s">
        <v>169</v>
      </c>
      <c r="B5" s="17" t="s">
        <v>176</v>
      </c>
      <c r="C5" s="17" t="str">
        <f t="shared" si="1"/>
        <v>MiddleHarmonic</v>
      </c>
      <c r="D5" s="21">
        <v>100.0</v>
      </c>
      <c r="E5" s="21">
        <v>1.0</v>
      </c>
      <c r="J5" s="17" t="s">
        <v>169</v>
      </c>
      <c r="K5" s="17" t="s">
        <v>176</v>
      </c>
      <c r="L5" s="17" t="str">
        <f t="shared" si="2"/>
        <v>MiddleHarmonic</v>
      </c>
      <c r="M5" s="21">
        <v>100.0</v>
      </c>
      <c r="N5" s="21">
        <v>1.0</v>
      </c>
    </row>
    <row r="6">
      <c r="A6" s="17" t="s">
        <v>169</v>
      </c>
      <c r="B6" s="17" t="s">
        <v>178</v>
      </c>
      <c r="C6" s="17" t="str">
        <f t="shared" si="1"/>
        <v>MiddleNARMA</v>
      </c>
      <c r="D6" s="21">
        <v>100.0</v>
      </c>
      <c r="E6" s="21">
        <v>1.0</v>
      </c>
      <c r="J6" s="17" t="s">
        <v>169</v>
      </c>
      <c r="K6" s="17" t="s">
        <v>178</v>
      </c>
      <c r="L6" s="17" t="str">
        <f t="shared" si="2"/>
        <v>MiddleNARMA</v>
      </c>
      <c r="M6" s="21">
        <v>100.0</v>
      </c>
      <c r="N6" s="21">
        <v>1.0</v>
      </c>
    </row>
    <row r="7">
      <c r="A7" s="17" t="s">
        <v>169</v>
      </c>
      <c r="B7" s="17" t="s">
        <v>153</v>
      </c>
      <c r="C7" s="17" t="str">
        <f t="shared" si="1"/>
        <v>MiddlePseudoPeriodic</v>
      </c>
      <c r="D7" s="21">
        <v>100.0</v>
      </c>
      <c r="E7" s="21">
        <v>1.0</v>
      </c>
      <c r="J7" s="17" t="s">
        <v>169</v>
      </c>
      <c r="K7" s="17" t="s">
        <v>153</v>
      </c>
      <c r="L7" s="17" t="str">
        <f t="shared" si="2"/>
        <v>MiddlePseudoPeriodic</v>
      </c>
      <c r="M7" s="21">
        <v>100.0</v>
      </c>
      <c r="N7" s="21">
        <v>1.0</v>
      </c>
    </row>
    <row r="8">
      <c r="A8" s="17" t="s">
        <v>170</v>
      </c>
      <c r="B8" s="17" t="s">
        <v>155</v>
      </c>
      <c r="C8" s="17" t="str">
        <f t="shared" si="1"/>
        <v>Moving_MiddleAutoRegressive</v>
      </c>
      <c r="D8" s="21">
        <v>91.0</v>
      </c>
      <c r="E8" s="21">
        <v>0.901098901098901</v>
      </c>
      <c r="J8" s="17" t="s">
        <v>170</v>
      </c>
      <c r="K8" s="17" t="s">
        <v>155</v>
      </c>
      <c r="L8" s="17" t="str">
        <f t="shared" si="2"/>
        <v>Moving_MiddleAutoRegressive</v>
      </c>
      <c r="M8" s="21">
        <v>94.0</v>
      </c>
      <c r="N8" s="21">
        <v>0.936170212765957</v>
      </c>
    </row>
    <row r="9">
      <c r="A9" s="17" t="s">
        <v>170</v>
      </c>
      <c r="B9" s="17" t="s">
        <v>172</v>
      </c>
      <c r="C9" s="17" t="str">
        <f t="shared" si="1"/>
        <v>Moving_MiddleCAR</v>
      </c>
      <c r="D9" s="21">
        <v>100.0</v>
      </c>
      <c r="E9" s="21">
        <v>1.0</v>
      </c>
      <c r="J9" s="17" t="s">
        <v>170</v>
      </c>
      <c r="K9" s="17" t="s">
        <v>172</v>
      </c>
      <c r="L9" s="17" t="str">
        <f t="shared" si="2"/>
        <v>Moving_MiddleCAR</v>
      </c>
      <c r="M9" s="21">
        <v>100.0</v>
      </c>
      <c r="N9" s="21">
        <v>1.0</v>
      </c>
    </row>
    <row r="10">
      <c r="A10" s="17" t="s">
        <v>170</v>
      </c>
      <c r="B10" s="17" t="s">
        <v>151</v>
      </c>
      <c r="C10" s="17" t="str">
        <f t="shared" si="1"/>
        <v>Moving_MiddleGaussianProcess</v>
      </c>
      <c r="D10" s="21">
        <v>94.0</v>
      </c>
      <c r="E10" s="21">
        <v>0.943396226415094</v>
      </c>
      <c r="J10" s="17" t="s">
        <v>170</v>
      </c>
      <c r="K10" s="17" t="s">
        <v>151</v>
      </c>
      <c r="L10" s="17" t="str">
        <f t="shared" si="2"/>
        <v>Moving_MiddleGaussianProcess</v>
      </c>
      <c r="M10" s="21">
        <v>95.0</v>
      </c>
      <c r="N10" s="21">
        <v>0.95049504950495</v>
      </c>
    </row>
    <row r="11">
      <c r="A11" s="17" t="s">
        <v>170</v>
      </c>
      <c r="B11" s="17" t="s">
        <v>176</v>
      </c>
      <c r="C11" s="17" t="str">
        <f t="shared" si="1"/>
        <v>Moving_MiddleHarmonic</v>
      </c>
      <c r="D11" s="21">
        <v>100.0</v>
      </c>
      <c r="E11" s="21">
        <v>1.0</v>
      </c>
      <c r="J11" s="17" t="s">
        <v>170</v>
      </c>
      <c r="K11" s="17" t="s">
        <v>176</v>
      </c>
      <c r="L11" s="17" t="str">
        <f t="shared" si="2"/>
        <v>Moving_MiddleHarmonic</v>
      </c>
      <c r="M11" s="21">
        <v>100.0</v>
      </c>
      <c r="N11" s="21">
        <v>1.0</v>
      </c>
    </row>
    <row r="12">
      <c r="A12" s="17" t="s">
        <v>170</v>
      </c>
      <c r="B12" s="17" t="s">
        <v>178</v>
      </c>
      <c r="C12" s="17" t="str">
        <f t="shared" si="1"/>
        <v>Moving_MiddleNARMA</v>
      </c>
      <c r="D12" s="21">
        <v>100.0</v>
      </c>
      <c r="E12" s="21">
        <v>1.0</v>
      </c>
      <c r="J12" s="17" t="s">
        <v>170</v>
      </c>
      <c r="K12" s="17" t="s">
        <v>178</v>
      </c>
      <c r="L12" s="17" t="str">
        <f t="shared" si="2"/>
        <v>Moving_MiddleNARMA</v>
      </c>
      <c r="M12" s="21">
        <v>100.0</v>
      </c>
      <c r="N12" s="21">
        <v>1.0</v>
      </c>
    </row>
    <row r="13">
      <c r="A13" s="17" t="s">
        <v>170</v>
      </c>
      <c r="B13" s="17" t="s">
        <v>153</v>
      </c>
      <c r="C13" s="17" t="str">
        <f t="shared" si="1"/>
        <v>Moving_MiddlePseudoPeriodic</v>
      </c>
      <c r="D13" s="21">
        <v>100.0</v>
      </c>
      <c r="E13" s="21">
        <v>1.0</v>
      </c>
      <c r="J13" s="17" t="s">
        <v>170</v>
      </c>
      <c r="K13" s="17" t="s">
        <v>153</v>
      </c>
      <c r="L13" s="17" t="str">
        <f t="shared" si="2"/>
        <v>Moving_MiddlePseudoPeriodic</v>
      </c>
      <c r="M13" s="21">
        <v>100.0</v>
      </c>
      <c r="N13" s="21">
        <v>1.0</v>
      </c>
    </row>
    <row r="14">
      <c r="A14" s="17" t="s">
        <v>171</v>
      </c>
      <c r="B14" s="17" t="s">
        <v>155</v>
      </c>
      <c r="C14" s="17" t="str">
        <f t="shared" si="1"/>
        <v>Moving_RareFeatureAutoRegressive</v>
      </c>
      <c r="D14" s="21">
        <v>58.0</v>
      </c>
      <c r="E14" s="21">
        <v>0.644067796610169</v>
      </c>
      <c r="J14" s="17" t="s">
        <v>171</v>
      </c>
      <c r="K14" s="17" t="s">
        <v>155</v>
      </c>
      <c r="L14" s="17" t="str">
        <f t="shared" si="2"/>
        <v>Moving_RareFeatureAutoRegressive</v>
      </c>
      <c r="M14" s="21">
        <v>73.0</v>
      </c>
      <c r="N14" s="21">
        <v>0.780487804878049</v>
      </c>
    </row>
    <row r="15">
      <c r="A15" s="17" t="s">
        <v>171</v>
      </c>
      <c r="B15" s="17" t="s">
        <v>172</v>
      </c>
      <c r="C15" s="17" t="str">
        <f t="shared" si="1"/>
        <v>Moving_RareFeatureCAR</v>
      </c>
      <c r="D15" s="21">
        <v>100.0</v>
      </c>
      <c r="E15" s="21">
        <v>1.0</v>
      </c>
      <c r="J15" s="17" t="s">
        <v>171</v>
      </c>
      <c r="K15" s="17" t="s">
        <v>172</v>
      </c>
      <c r="L15" s="17" t="str">
        <f t="shared" si="2"/>
        <v>Moving_RareFeatureCAR</v>
      </c>
      <c r="M15" s="21">
        <v>100.0</v>
      </c>
      <c r="N15" s="21">
        <v>1.0</v>
      </c>
    </row>
    <row r="16">
      <c r="A16" s="17" t="s">
        <v>171</v>
      </c>
      <c r="B16" s="17" t="s">
        <v>151</v>
      </c>
      <c r="C16" s="17" t="str">
        <f t="shared" si="1"/>
        <v>Moving_RareFeatureGaussianProcess</v>
      </c>
      <c r="D16" s="21">
        <v>77.0</v>
      </c>
      <c r="E16" s="21">
        <v>0.729411764705882</v>
      </c>
      <c r="J16" s="17" t="s">
        <v>171</v>
      </c>
      <c r="K16" s="17" t="s">
        <v>151</v>
      </c>
      <c r="L16" s="17" t="str">
        <f t="shared" si="2"/>
        <v>Moving_RareFeatureGaussianProcess</v>
      </c>
      <c r="M16" s="21">
        <v>78.0</v>
      </c>
      <c r="N16" s="21">
        <v>0.75</v>
      </c>
    </row>
    <row r="17">
      <c r="A17" s="17" t="s">
        <v>171</v>
      </c>
      <c r="B17" s="17" t="s">
        <v>176</v>
      </c>
      <c r="C17" s="17" t="str">
        <f t="shared" si="1"/>
        <v>Moving_RareFeatureHarmonic</v>
      </c>
      <c r="D17" s="21">
        <v>100.0</v>
      </c>
      <c r="E17" s="21">
        <v>1.0</v>
      </c>
      <c r="J17" s="17" t="s">
        <v>171</v>
      </c>
      <c r="K17" s="17" t="s">
        <v>176</v>
      </c>
      <c r="L17" s="17" t="str">
        <f t="shared" si="2"/>
        <v>Moving_RareFeatureHarmonic</v>
      </c>
      <c r="M17" s="21">
        <v>100.0</v>
      </c>
      <c r="N17" s="21">
        <v>1.0</v>
      </c>
    </row>
    <row r="18">
      <c r="A18" s="17" t="s">
        <v>171</v>
      </c>
      <c r="B18" s="17" t="s">
        <v>178</v>
      </c>
      <c r="C18" s="17" t="str">
        <f t="shared" si="1"/>
        <v>Moving_RareFeatureNARMA</v>
      </c>
      <c r="D18" s="21">
        <v>100.0</v>
      </c>
      <c r="E18" s="21">
        <v>1.0</v>
      </c>
      <c r="J18" s="17" t="s">
        <v>171</v>
      </c>
      <c r="K18" s="17" t="s">
        <v>178</v>
      </c>
      <c r="L18" s="17" t="str">
        <f t="shared" si="2"/>
        <v>Moving_RareFeatureNARMA</v>
      </c>
      <c r="M18" s="21">
        <v>100.0</v>
      </c>
      <c r="N18" s="21">
        <v>1.0</v>
      </c>
    </row>
    <row r="19">
      <c r="A19" s="17" t="s">
        <v>171</v>
      </c>
      <c r="B19" s="17" t="s">
        <v>153</v>
      </c>
      <c r="C19" s="17" t="str">
        <f t="shared" si="1"/>
        <v>Moving_RareFeaturePseudoPeriodic</v>
      </c>
      <c r="D19" s="21">
        <v>100.0</v>
      </c>
      <c r="E19" s="21">
        <v>1.0</v>
      </c>
      <c r="J19" s="17" t="s">
        <v>171</v>
      </c>
      <c r="K19" s="17" t="s">
        <v>153</v>
      </c>
      <c r="L19" s="17" t="str">
        <f t="shared" si="2"/>
        <v>Moving_RareFeaturePseudoPeriodic</v>
      </c>
      <c r="M19" s="21">
        <v>100.0</v>
      </c>
      <c r="N19" s="21">
        <v>1.0</v>
      </c>
    </row>
    <row r="20">
      <c r="A20" s="17" t="s">
        <v>179</v>
      </c>
      <c r="B20" s="17" t="s">
        <v>155</v>
      </c>
      <c r="C20" s="17" t="str">
        <f t="shared" si="1"/>
        <v>Moving_RareTimeAutoRegressive</v>
      </c>
      <c r="D20" s="21">
        <v>59.0</v>
      </c>
      <c r="E20" s="21">
        <v>0.601941747572815</v>
      </c>
      <c r="J20" s="17" t="s">
        <v>179</v>
      </c>
      <c r="K20" s="17" t="s">
        <v>155</v>
      </c>
      <c r="L20" s="17" t="str">
        <f t="shared" si="2"/>
        <v>Moving_RareTimeAutoRegressive</v>
      </c>
      <c r="M20" s="21">
        <v>67.0</v>
      </c>
      <c r="N20" s="21">
        <v>0.673267326732673</v>
      </c>
    </row>
    <row r="21">
      <c r="A21" s="17" t="s">
        <v>179</v>
      </c>
      <c r="B21" s="17" t="s">
        <v>172</v>
      </c>
      <c r="C21" s="17" t="str">
        <f t="shared" si="1"/>
        <v>Moving_RareTimeCAR</v>
      </c>
      <c r="D21" s="21">
        <v>94.0</v>
      </c>
      <c r="E21" s="21">
        <v>0.945454545454545</v>
      </c>
      <c r="J21" s="17" t="s">
        <v>179</v>
      </c>
      <c r="K21" s="17" t="s">
        <v>172</v>
      </c>
      <c r="L21" s="17" t="str">
        <f t="shared" si="2"/>
        <v>Moving_RareTimeCAR</v>
      </c>
      <c r="M21" s="21">
        <v>96.0</v>
      </c>
      <c r="N21" s="21">
        <v>0.962962962962963</v>
      </c>
    </row>
    <row r="22">
      <c r="A22" s="17" t="s">
        <v>179</v>
      </c>
      <c r="B22" s="17" t="s">
        <v>151</v>
      </c>
      <c r="C22" s="17" t="str">
        <f t="shared" si="1"/>
        <v>Moving_RareTimeGaussianProcess</v>
      </c>
      <c r="D22" s="21">
        <v>71.0</v>
      </c>
      <c r="E22" s="21">
        <v>0.733944954128441</v>
      </c>
      <c r="J22" s="17" t="s">
        <v>179</v>
      </c>
      <c r="K22" s="17" t="s">
        <v>151</v>
      </c>
      <c r="L22" s="17" t="str">
        <f t="shared" si="2"/>
        <v>Moving_RareTimeGaussianProcess</v>
      </c>
      <c r="M22" s="21">
        <v>76.0</v>
      </c>
      <c r="N22" s="21">
        <v>0.785714285714286</v>
      </c>
    </row>
    <row r="23">
      <c r="A23" s="17" t="s">
        <v>179</v>
      </c>
      <c r="B23" s="17" t="s">
        <v>176</v>
      </c>
      <c r="C23" s="17" t="str">
        <f t="shared" si="1"/>
        <v>Moving_RareTimeHarmonic</v>
      </c>
      <c r="D23" s="21">
        <v>95.0</v>
      </c>
      <c r="E23" s="21">
        <v>0.95049504950495</v>
      </c>
      <c r="J23" s="17" t="s">
        <v>179</v>
      </c>
      <c r="K23" s="17" t="s">
        <v>176</v>
      </c>
      <c r="L23" s="17" t="str">
        <f t="shared" si="2"/>
        <v>Moving_RareTimeHarmonic</v>
      </c>
      <c r="M23" s="21">
        <v>89.0</v>
      </c>
      <c r="N23" s="21">
        <v>0.893203883495146</v>
      </c>
    </row>
    <row r="24">
      <c r="A24" s="17" t="s">
        <v>179</v>
      </c>
      <c r="B24" s="17" t="s">
        <v>178</v>
      </c>
      <c r="C24" s="17" t="str">
        <f t="shared" si="1"/>
        <v>Moving_RareTimeNARMA</v>
      </c>
      <c r="D24" s="21">
        <v>98.0</v>
      </c>
      <c r="E24" s="21">
        <v>0.980392156862745</v>
      </c>
      <c r="J24" s="17" t="s">
        <v>179</v>
      </c>
      <c r="K24" s="17" t="s">
        <v>178</v>
      </c>
      <c r="L24" s="17" t="str">
        <f t="shared" si="2"/>
        <v>Moving_RareTimeNARMA</v>
      </c>
      <c r="M24" s="21">
        <v>99.0</v>
      </c>
      <c r="N24" s="21">
        <v>0.99009900990099</v>
      </c>
    </row>
    <row r="25">
      <c r="A25" s="17" t="s">
        <v>179</v>
      </c>
      <c r="B25" s="17" t="s">
        <v>153</v>
      </c>
      <c r="C25" s="17" t="str">
        <f t="shared" si="1"/>
        <v>Moving_RareTimePseudoPeriodic</v>
      </c>
      <c r="D25" s="21">
        <v>95.0</v>
      </c>
      <c r="E25" s="21">
        <v>0.959349593495935</v>
      </c>
      <c r="J25" s="17" t="s">
        <v>179</v>
      </c>
      <c r="K25" s="17" t="s">
        <v>153</v>
      </c>
      <c r="L25" s="17" t="str">
        <f t="shared" si="2"/>
        <v>Moving_RareTimePseudoPeriodic</v>
      </c>
      <c r="M25" s="21">
        <v>96.0</v>
      </c>
      <c r="N25" s="21">
        <v>0.967741935483871</v>
      </c>
    </row>
    <row r="26">
      <c r="A26" s="17" t="s">
        <v>173</v>
      </c>
      <c r="B26" s="17" t="s">
        <v>155</v>
      </c>
      <c r="C26" s="17" t="str">
        <f t="shared" si="1"/>
        <v>Moving_SmallMiddleAutoRegressive</v>
      </c>
      <c r="D26" s="21">
        <v>55.0</v>
      </c>
      <c r="E26" s="21">
        <v>0.587155963302752</v>
      </c>
      <c r="J26" s="17" t="s">
        <v>173</v>
      </c>
      <c r="K26" s="17" t="s">
        <v>155</v>
      </c>
      <c r="L26" s="17" t="str">
        <f t="shared" si="2"/>
        <v>Moving_SmallMiddleAutoRegressive</v>
      </c>
      <c r="M26" s="21">
        <v>62.0</v>
      </c>
      <c r="N26" s="21">
        <v>0.660714285714286</v>
      </c>
    </row>
    <row r="27">
      <c r="A27" s="17" t="s">
        <v>173</v>
      </c>
      <c r="B27" s="17" t="s">
        <v>172</v>
      </c>
      <c r="C27" s="17" t="str">
        <f t="shared" si="1"/>
        <v>Moving_SmallMiddleCAR</v>
      </c>
      <c r="D27" s="21">
        <v>100.0</v>
      </c>
      <c r="E27" s="21">
        <v>1.0</v>
      </c>
      <c r="J27" s="17" t="s">
        <v>173</v>
      </c>
      <c r="K27" s="17" t="s">
        <v>172</v>
      </c>
      <c r="L27" s="17" t="str">
        <f t="shared" si="2"/>
        <v>Moving_SmallMiddleCAR</v>
      </c>
      <c r="M27" s="21">
        <v>99.0</v>
      </c>
      <c r="N27" s="21">
        <v>0.990291262135922</v>
      </c>
    </row>
    <row r="28">
      <c r="A28" s="17" t="s">
        <v>173</v>
      </c>
      <c r="B28" s="17" t="s">
        <v>151</v>
      </c>
      <c r="C28" s="17" t="str">
        <f t="shared" si="1"/>
        <v>Moving_SmallMiddleGaussianProcess</v>
      </c>
      <c r="D28" s="21">
        <v>64.0</v>
      </c>
      <c r="E28" s="21">
        <v>0.617021276595745</v>
      </c>
      <c r="J28" s="17" t="s">
        <v>173</v>
      </c>
      <c r="K28" s="17" t="s">
        <v>151</v>
      </c>
      <c r="L28" s="17" t="str">
        <f t="shared" si="2"/>
        <v>Moving_SmallMiddleGaussianProcess</v>
      </c>
      <c r="M28" s="21">
        <v>68.0</v>
      </c>
      <c r="N28" s="21">
        <v>0.644444444444444</v>
      </c>
    </row>
    <row r="29">
      <c r="A29" s="17" t="s">
        <v>173</v>
      </c>
      <c r="B29" s="17" t="s">
        <v>176</v>
      </c>
      <c r="C29" s="17" t="str">
        <f t="shared" si="1"/>
        <v>Moving_SmallMiddleHarmonic</v>
      </c>
      <c r="D29" s="21">
        <v>100.0</v>
      </c>
      <c r="E29" s="21">
        <v>1.0</v>
      </c>
      <c r="J29" s="17" t="s">
        <v>173</v>
      </c>
      <c r="K29" s="17" t="s">
        <v>176</v>
      </c>
      <c r="L29" s="17" t="str">
        <f t="shared" si="2"/>
        <v>Moving_SmallMiddleHarmonic</v>
      </c>
      <c r="M29" s="21">
        <v>100.0</v>
      </c>
      <c r="N29" s="21">
        <v>1.0</v>
      </c>
    </row>
    <row r="30">
      <c r="A30" s="17" t="s">
        <v>173</v>
      </c>
      <c r="B30" s="17" t="s">
        <v>178</v>
      </c>
      <c r="C30" s="17" t="str">
        <f t="shared" si="1"/>
        <v>Moving_SmallMiddleNARMA</v>
      </c>
      <c r="D30" s="21">
        <v>98.0</v>
      </c>
      <c r="E30" s="21">
        <v>0.979591836734694</v>
      </c>
      <c r="J30" s="17" t="s">
        <v>173</v>
      </c>
      <c r="K30" s="17" t="s">
        <v>178</v>
      </c>
      <c r="L30" s="17" t="str">
        <f t="shared" si="2"/>
        <v>Moving_SmallMiddleNARMA</v>
      </c>
      <c r="M30" s="21">
        <v>100.0</v>
      </c>
      <c r="N30" s="21">
        <v>1.0</v>
      </c>
    </row>
    <row r="31">
      <c r="A31" s="17" t="s">
        <v>173</v>
      </c>
      <c r="B31" s="17" t="s">
        <v>153</v>
      </c>
      <c r="C31" s="17" t="str">
        <f t="shared" si="1"/>
        <v>Moving_SmallMiddlePseudoPeriodic</v>
      </c>
      <c r="D31" s="21">
        <v>98.0</v>
      </c>
      <c r="E31" s="21">
        <v>0.982142857142857</v>
      </c>
      <c r="J31" s="17" t="s">
        <v>173</v>
      </c>
      <c r="K31" s="17" t="s">
        <v>153</v>
      </c>
      <c r="L31" s="17" t="str">
        <f t="shared" si="2"/>
        <v>Moving_SmallMiddlePseudoPeriodic</v>
      </c>
      <c r="M31" s="21">
        <v>99.0</v>
      </c>
      <c r="N31" s="21">
        <v>0.991150442477876</v>
      </c>
    </row>
    <row r="32">
      <c r="A32" s="17" t="s">
        <v>174</v>
      </c>
      <c r="B32" s="17" t="s">
        <v>155</v>
      </c>
      <c r="C32" s="17" t="str">
        <f t="shared" si="1"/>
        <v>PostionalFeatureAutoRegressive</v>
      </c>
      <c r="D32" s="21">
        <v>99.0</v>
      </c>
      <c r="E32" s="21">
        <v>0.990654205607477</v>
      </c>
      <c r="J32" s="17" t="s">
        <v>174</v>
      </c>
      <c r="K32" s="17" t="s">
        <v>155</v>
      </c>
      <c r="L32" s="17" t="str">
        <f t="shared" si="2"/>
        <v>PostionalFeatureAutoRegressive</v>
      </c>
      <c r="M32" s="21">
        <v>99.0</v>
      </c>
      <c r="N32" s="21">
        <v>0.990654205607477</v>
      </c>
    </row>
    <row r="33">
      <c r="A33" s="17" t="s">
        <v>174</v>
      </c>
      <c r="B33" s="17" t="s">
        <v>172</v>
      </c>
      <c r="C33" s="17" t="str">
        <f t="shared" si="1"/>
        <v>PostionalFeatureCAR</v>
      </c>
      <c r="D33" s="21">
        <v>100.0</v>
      </c>
      <c r="E33" s="21">
        <v>1.0</v>
      </c>
      <c r="J33" s="17" t="s">
        <v>174</v>
      </c>
      <c r="K33" s="17" t="s">
        <v>172</v>
      </c>
      <c r="L33" s="17" t="str">
        <f t="shared" si="2"/>
        <v>PostionalFeatureCAR</v>
      </c>
      <c r="M33" s="21">
        <v>100.0</v>
      </c>
      <c r="N33" s="21">
        <v>1.0</v>
      </c>
    </row>
    <row r="34">
      <c r="A34" s="17" t="s">
        <v>174</v>
      </c>
      <c r="B34" s="17" t="s">
        <v>151</v>
      </c>
      <c r="C34" s="17" t="str">
        <f t="shared" si="1"/>
        <v>PostionalFeatureGaussianProcess</v>
      </c>
      <c r="D34" s="21">
        <v>100.0</v>
      </c>
      <c r="E34" s="21">
        <v>1.0</v>
      </c>
      <c r="J34" s="17" t="s">
        <v>174</v>
      </c>
      <c r="K34" s="17" t="s">
        <v>151</v>
      </c>
      <c r="L34" s="17" t="str">
        <f t="shared" si="2"/>
        <v>PostionalFeatureGaussianProcess</v>
      </c>
      <c r="M34" s="21">
        <v>99.0</v>
      </c>
      <c r="N34" s="21">
        <v>0.989010989010989</v>
      </c>
    </row>
    <row r="35">
      <c r="A35" s="17" t="s">
        <v>174</v>
      </c>
      <c r="B35" s="17" t="s">
        <v>176</v>
      </c>
      <c r="C35" s="17" t="str">
        <f t="shared" si="1"/>
        <v>PostionalFeatureHarmonic</v>
      </c>
      <c r="D35" s="21">
        <v>100.0</v>
      </c>
      <c r="E35" s="21">
        <v>1.0</v>
      </c>
      <c r="J35" s="17" t="s">
        <v>174</v>
      </c>
      <c r="K35" s="17" t="s">
        <v>176</v>
      </c>
      <c r="L35" s="17" t="str">
        <f t="shared" si="2"/>
        <v>PostionalFeatureHarmonic</v>
      </c>
      <c r="M35" s="21">
        <v>100.0</v>
      </c>
      <c r="N35" s="21">
        <v>1.0</v>
      </c>
    </row>
    <row r="36">
      <c r="A36" s="17" t="s">
        <v>174</v>
      </c>
      <c r="B36" s="17" t="s">
        <v>178</v>
      </c>
      <c r="C36" s="17" t="str">
        <f t="shared" si="1"/>
        <v>PostionalFeatureNARMA</v>
      </c>
      <c r="D36" s="21">
        <v>100.0</v>
      </c>
      <c r="E36" s="21">
        <v>1.0</v>
      </c>
      <c r="J36" s="17" t="s">
        <v>174</v>
      </c>
      <c r="K36" s="17" t="s">
        <v>178</v>
      </c>
      <c r="L36" s="17" t="str">
        <f t="shared" si="2"/>
        <v>PostionalFeatureNARMA</v>
      </c>
      <c r="M36" s="21">
        <v>100.0</v>
      </c>
      <c r="N36" s="21">
        <v>1.0</v>
      </c>
    </row>
    <row r="37">
      <c r="A37" s="17" t="s">
        <v>174</v>
      </c>
      <c r="B37" s="17" t="s">
        <v>153</v>
      </c>
      <c r="C37" s="17" t="str">
        <f t="shared" si="1"/>
        <v>PostionalFeaturePseudoPeriodic</v>
      </c>
      <c r="D37" s="21">
        <v>100.0</v>
      </c>
      <c r="E37" s="21">
        <v>1.0</v>
      </c>
      <c r="J37" s="17" t="s">
        <v>174</v>
      </c>
      <c r="K37" s="17" t="s">
        <v>153</v>
      </c>
      <c r="L37" s="17" t="str">
        <f t="shared" si="2"/>
        <v>PostionalFeaturePseudoPeriodic</v>
      </c>
      <c r="M37" s="21">
        <v>100.0</v>
      </c>
      <c r="N37" s="21">
        <v>1.0</v>
      </c>
    </row>
    <row r="38">
      <c r="A38" s="17" t="s">
        <v>175</v>
      </c>
      <c r="B38" s="17" t="s">
        <v>155</v>
      </c>
      <c r="C38" s="17" t="str">
        <f t="shared" si="1"/>
        <v>PostionalTimeAutoRegressive</v>
      </c>
      <c r="D38" s="21">
        <v>100.0</v>
      </c>
      <c r="E38" s="21">
        <v>1.0</v>
      </c>
      <c r="J38" s="17" t="s">
        <v>175</v>
      </c>
      <c r="K38" s="17" t="s">
        <v>155</v>
      </c>
      <c r="L38" s="17" t="str">
        <f t="shared" si="2"/>
        <v>PostionalTimeAutoRegressive</v>
      </c>
      <c r="M38" s="21">
        <v>94.0</v>
      </c>
      <c r="N38" s="21">
        <v>0.941176470588235</v>
      </c>
    </row>
    <row r="39">
      <c r="A39" s="17" t="s">
        <v>175</v>
      </c>
      <c r="B39" s="17" t="s">
        <v>172</v>
      </c>
      <c r="C39" s="17" t="str">
        <f t="shared" si="1"/>
        <v>PostionalTimeCAR</v>
      </c>
      <c r="D39" s="21">
        <v>100.0</v>
      </c>
      <c r="E39" s="21">
        <v>1.0</v>
      </c>
      <c r="J39" s="17" t="s">
        <v>175</v>
      </c>
      <c r="K39" s="17" t="s">
        <v>172</v>
      </c>
      <c r="L39" s="17" t="str">
        <f t="shared" si="2"/>
        <v>PostionalTimeCAR</v>
      </c>
      <c r="M39" s="21">
        <v>100.0</v>
      </c>
      <c r="N39" s="21">
        <v>1.0</v>
      </c>
    </row>
    <row r="40">
      <c r="A40" s="17" t="s">
        <v>175</v>
      </c>
      <c r="B40" s="17" t="s">
        <v>151</v>
      </c>
      <c r="C40" s="17" t="str">
        <f t="shared" si="1"/>
        <v>PostionalTimeGaussianProcess</v>
      </c>
      <c r="D40" s="21">
        <v>100.0</v>
      </c>
      <c r="E40" s="21">
        <v>1.0</v>
      </c>
      <c r="J40" s="17" t="s">
        <v>175</v>
      </c>
      <c r="K40" s="17" t="s">
        <v>151</v>
      </c>
      <c r="L40" s="17" t="str">
        <f t="shared" si="2"/>
        <v>PostionalTimeGaussianProcess</v>
      </c>
      <c r="M40" s="21">
        <v>94.0</v>
      </c>
      <c r="N40" s="21">
        <v>0.936170212765957</v>
      </c>
    </row>
    <row r="41">
      <c r="A41" s="17" t="s">
        <v>175</v>
      </c>
      <c r="B41" s="17" t="s">
        <v>176</v>
      </c>
      <c r="C41" s="17" t="str">
        <f t="shared" si="1"/>
        <v>PostionalTimeHarmonic</v>
      </c>
      <c r="D41" s="21">
        <v>100.0</v>
      </c>
      <c r="E41" s="21">
        <v>1.0</v>
      </c>
      <c r="J41" s="17" t="s">
        <v>175</v>
      </c>
      <c r="K41" s="17" t="s">
        <v>176</v>
      </c>
      <c r="L41" s="17" t="str">
        <f t="shared" si="2"/>
        <v>PostionalTimeHarmonic</v>
      </c>
      <c r="M41" s="21">
        <v>100.0</v>
      </c>
      <c r="N41" s="21">
        <v>1.0</v>
      </c>
    </row>
    <row r="42">
      <c r="A42" s="17" t="s">
        <v>175</v>
      </c>
      <c r="B42" s="17" t="s">
        <v>178</v>
      </c>
      <c r="C42" s="17" t="str">
        <f t="shared" si="1"/>
        <v>PostionalTimeNARMA</v>
      </c>
      <c r="D42" s="21">
        <v>100.0</v>
      </c>
      <c r="E42" s="21">
        <v>1.0</v>
      </c>
      <c r="J42" s="17" t="s">
        <v>175</v>
      </c>
      <c r="K42" s="17" t="s">
        <v>178</v>
      </c>
      <c r="L42" s="17" t="str">
        <f t="shared" si="2"/>
        <v>PostionalTimeNARMA</v>
      </c>
      <c r="M42" s="21">
        <v>100.0</v>
      </c>
      <c r="N42" s="21">
        <v>1.0</v>
      </c>
    </row>
    <row r="43">
      <c r="A43" s="17" t="s">
        <v>175</v>
      </c>
      <c r="B43" s="17" t="s">
        <v>153</v>
      </c>
      <c r="C43" s="17" t="str">
        <f t="shared" si="1"/>
        <v>PostionalTimePseudoPeriodic</v>
      </c>
      <c r="D43" s="21">
        <v>100.0</v>
      </c>
      <c r="E43" s="21">
        <v>1.0</v>
      </c>
      <c r="J43" s="17" t="s">
        <v>175</v>
      </c>
      <c r="K43" s="17" t="s">
        <v>153</v>
      </c>
      <c r="L43" s="17" t="str">
        <f t="shared" si="2"/>
        <v>PostionalTimePseudoPeriodic</v>
      </c>
      <c r="M43" s="21">
        <v>100.0</v>
      </c>
      <c r="N43" s="21">
        <v>1.0</v>
      </c>
    </row>
    <row r="44">
      <c r="A44" s="17" t="s">
        <v>157</v>
      </c>
      <c r="B44" s="17" t="s">
        <v>155</v>
      </c>
      <c r="C44" s="17" t="str">
        <f t="shared" si="1"/>
        <v>RareFeatureAutoRegressive</v>
      </c>
      <c r="D44" s="21">
        <v>100.0</v>
      </c>
      <c r="E44" s="21">
        <v>1.0</v>
      </c>
      <c r="J44" s="17" t="s">
        <v>157</v>
      </c>
      <c r="K44" s="17" t="s">
        <v>155</v>
      </c>
      <c r="L44" s="17" t="str">
        <f t="shared" si="2"/>
        <v>RareFeatureAutoRegressive</v>
      </c>
      <c r="M44" s="21">
        <v>99.0</v>
      </c>
      <c r="N44" s="21">
        <v>0.989010989010989</v>
      </c>
    </row>
    <row r="45">
      <c r="A45" s="17" t="s">
        <v>157</v>
      </c>
      <c r="B45" s="17" t="s">
        <v>172</v>
      </c>
      <c r="C45" s="17" t="str">
        <f t="shared" si="1"/>
        <v>RareFeatureCAR</v>
      </c>
      <c r="D45" s="21">
        <v>100.0</v>
      </c>
      <c r="E45" s="21">
        <v>1.0</v>
      </c>
      <c r="J45" s="17" t="s">
        <v>157</v>
      </c>
      <c r="K45" s="17" t="s">
        <v>172</v>
      </c>
      <c r="L45" s="17" t="str">
        <f t="shared" si="2"/>
        <v>RareFeatureCAR</v>
      </c>
      <c r="M45" s="21">
        <v>100.0</v>
      </c>
      <c r="N45" s="21">
        <v>1.0</v>
      </c>
    </row>
    <row r="46">
      <c r="A46" s="17" t="s">
        <v>157</v>
      </c>
      <c r="B46" s="17" t="s">
        <v>151</v>
      </c>
      <c r="C46" s="17" t="str">
        <f t="shared" si="1"/>
        <v>RareFeatureGaussianProcess</v>
      </c>
      <c r="D46" s="21">
        <v>100.0</v>
      </c>
      <c r="E46" s="21">
        <v>1.0</v>
      </c>
      <c r="J46" s="17" t="s">
        <v>157</v>
      </c>
      <c r="K46" s="17" t="s">
        <v>151</v>
      </c>
      <c r="L46" s="17" t="str">
        <f t="shared" si="2"/>
        <v>RareFeatureGaussianProcess</v>
      </c>
      <c r="M46" s="21">
        <v>100.0</v>
      </c>
      <c r="N46" s="21">
        <v>1.0</v>
      </c>
    </row>
    <row r="47">
      <c r="A47" s="17" t="s">
        <v>157</v>
      </c>
      <c r="B47" s="17" t="s">
        <v>176</v>
      </c>
      <c r="C47" s="17" t="str">
        <f t="shared" si="1"/>
        <v>RareFeatureHarmonic</v>
      </c>
      <c r="D47" s="21">
        <v>100.0</v>
      </c>
      <c r="E47" s="21">
        <v>1.0</v>
      </c>
      <c r="J47" s="17" t="s">
        <v>157</v>
      </c>
      <c r="K47" s="17" t="s">
        <v>176</v>
      </c>
      <c r="L47" s="17" t="str">
        <f t="shared" si="2"/>
        <v>RareFeatureHarmonic</v>
      </c>
      <c r="M47" s="21">
        <v>100.0</v>
      </c>
      <c r="N47" s="21">
        <v>1.0</v>
      </c>
    </row>
    <row r="48">
      <c r="A48" s="17" t="s">
        <v>157</v>
      </c>
      <c r="B48" s="17" t="s">
        <v>178</v>
      </c>
      <c r="C48" s="17" t="str">
        <f t="shared" si="1"/>
        <v>RareFeatureNARMA</v>
      </c>
      <c r="D48" s="21">
        <v>100.0</v>
      </c>
      <c r="E48" s="21">
        <v>1.0</v>
      </c>
      <c r="J48" s="17" t="s">
        <v>157</v>
      </c>
      <c r="K48" s="17" t="s">
        <v>178</v>
      </c>
      <c r="L48" s="17" t="str">
        <f t="shared" si="2"/>
        <v>RareFeatureNARMA</v>
      </c>
      <c r="M48" s="21">
        <v>100.0</v>
      </c>
      <c r="N48" s="21">
        <v>1.0</v>
      </c>
    </row>
    <row r="49">
      <c r="A49" s="17" t="s">
        <v>157</v>
      </c>
      <c r="B49" s="17" t="s">
        <v>153</v>
      </c>
      <c r="C49" s="17" t="str">
        <f t="shared" si="1"/>
        <v>RareFeaturePseudoPeriodic</v>
      </c>
      <c r="D49" s="21">
        <v>100.0</v>
      </c>
      <c r="E49" s="21">
        <v>1.0</v>
      </c>
      <c r="J49" s="17" t="s">
        <v>157</v>
      </c>
      <c r="K49" s="17" t="s">
        <v>153</v>
      </c>
      <c r="L49" s="17" t="str">
        <f t="shared" si="2"/>
        <v>RareFeaturePseudoPeriodic</v>
      </c>
      <c r="M49" s="21">
        <v>100.0</v>
      </c>
      <c r="N49" s="21">
        <v>1.0</v>
      </c>
    </row>
    <row r="50">
      <c r="A50" s="17" t="s">
        <v>150</v>
      </c>
      <c r="B50" s="17" t="s">
        <v>155</v>
      </c>
      <c r="C50" s="17" t="str">
        <f t="shared" si="1"/>
        <v>RareTimeAutoRegressive</v>
      </c>
      <c r="D50" s="21">
        <v>100.0</v>
      </c>
      <c r="E50" s="21">
        <v>1.0</v>
      </c>
      <c r="J50" s="17" t="s">
        <v>150</v>
      </c>
      <c r="K50" s="17" t="s">
        <v>155</v>
      </c>
      <c r="L50" s="17" t="str">
        <f t="shared" si="2"/>
        <v>RareTimeAutoRegressive</v>
      </c>
      <c r="M50" s="21">
        <v>100.0</v>
      </c>
      <c r="N50" s="21">
        <v>1.0</v>
      </c>
    </row>
    <row r="51">
      <c r="A51" s="17" t="s">
        <v>150</v>
      </c>
      <c r="B51" s="17" t="s">
        <v>172</v>
      </c>
      <c r="C51" s="17" t="str">
        <f t="shared" si="1"/>
        <v>RareTimeCAR</v>
      </c>
      <c r="D51" s="21">
        <v>100.0</v>
      </c>
      <c r="E51" s="21">
        <v>1.0</v>
      </c>
      <c r="J51" s="17" t="s">
        <v>150</v>
      </c>
      <c r="K51" s="17" t="s">
        <v>172</v>
      </c>
      <c r="L51" s="17" t="str">
        <f t="shared" si="2"/>
        <v>RareTimeCAR</v>
      </c>
      <c r="M51" s="21">
        <v>100.0</v>
      </c>
      <c r="N51" s="21">
        <v>1.0</v>
      </c>
    </row>
    <row r="52">
      <c r="A52" s="17" t="s">
        <v>150</v>
      </c>
      <c r="B52" s="17" t="s">
        <v>151</v>
      </c>
      <c r="C52" s="17" t="str">
        <f t="shared" si="1"/>
        <v>RareTimeGaussianProcess</v>
      </c>
      <c r="D52" s="21">
        <v>100.0</v>
      </c>
      <c r="E52" s="21">
        <v>1.0</v>
      </c>
      <c r="J52" s="17" t="s">
        <v>150</v>
      </c>
      <c r="K52" s="17" t="s">
        <v>151</v>
      </c>
      <c r="L52" s="17" t="str">
        <f t="shared" si="2"/>
        <v>RareTimeGaussianProcess</v>
      </c>
      <c r="M52" s="21">
        <v>100.0</v>
      </c>
      <c r="N52" s="21">
        <v>1.0</v>
      </c>
    </row>
    <row r="53">
      <c r="A53" s="17" t="s">
        <v>150</v>
      </c>
      <c r="B53" s="17" t="s">
        <v>176</v>
      </c>
      <c r="C53" s="17" t="str">
        <f t="shared" si="1"/>
        <v>RareTimeHarmonic</v>
      </c>
      <c r="D53" s="21">
        <v>100.0</v>
      </c>
      <c r="E53" s="21">
        <v>1.0</v>
      </c>
      <c r="J53" s="17" t="s">
        <v>150</v>
      </c>
      <c r="K53" s="17" t="s">
        <v>176</v>
      </c>
      <c r="L53" s="17" t="str">
        <f t="shared" si="2"/>
        <v>RareTimeHarmonic</v>
      </c>
      <c r="M53" s="21">
        <v>100.0</v>
      </c>
      <c r="N53" s="21">
        <v>1.0</v>
      </c>
    </row>
    <row r="54">
      <c r="A54" s="17" t="s">
        <v>150</v>
      </c>
      <c r="B54" s="17" t="s">
        <v>178</v>
      </c>
      <c r="C54" s="17" t="str">
        <f t="shared" si="1"/>
        <v>RareTimeNARMA</v>
      </c>
      <c r="D54" s="21">
        <v>100.0</v>
      </c>
      <c r="E54" s="21">
        <v>1.0</v>
      </c>
      <c r="J54" s="17" t="s">
        <v>150</v>
      </c>
      <c r="K54" s="17" t="s">
        <v>178</v>
      </c>
      <c r="L54" s="17" t="str">
        <f t="shared" si="2"/>
        <v>RareTimeNARMA</v>
      </c>
      <c r="M54" s="21">
        <v>100.0</v>
      </c>
      <c r="N54" s="21">
        <v>1.0</v>
      </c>
    </row>
    <row r="55">
      <c r="A55" s="17" t="s">
        <v>150</v>
      </c>
      <c r="B55" s="17" t="s">
        <v>153</v>
      </c>
      <c r="C55" s="17" t="str">
        <f t="shared" si="1"/>
        <v>RareTimePseudoPeriodic</v>
      </c>
      <c r="D55" s="21">
        <v>100.0</v>
      </c>
      <c r="E55" s="21">
        <v>1.0</v>
      </c>
      <c r="J55" s="17" t="s">
        <v>150</v>
      </c>
      <c r="K55" s="17" t="s">
        <v>153</v>
      </c>
      <c r="L55" s="17" t="str">
        <f t="shared" si="2"/>
        <v>RareTimePseudoPeriodic</v>
      </c>
      <c r="M55" s="21">
        <v>100.0</v>
      </c>
      <c r="N55" s="21">
        <v>1.0</v>
      </c>
    </row>
    <row r="56">
      <c r="A56" s="17" t="s">
        <v>177</v>
      </c>
      <c r="B56" s="17" t="s">
        <v>155</v>
      </c>
      <c r="C56" s="17" t="str">
        <f t="shared" si="1"/>
        <v>SmallMiddleAutoRegressive</v>
      </c>
      <c r="D56" s="21">
        <v>100.0</v>
      </c>
      <c r="E56" s="21">
        <v>1.0</v>
      </c>
      <c r="J56" s="17" t="s">
        <v>177</v>
      </c>
      <c r="K56" s="17" t="s">
        <v>155</v>
      </c>
      <c r="L56" s="17" t="str">
        <f t="shared" si="2"/>
        <v>SmallMiddleAutoRegressive</v>
      </c>
      <c r="M56" s="21">
        <v>100.0</v>
      </c>
      <c r="N56" s="21">
        <v>1.0</v>
      </c>
    </row>
    <row r="57">
      <c r="A57" s="17" t="s">
        <v>177</v>
      </c>
      <c r="B57" s="17" t="s">
        <v>172</v>
      </c>
      <c r="C57" s="17" t="str">
        <f t="shared" si="1"/>
        <v>SmallMiddleCAR</v>
      </c>
      <c r="D57" s="21">
        <v>100.0</v>
      </c>
      <c r="E57" s="21">
        <v>1.0</v>
      </c>
      <c r="J57" s="17" t="s">
        <v>177</v>
      </c>
      <c r="K57" s="17" t="s">
        <v>172</v>
      </c>
      <c r="L57" s="17" t="str">
        <f t="shared" si="2"/>
        <v>SmallMiddleCAR</v>
      </c>
      <c r="M57" s="21">
        <v>100.0</v>
      </c>
      <c r="N57" s="21">
        <v>1.0</v>
      </c>
    </row>
    <row r="58">
      <c r="A58" s="17" t="s">
        <v>177</v>
      </c>
      <c r="B58" s="17" t="s">
        <v>151</v>
      </c>
      <c r="C58" s="17" t="str">
        <f t="shared" si="1"/>
        <v>SmallMiddleGaussianProcess</v>
      </c>
      <c r="D58" s="21">
        <v>100.0</v>
      </c>
      <c r="E58" s="21">
        <v>1.0</v>
      </c>
      <c r="J58" s="17" t="s">
        <v>177</v>
      </c>
      <c r="K58" s="17" t="s">
        <v>151</v>
      </c>
      <c r="L58" s="17" t="str">
        <f t="shared" si="2"/>
        <v>SmallMiddleGaussianProcess</v>
      </c>
      <c r="M58" s="21">
        <v>100.0</v>
      </c>
      <c r="N58" s="21">
        <v>1.0</v>
      </c>
    </row>
    <row r="59">
      <c r="A59" s="17" t="s">
        <v>177</v>
      </c>
      <c r="B59" s="17" t="s">
        <v>176</v>
      </c>
      <c r="C59" s="17" t="str">
        <f t="shared" si="1"/>
        <v>SmallMiddleHarmonic</v>
      </c>
      <c r="D59" s="21">
        <v>100.0</v>
      </c>
      <c r="E59" s="21">
        <v>1.0</v>
      </c>
      <c r="J59" s="17" t="s">
        <v>177</v>
      </c>
      <c r="K59" s="17" t="s">
        <v>176</v>
      </c>
      <c r="L59" s="17" t="str">
        <f t="shared" si="2"/>
        <v>SmallMiddleHarmonic</v>
      </c>
      <c r="M59" s="21">
        <v>100.0</v>
      </c>
      <c r="N59" s="21">
        <v>1.0</v>
      </c>
    </row>
    <row r="60">
      <c r="A60" s="17" t="s">
        <v>177</v>
      </c>
      <c r="B60" s="17" t="s">
        <v>178</v>
      </c>
      <c r="C60" s="17" t="str">
        <f t="shared" si="1"/>
        <v>SmallMiddleNARMA</v>
      </c>
      <c r="D60" s="21">
        <v>100.0</v>
      </c>
      <c r="E60" s="21">
        <v>1.0</v>
      </c>
      <c r="J60" s="17" t="s">
        <v>177</v>
      </c>
      <c r="K60" s="17" t="s">
        <v>178</v>
      </c>
      <c r="L60" s="17" t="str">
        <f t="shared" si="2"/>
        <v>SmallMiddleNARMA</v>
      </c>
      <c r="M60" s="21">
        <v>100.0</v>
      </c>
      <c r="N60" s="21">
        <v>1.0</v>
      </c>
    </row>
    <row r="61">
      <c r="A61" s="17" t="s">
        <v>177</v>
      </c>
      <c r="B61" s="17" t="s">
        <v>153</v>
      </c>
      <c r="C61" s="17" t="str">
        <f t="shared" si="1"/>
        <v>SmallMiddlePseudoPeriodic</v>
      </c>
      <c r="D61" s="21">
        <v>100.0</v>
      </c>
      <c r="E61" s="21">
        <v>1.0</v>
      </c>
      <c r="J61" s="17" t="s">
        <v>177</v>
      </c>
      <c r="K61" s="17" t="s">
        <v>153</v>
      </c>
      <c r="L61" s="17" t="str">
        <f t="shared" si="2"/>
        <v>SmallMiddlePseudoPeriodic</v>
      </c>
      <c r="M61" s="21">
        <v>100.0</v>
      </c>
      <c r="N61" s="21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7" t="s">
        <v>158</v>
      </c>
      <c r="B1" s="17" t="s">
        <v>134</v>
      </c>
      <c r="C1" s="17"/>
      <c r="D1" s="17" t="s">
        <v>180</v>
      </c>
      <c r="E1" s="17" t="s">
        <v>181</v>
      </c>
      <c r="H1" s="17" t="s">
        <v>158</v>
      </c>
      <c r="I1" s="17" t="s">
        <v>134</v>
      </c>
      <c r="J1" s="17"/>
      <c r="K1" s="17" t="s">
        <v>180</v>
      </c>
      <c r="L1" s="17" t="s">
        <v>181</v>
      </c>
    </row>
    <row r="2">
      <c r="A2" s="17" t="s">
        <v>169</v>
      </c>
      <c r="B2" s="17" t="s">
        <v>155</v>
      </c>
      <c r="C2" s="17" t="str">
        <f t="shared" ref="C2:C25" si="1">CONCATENATE(A2,B2)</f>
        <v>MiddleAutoRegressive</v>
      </c>
      <c r="D2" s="21">
        <v>100.0</v>
      </c>
      <c r="E2" s="21">
        <v>1.0</v>
      </c>
      <c r="H2" s="17" t="s">
        <v>169</v>
      </c>
      <c r="I2" s="17" t="s">
        <v>155</v>
      </c>
      <c r="J2" s="17" t="str">
        <f t="shared" ref="J2:J25" si="2">H2&amp;I2</f>
        <v>MiddleAutoRegressive</v>
      </c>
      <c r="K2" s="21">
        <v>100.0</v>
      </c>
      <c r="L2" s="21">
        <v>1.0</v>
      </c>
    </row>
    <row r="3">
      <c r="A3" s="17" t="s">
        <v>169</v>
      </c>
      <c r="B3" s="17" t="s">
        <v>172</v>
      </c>
      <c r="C3" s="17" t="str">
        <f t="shared" si="1"/>
        <v>MiddleCAR</v>
      </c>
      <c r="D3" s="21">
        <v>100.0</v>
      </c>
      <c r="E3" s="21">
        <v>1.0</v>
      </c>
      <c r="H3" s="17" t="s">
        <v>169</v>
      </c>
      <c r="I3" s="17" t="s">
        <v>172</v>
      </c>
      <c r="J3" s="17" t="str">
        <f t="shared" si="2"/>
        <v>MiddleCAR</v>
      </c>
      <c r="K3" s="21">
        <v>100.0</v>
      </c>
      <c r="L3" s="21">
        <v>1.0</v>
      </c>
    </row>
    <row r="4">
      <c r="A4" s="17" t="s">
        <v>169</v>
      </c>
      <c r="B4" s="17" t="s">
        <v>151</v>
      </c>
      <c r="C4" s="17" t="str">
        <f t="shared" si="1"/>
        <v>MiddleGaussianProcess</v>
      </c>
      <c r="D4" s="21">
        <v>100.0</v>
      </c>
      <c r="E4" s="21">
        <v>1.0</v>
      </c>
      <c r="H4" s="17" t="s">
        <v>169</v>
      </c>
      <c r="I4" s="17" t="s">
        <v>151</v>
      </c>
      <c r="J4" s="17" t="str">
        <f t="shared" si="2"/>
        <v>MiddleGaussianProcess</v>
      </c>
      <c r="K4" s="21">
        <v>100.0</v>
      </c>
      <c r="L4" s="21">
        <v>1.0</v>
      </c>
    </row>
    <row r="5">
      <c r="A5" s="17" t="s">
        <v>169</v>
      </c>
      <c r="B5" s="17" t="s">
        <v>176</v>
      </c>
      <c r="C5" s="17" t="str">
        <f t="shared" si="1"/>
        <v>MiddleHarmonic</v>
      </c>
      <c r="D5" s="21">
        <v>100.0</v>
      </c>
      <c r="E5" s="21">
        <v>1.0</v>
      </c>
      <c r="H5" s="17" t="s">
        <v>169</v>
      </c>
      <c r="I5" s="17" t="s">
        <v>176</v>
      </c>
      <c r="J5" s="17" t="str">
        <f t="shared" si="2"/>
        <v>MiddleHarmonic</v>
      </c>
      <c r="K5" s="21">
        <v>100.0</v>
      </c>
      <c r="L5" s="21">
        <v>1.0</v>
      </c>
    </row>
    <row r="6">
      <c r="A6" s="17" t="s">
        <v>169</v>
      </c>
      <c r="B6" s="17" t="s">
        <v>178</v>
      </c>
      <c r="C6" s="17" t="str">
        <f t="shared" si="1"/>
        <v>MiddleNARMA</v>
      </c>
      <c r="D6" s="21">
        <v>100.0</v>
      </c>
      <c r="E6" s="21">
        <v>1.0</v>
      </c>
      <c r="H6" s="17" t="s">
        <v>169</v>
      </c>
      <c r="I6" s="17" t="s">
        <v>178</v>
      </c>
      <c r="J6" s="17" t="str">
        <f t="shared" si="2"/>
        <v>MiddleNARMA</v>
      </c>
      <c r="K6" s="21">
        <v>100.0</v>
      </c>
      <c r="L6" s="21">
        <v>1.0</v>
      </c>
    </row>
    <row r="7">
      <c r="A7" s="17" t="s">
        <v>169</v>
      </c>
      <c r="B7" s="17" t="s">
        <v>153</v>
      </c>
      <c r="C7" s="17" t="str">
        <f t="shared" si="1"/>
        <v>MiddlePseudoPeriodic</v>
      </c>
      <c r="D7" s="21">
        <v>100.0</v>
      </c>
      <c r="E7" s="21">
        <v>1.0</v>
      </c>
      <c r="H7" s="17" t="s">
        <v>169</v>
      </c>
      <c r="I7" s="17" t="s">
        <v>153</v>
      </c>
      <c r="J7" s="17" t="str">
        <f t="shared" si="2"/>
        <v>MiddlePseudoPeriodic</v>
      </c>
      <c r="K7" s="21">
        <v>100.0</v>
      </c>
      <c r="L7" s="21">
        <v>1.0</v>
      </c>
    </row>
    <row r="8">
      <c r="A8" s="17" t="s">
        <v>170</v>
      </c>
      <c r="B8" s="17" t="s">
        <v>155</v>
      </c>
      <c r="C8" s="17" t="str">
        <f t="shared" si="1"/>
        <v>Moving_MiddleAutoRegressive</v>
      </c>
      <c r="D8" s="21">
        <v>99.0</v>
      </c>
      <c r="E8" s="21">
        <v>0.990654205607477</v>
      </c>
      <c r="H8" s="17" t="s">
        <v>170</v>
      </c>
      <c r="I8" s="17" t="s">
        <v>155</v>
      </c>
      <c r="J8" s="17" t="str">
        <f t="shared" si="2"/>
        <v>Moving_MiddleAutoRegressive</v>
      </c>
      <c r="K8" s="21">
        <v>97.0</v>
      </c>
      <c r="L8" s="21">
        <v>0.972477064220183</v>
      </c>
    </row>
    <row r="9">
      <c r="A9" s="17" t="s">
        <v>170</v>
      </c>
      <c r="B9" s="17" t="s">
        <v>172</v>
      </c>
      <c r="C9" s="17" t="str">
        <f t="shared" si="1"/>
        <v>Moving_MiddleCAR</v>
      </c>
      <c r="D9" s="21">
        <v>100.0</v>
      </c>
      <c r="E9" s="21">
        <v>1.0</v>
      </c>
      <c r="H9" s="17" t="s">
        <v>170</v>
      </c>
      <c r="I9" s="17" t="s">
        <v>172</v>
      </c>
      <c r="J9" s="17" t="str">
        <f t="shared" si="2"/>
        <v>Moving_MiddleCAR</v>
      </c>
      <c r="K9" s="21">
        <v>100.0</v>
      </c>
      <c r="L9" s="21">
        <v>1.0</v>
      </c>
    </row>
    <row r="10">
      <c r="A10" s="17" t="s">
        <v>170</v>
      </c>
      <c r="B10" s="17" t="s">
        <v>151</v>
      </c>
      <c r="C10" s="17" t="str">
        <f t="shared" si="1"/>
        <v>Moving_MiddleGaussianProcess</v>
      </c>
      <c r="D10" s="21">
        <v>100.0</v>
      </c>
      <c r="E10" s="21">
        <v>1.0</v>
      </c>
      <c r="H10" s="17" t="s">
        <v>170</v>
      </c>
      <c r="I10" s="17" t="s">
        <v>151</v>
      </c>
      <c r="J10" s="17" t="str">
        <f t="shared" si="2"/>
        <v>Moving_MiddleGaussianProcess</v>
      </c>
      <c r="K10" s="21">
        <v>100.0</v>
      </c>
      <c r="L10" s="21">
        <v>1.0</v>
      </c>
    </row>
    <row r="11">
      <c r="A11" s="17" t="s">
        <v>170</v>
      </c>
      <c r="B11" s="17" t="s">
        <v>176</v>
      </c>
      <c r="C11" s="17" t="str">
        <f t="shared" si="1"/>
        <v>Moving_MiddleHarmonic</v>
      </c>
      <c r="D11" s="21">
        <v>100.0</v>
      </c>
      <c r="E11" s="21">
        <v>1.0</v>
      </c>
      <c r="H11" s="17" t="s">
        <v>170</v>
      </c>
      <c r="I11" s="17" t="s">
        <v>176</v>
      </c>
      <c r="J11" s="17" t="str">
        <f t="shared" si="2"/>
        <v>Moving_MiddleHarmonic</v>
      </c>
      <c r="K11" s="21">
        <v>100.0</v>
      </c>
      <c r="L11" s="21">
        <v>1.0</v>
      </c>
    </row>
    <row r="12">
      <c r="A12" s="17" t="s">
        <v>170</v>
      </c>
      <c r="B12" s="17" t="s">
        <v>178</v>
      </c>
      <c r="C12" s="17" t="str">
        <f t="shared" si="1"/>
        <v>Moving_MiddleNARMA</v>
      </c>
      <c r="D12" s="21">
        <v>100.0</v>
      </c>
      <c r="E12" s="21">
        <v>1.0</v>
      </c>
      <c r="H12" s="17" t="s">
        <v>170</v>
      </c>
      <c r="I12" s="17" t="s">
        <v>178</v>
      </c>
      <c r="J12" s="17" t="str">
        <f t="shared" si="2"/>
        <v>Moving_MiddleNARMA</v>
      </c>
      <c r="K12" s="21">
        <v>100.0</v>
      </c>
      <c r="L12" s="21">
        <v>1.0</v>
      </c>
    </row>
    <row r="13">
      <c r="A13" s="17" t="s">
        <v>170</v>
      </c>
      <c r="B13" s="17" t="s">
        <v>153</v>
      </c>
      <c r="C13" s="17" t="str">
        <f t="shared" si="1"/>
        <v>Moving_MiddlePseudoPeriodic</v>
      </c>
      <c r="D13" s="21">
        <v>100.0</v>
      </c>
      <c r="E13" s="21">
        <v>1.0</v>
      </c>
      <c r="H13" s="17" t="s">
        <v>170</v>
      </c>
      <c r="I13" s="17" t="s">
        <v>153</v>
      </c>
      <c r="J13" s="17" t="str">
        <f t="shared" si="2"/>
        <v>Moving_MiddlePseudoPeriodic</v>
      </c>
      <c r="K13" s="21">
        <v>100.0</v>
      </c>
      <c r="L13" s="21">
        <v>1.0</v>
      </c>
    </row>
    <row r="14">
      <c r="A14" s="17" t="s">
        <v>173</v>
      </c>
      <c r="B14" s="17" t="s">
        <v>155</v>
      </c>
      <c r="C14" s="17" t="str">
        <f t="shared" si="1"/>
        <v>Moving_SmallMiddleAutoRegressive</v>
      </c>
      <c r="D14" s="21">
        <v>67.0</v>
      </c>
      <c r="E14" s="21">
        <v>0.685714285714286</v>
      </c>
      <c r="H14" s="17" t="s">
        <v>173</v>
      </c>
      <c r="I14" s="17" t="s">
        <v>155</v>
      </c>
      <c r="J14" s="17" t="str">
        <f t="shared" si="2"/>
        <v>Moving_SmallMiddleAutoRegressive</v>
      </c>
      <c r="K14" s="21">
        <v>73.0</v>
      </c>
      <c r="L14" s="21">
        <v>0.747663551401869</v>
      </c>
    </row>
    <row r="15">
      <c r="A15" s="17" t="s">
        <v>173</v>
      </c>
      <c r="B15" s="17" t="s">
        <v>172</v>
      </c>
      <c r="C15" s="17" t="str">
        <f t="shared" si="1"/>
        <v>Moving_SmallMiddleCAR</v>
      </c>
      <c r="D15" s="21">
        <v>98.0</v>
      </c>
      <c r="E15" s="21">
        <v>0.981818181818182</v>
      </c>
      <c r="H15" s="17" t="s">
        <v>173</v>
      </c>
      <c r="I15" s="17" t="s">
        <v>172</v>
      </c>
      <c r="J15" s="17" t="str">
        <f t="shared" si="2"/>
        <v>Moving_SmallMiddleCAR</v>
      </c>
      <c r="K15" s="21">
        <v>94.0</v>
      </c>
      <c r="L15" s="21">
        <v>0.946428571428571</v>
      </c>
    </row>
    <row r="16">
      <c r="A16" s="17" t="s">
        <v>173</v>
      </c>
      <c r="B16" s="17" t="s">
        <v>151</v>
      </c>
      <c r="C16" s="17" t="str">
        <f t="shared" si="1"/>
        <v>Moving_SmallMiddleGaussianProcess</v>
      </c>
      <c r="D16" s="21">
        <v>72.0</v>
      </c>
      <c r="E16" s="21">
        <v>0.725490196078431</v>
      </c>
      <c r="H16" s="17" t="s">
        <v>173</v>
      </c>
      <c r="I16" s="17" t="s">
        <v>151</v>
      </c>
      <c r="J16" s="17" t="str">
        <f t="shared" si="2"/>
        <v>Moving_SmallMiddleGaussianProcess</v>
      </c>
      <c r="K16" s="21">
        <v>76.0</v>
      </c>
      <c r="L16" s="21">
        <v>0.764705882352941</v>
      </c>
    </row>
    <row r="17">
      <c r="A17" s="17" t="s">
        <v>173</v>
      </c>
      <c r="B17" s="17" t="s">
        <v>176</v>
      </c>
      <c r="C17" s="17" t="str">
        <f t="shared" si="1"/>
        <v>Moving_SmallMiddleHarmonic</v>
      </c>
      <c r="D17" s="21">
        <v>99.0</v>
      </c>
      <c r="E17" s="21">
        <v>0.99047619047619</v>
      </c>
      <c r="H17" s="17" t="s">
        <v>173</v>
      </c>
      <c r="I17" s="17" t="s">
        <v>176</v>
      </c>
      <c r="J17" s="17" t="str">
        <f t="shared" si="2"/>
        <v>Moving_SmallMiddleHarmonic</v>
      </c>
      <c r="K17" s="21">
        <v>98.0</v>
      </c>
      <c r="L17" s="21">
        <v>0.980769230769231</v>
      </c>
    </row>
    <row r="18">
      <c r="A18" s="17" t="s">
        <v>173</v>
      </c>
      <c r="B18" s="17" t="s">
        <v>178</v>
      </c>
      <c r="C18" s="17" t="str">
        <f t="shared" si="1"/>
        <v>Moving_SmallMiddleNARMA</v>
      </c>
      <c r="D18" s="21">
        <v>98.0</v>
      </c>
      <c r="E18" s="21">
        <v>0.979591836734694</v>
      </c>
      <c r="H18" s="17" t="s">
        <v>173</v>
      </c>
      <c r="I18" s="17" t="s">
        <v>178</v>
      </c>
      <c r="J18" s="17" t="str">
        <f t="shared" si="2"/>
        <v>Moving_SmallMiddleNARMA</v>
      </c>
      <c r="K18" s="21">
        <v>98.0</v>
      </c>
      <c r="L18" s="21">
        <v>0.979591836734694</v>
      </c>
    </row>
    <row r="19">
      <c r="A19" s="17" t="s">
        <v>173</v>
      </c>
      <c r="B19" s="17" t="s">
        <v>153</v>
      </c>
      <c r="C19" s="17" t="str">
        <f t="shared" si="1"/>
        <v>Moving_SmallMiddlePseudoPeriodic</v>
      </c>
      <c r="D19" s="21">
        <v>97.0</v>
      </c>
      <c r="E19" s="21">
        <v>0.967741935483871</v>
      </c>
      <c r="H19" s="17" t="s">
        <v>173</v>
      </c>
      <c r="I19" s="17" t="s">
        <v>153</v>
      </c>
      <c r="J19" s="17" t="str">
        <f t="shared" si="2"/>
        <v>Moving_SmallMiddlePseudoPeriodic</v>
      </c>
      <c r="K19" s="21">
        <v>96.0</v>
      </c>
      <c r="L19" s="21">
        <v>0.958333333333333</v>
      </c>
    </row>
    <row r="20">
      <c r="A20" s="17" t="s">
        <v>177</v>
      </c>
      <c r="B20" s="17" t="s">
        <v>155</v>
      </c>
      <c r="C20" s="17" t="str">
        <f t="shared" si="1"/>
        <v>SmallMiddleAutoRegressive</v>
      </c>
      <c r="D20" s="21">
        <v>100.0</v>
      </c>
      <c r="E20" s="21">
        <v>1.0</v>
      </c>
      <c r="H20" s="17" t="s">
        <v>177</v>
      </c>
      <c r="I20" s="17" t="s">
        <v>155</v>
      </c>
      <c r="J20" s="17" t="str">
        <f t="shared" si="2"/>
        <v>SmallMiddleAutoRegressive</v>
      </c>
      <c r="K20" s="21">
        <v>100.0</v>
      </c>
      <c r="L20" s="21">
        <v>1.0</v>
      </c>
    </row>
    <row r="21">
      <c r="A21" s="17" t="s">
        <v>177</v>
      </c>
      <c r="B21" s="17" t="s">
        <v>172</v>
      </c>
      <c r="C21" s="17" t="str">
        <f t="shared" si="1"/>
        <v>SmallMiddleCAR</v>
      </c>
      <c r="D21" s="21">
        <v>100.0</v>
      </c>
      <c r="E21" s="21">
        <v>1.0</v>
      </c>
      <c r="H21" s="17" t="s">
        <v>177</v>
      </c>
      <c r="I21" s="17" t="s">
        <v>172</v>
      </c>
      <c r="J21" s="17" t="str">
        <f t="shared" si="2"/>
        <v>SmallMiddleCAR</v>
      </c>
      <c r="K21" s="21">
        <v>100.0</v>
      </c>
      <c r="L21" s="21">
        <v>1.0</v>
      </c>
    </row>
    <row r="22">
      <c r="A22" s="17" t="s">
        <v>177</v>
      </c>
      <c r="B22" s="17" t="s">
        <v>151</v>
      </c>
      <c r="C22" s="17" t="str">
        <f t="shared" si="1"/>
        <v>SmallMiddleGaussianProcess</v>
      </c>
      <c r="D22" s="21">
        <v>100.0</v>
      </c>
      <c r="E22" s="21">
        <v>1.0</v>
      </c>
      <c r="H22" s="17" t="s">
        <v>177</v>
      </c>
      <c r="I22" s="17" t="s">
        <v>151</v>
      </c>
      <c r="J22" s="17" t="str">
        <f t="shared" si="2"/>
        <v>SmallMiddleGaussianProcess</v>
      </c>
      <c r="K22" s="21">
        <v>100.0</v>
      </c>
      <c r="L22" s="21">
        <v>1.0</v>
      </c>
    </row>
    <row r="23">
      <c r="A23" s="17" t="s">
        <v>177</v>
      </c>
      <c r="B23" s="17" t="s">
        <v>176</v>
      </c>
      <c r="C23" s="17" t="str">
        <f t="shared" si="1"/>
        <v>SmallMiddleHarmonic</v>
      </c>
      <c r="D23" s="21">
        <v>100.0</v>
      </c>
      <c r="E23" s="21">
        <v>1.0</v>
      </c>
      <c r="H23" s="17" t="s">
        <v>177</v>
      </c>
      <c r="I23" s="17" t="s">
        <v>176</v>
      </c>
      <c r="J23" s="17" t="str">
        <f t="shared" si="2"/>
        <v>SmallMiddleHarmonic</v>
      </c>
      <c r="K23" s="21">
        <v>100.0</v>
      </c>
      <c r="L23" s="21">
        <v>1.0</v>
      </c>
    </row>
    <row r="24">
      <c r="A24" s="17" t="s">
        <v>177</v>
      </c>
      <c r="B24" s="17" t="s">
        <v>178</v>
      </c>
      <c r="C24" s="17" t="str">
        <f t="shared" si="1"/>
        <v>SmallMiddleNARMA</v>
      </c>
      <c r="D24" s="21">
        <v>100.0</v>
      </c>
      <c r="E24" s="21">
        <v>1.0</v>
      </c>
      <c r="H24" s="17" t="s">
        <v>177</v>
      </c>
      <c r="I24" s="17" t="s">
        <v>178</v>
      </c>
      <c r="J24" s="17" t="str">
        <f t="shared" si="2"/>
        <v>SmallMiddleNARMA</v>
      </c>
      <c r="K24" s="21">
        <v>100.0</v>
      </c>
      <c r="L24" s="21">
        <v>1.0</v>
      </c>
    </row>
    <row r="25">
      <c r="A25" s="17" t="s">
        <v>177</v>
      </c>
      <c r="B25" s="17" t="s">
        <v>153</v>
      </c>
      <c r="C25" s="17" t="str">
        <f t="shared" si="1"/>
        <v>SmallMiddlePseudoPeriodic</v>
      </c>
      <c r="D25" s="21">
        <v>100.0</v>
      </c>
      <c r="E25" s="21">
        <v>1.0</v>
      </c>
      <c r="H25" s="17" t="s">
        <v>177</v>
      </c>
      <c r="I25" s="17" t="s">
        <v>153</v>
      </c>
      <c r="J25" s="17" t="str">
        <f t="shared" si="2"/>
        <v>SmallMiddlePseudoPeriodic</v>
      </c>
      <c r="K25" s="21">
        <v>100.0</v>
      </c>
      <c r="L25" s="21">
        <v>1.0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4.86"/>
    <col customWidth="1" min="2" max="2" width="23.71"/>
    <col hidden="1" min="10" max="10" width="14.43"/>
  </cols>
  <sheetData>
    <row r="1">
      <c r="A1" s="42" t="s">
        <v>0</v>
      </c>
      <c r="B1" s="42" t="s">
        <v>158</v>
      </c>
      <c r="C1" s="43" t="s">
        <v>182</v>
      </c>
      <c r="D1" s="42" t="s">
        <v>183</v>
      </c>
      <c r="E1" s="42" t="s">
        <v>184</v>
      </c>
      <c r="F1" s="42" t="s">
        <v>185</v>
      </c>
      <c r="G1" s="42" t="s">
        <v>186</v>
      </c>
      <c r="H1" s="42" t="s">
        <v>187</v>
      </c>
      <c r="I1" s="42" t="s">
        <v>188</v>
      </c>
      <c r="J1" s="42" t="s">
        <v>189</v>
      </c>
      <c r="K1" s="42" t="s">
        <v>190</v>
      </c>
      <c r="L1" s="42" t="s">
        <v>191</v>
      </c>
      <c r="M1" s="42" t="s">
        <v>192</v>
      </c>
      <c r="N1" s="42" t="s">
        <v>193</v>
      </c>
      <c r="O1" s="44" t="s">
        <v>194</v>
      </c>
      <c r="P1" s="1" t="s">
        <v>195</v>
      </c>
      <c r="Q1" s="1"/>
      <c r="R1" s="44" t="s">
        <v>196</v>
      </c>
      <c r="S1" s="43" t="s">
        <v>197</v>
      </c>
      <c r="T1" s="42" t="s">
        <v>198</v>
      </c>
      <c r="U1" s="42" t="s">
        <v>199</v>
      </c>
      <c r="V1" s="42" t="s">
        <v>200</v>
      </c>
      <c r="W1" s="42" t="s">
        <v>201</v>
      </c>
      <c r="X1" s="42" t="s">
        <v>202</v>
      </c>
      <c r="Y1" s="42" t="s">
        <v>203</v>
      </c>
      <c r="AA1" s="45" t="s">
        <v>204</v>
      </c>
      <c r="AB1" s="45" t="s">
        <v>205</v>
      </c>
      <c r="AC1" s="46" t="s">
        <v>206</v>
      </c>
      <c r="AD1" s="47" t="s">
        <v>186</v>
      </c>
      <c r="AE1" s="45" t="s">
        <v>207</v>
      </c>
      <c r="AF1" s="45"/>
      <c r="AG1" s="43"/>
      <c r="AH1" s="42" t="s">
        <v>208</v>
      </c>
      <c r="AI1" s="42" t="s">
        <v>184</v>
      </c>
      <c r="AJ1" s="42" t="s">
        <v>209</v>
      </c>
      <c r="AK1" s="42" t="s">
        <v>186</v>
      </c>
      <c r="AL1" s="42" t="s">
        <v>210</v>
      </c>
      <c r="AM1" s="42" t="s">
        <v>188</v>
      </c>
      <c r="AN1" s="42" t="s">
        <v>189</v>
      </c>
      <c r="AO1" s="42" t="s">
        <v>190</v>
      </c>
    </row>
    <row r="2">
      <c r="A2" s="3" t="s">
        <v>10</v>
      </c>
      <c r="B2" s="27" t="s">
        <v>11</v>
      </c>
      <c r="C2" s="22">
        <f>VLOOKUP(B2,'P WM NMC L2'!$A$2:$B$27,2,False)</f>
        <v>44</v>
      </c>
      <c r="D2" s="18">
        <v>40.0</v>
      </c>
      <c r="E2" s="18">
        <v>50.0</v>
      </c>
      <c r="F2" s="48">
        <v>40.0</v>
      </c>
      <c r="G2" s="48">
        <v>50.0</v>
      </c>
      <c r="H2" s="49">
        <v>46.0</v>
      </c>
      <c r="I2" s="18">
        <v>50.0</v>
      </c>
      <c r="J2" s="22"/>
      <c r="K2" s="50">
        <f>VLOOKUP(B2,DataDictionary!$B$2:$G$31,5,FALSE())</f>
        <v>1345</v>
      </c>
      <c r="L2" s="50" t="str">
        <f>vlookup(B2, DataDictionary!$B$2:$C$31,2,False)</f>
        <v>DDG</v>
      </c>
      <c r="M2" s="50" t="s">
        <v>211</v>
      </c>
      <c r="N2" s="50">
        <f t="shared" ref="N2:N27" si="2">MAX(D2:I2)</f>
        <v>50</v>
      </c>
      <c r="O2" s="22" t="str">
        <f t="shared" ref="O2:O27" si="3">INDEX($D$1:$I$1,0,MATCH(MAX(D2:I2), D2:I2,0))</f>
        <v>ECS_MED</v>
      </c>
      <c r="P2" s="22">
        <f t="shared" ref="P2:P27" si="4">MAX(D2:I2)-C2</f>
        <v>6</v>
      </c>
      <c r="Q2" s="22" t="str">
        <f t="shared" ref="Q2:R2" si="1">100*(R2-VLOOKUP(A2, A2:X2,MATCH(CONCAT("T",N2),$B$1:$Y$1,0),0))/R2</f>
        <v>#N/A</v>
      </c>
      <c r="R2" s="22">
        <f t="shared" si="1"/>
        <v>86.58463299</v>
      </c>
      <c r="S2" s="22">
        <f>VLOOKUP(B2,'P WM NMC L2'!$A$2:$N$27,14,False)</f>
        <v>302.518921</v>
      </c>
      <c r="T2" s="18">
        <v>152.184413170815</v>
      </c>
      <c r="U2" s="18">
        <v>40.5840235392253</v>
      </c>
      <c r="V2" s="48">
        <v>129.429454938571</v>
      </c>
      <c r="W2" s="48">
        <v>27.561342104276</v>
      </c>
      <c r="X2" s="18">
        <v>116.641981510321</v>
      </c>
      <c r="Y2" s="18">
        <v>110.831424884001</v>
      </c>
      <c r="AA2" s="40">
        <f>vlookup(B2, 'P SEQL NMC'!B$2:Y$27,20,False)</f>
        <v>21.8296366</v>
      </c>
      <c r="AB2" s="38" t="str">
        <f>vlookup(C2, 'P SEQL NMC'!C$2:Z$27,20,False)</f>
        <v>#N/A</v>
      </c>
      <c r="AC2" s="40">
        <f>vlookup(B2, 'P SEQL NMC'!B$2:AA$27,22,False)</f>
        <v>171.9964479</v>
      </c>
      <c r="AD2" s="38" t="str">
        <f>vlookup(C2, 'P SEQL NMC'!C$2:AB$27,22,False)</f>
        <v>#N/A</v>
      </c>
      <c r="AE2" s="38">
        <f>vlookup(B2, 'P SEQL NMC'!B$2:AC$27,24,False)</f>
        <v>39.77695167</v>
      </c>
      <c r="AG2" s="22"/>
      <c r="AH2" s="18">
        <f t="shared" ref="AH2:AH27" si="5">D2-C2</f>
        <v>-4</v>
      </c>
      <c r="AI2" s="18"/>
      <c r="AJ2" s="18">
        <f t="shared" ref="AJ2:AJ27" si="6">F2-C2</f>
        <v>-4</v>
      </c>
      <c r="AK2" s="18"/>
      <c r="AL2" s="18">
        <f t="shared" ref="AL2:AL27" si="7">H2-C2</f>
        <v>2</v>
      </c>
      <c r="AM2" s="18"/>
      <c r="AN2" s="22"/>
      <c r="AO2" s="50" t="str">
        <f>VLOOKUP(AE2,DataDictionary!$B$2:$G$31,5,FALSE())</f>
        <v>#N/A</v>
      </c>
    </row>
    <row r="3">
      <c r="A3" s="3" t="s">
        <v>13</v>
      </c>
      <c r="B3" s="27" t="s">
        <v>14</v>
      </c>
      <c r="C3" s="22">
        <f>VLOOKUP(B3,'P WM NMC L2'!$A$2:$B$27,2,False)</f>
        <v>98.26589595</v>
      </c>
      <c r="D3" s="18">
        <v>93.0635838150289</v>
      </c>
      <c r="E3" s="18">
        <v>91.907514450867</v>
      </c>
      <c r="F3" s="48">
        <v>93.6416184971098</v>
      </c>
      <c r="G3" s="48">
        <v>93.0635838150289</v>
      </c>
      <c r="H3" s="18">
        <v>94.2196531791908</v>
      </c>
      <c r="I3" s="18">
        <v>94.2196531791908</v>
      </c>
      <c r="J3" s="22"/>
      <c r="K3" s="50">
        <f>VLOOKUP(B3,DataDictionary!$B$2:$G$31,5,FALSE())</f>
        <v>963</v>
      </c>
      <c r="L3" s="50" t="str">
        <f>vlookup(B3, DataDictionary!$B$2:$C$31,2,False)</f>
        <v>PSF</v>
      </c>
      <c r="M3" s="50" t="s">
        <v>212</v>
      </c>
      <c r="N3" s="50">
        <f t="shared" si="2"/>
        <v>94.21965318</v>
      </c>
      <c r="O3" s="22" t="str">
        <f t="shared" si="3"/>
        <v>ECP_MEAN</v>
      </c>
      <c r="P3" s="22">
        <f t="shared" si="4"/>
        <v>-4.046242775</v>
      </c>
      <c r="Q3" s="22"/>
      <c r="R3" s="22">
        <f t="shared" ref="R3:R27" si="8">100*(S3-VLOOKUP(B3, B3:Y3,MATCH(CONCAT("T",O3),$B$1:$Y$1,0),0))/S3</f>
        <v>62.99177694</v>
      </c>
      <c r="S3" s="22">
        <f>VLOOKUP(B3,'P WM NMC L2'!$A$2:$N$27,14,False)</f>
        <v>621.3824373</v>
      </c>
      <c r="T3" s="18">
        <v>217.528693215052</v>
      </c>
      <c r="U3" s="18">
        <v>72.6140013456345</v>
      </c>
      <c r="V3" s="48">
        <v>182.725016510487</v>
      </c>
      <c r="W3" s="48">
        <v>36.9963476975759</v>
      </c>
      <c r="X3" s="18">
        <v>229.962598447005</v>
      </c>
      <c r="Y3" s="18">
        <v>102.492136573792</v>
      </c>
      <c r="AA3" s="40">
        <f>vlookup(B3, 'P SEQL NMC'!B$2:Y$27,20,False)</f>
        <v>37.95251367</v>
      </c>
      <c r="AC3" s="40">
        <f>vlookup(B3, 'P SEQL NMC'!B$2:AA$27,22,False)</f>
        <v>193.3001403</v>
      </c>
      <c r="AE3" s="38">
        <f>vlookup(B3, 'P SEQL NMC'!B$2:AC$27,24,False)</f>
        <v>30.8411215</v>
      </c>
      <c r="AG3" s="22"/>
      <c r="AH3" s="18">
        <f t="shared" si="5"/>
        <v>-5.202312139</v>
      </c>
      <c r="AI3" s="18"/>
      <c r="AJ3" s="18">
        <f t="shared" si="6"/>
        <v>-4.624277457</v>
      </c>
      <c r="AK3" s="18"/>
      <c r="AL3" s="18">
        <f t="shared" si="7"/>
        <v>-4.046242775</v>
      </c>
      <c r="AM3" s="18"/>
      <c r="AN3" s="22"/>
      <c r="AO3" s="50" t="str">
        <f>VLOOKUP(AE3,DataDictionary!$B$2:$G$31,5,FALSE())</f>
        <v>#N/A</v>
      </c>
    </row>
    <row r="4">
      <c r="A4" s="3" t="s">
        <v>18</v>
      </c>
      <c r="B4" s="27" t="s">
        <v>19</v>
      </c>
      <c r="C4" s="22">
        <f>VLOOKUP(B4,'P WM NMC L2'!$A$2:$B$27,2,False)</f>
        <v>65.20998865</v>
      </c>
      <c r="D4" s="18">
        <v>60.1021566401816</v>
      </c>
      <c r="E4" s="18">
        <v>59.1089670828604</v>
      </c>
      <c r="F4" s="48">
        <v>59.0805902383655</v>
      </c>
      <c r="G4" s="48">
        <v>58.4846765039728</v>
      </c>
      <c r="H4" s="18">
        <v>60.8115777525539</v>
      </c>
      <c r="I4" s="18">
        <v>60.2440408626561</v>
      </c>
      <c r="J4" s="22"/>
      <c r="K4" s="50">
        <f>VLOOKUP(B4,DataDictionary!$B$2:$G$31,5,FALSE())</f>
        <v>144</v>
      </c>
      <c r="L4" s="50" t="str">
        <f>vlookup(B4, DataDictionary!$B$2:$C$31,2,False)</f>
        <v>FD</v>
      </c>
      <c r="M4" s="50" t="s">
        <v>213</v>
      </c>
      <c r="N4" s="50">
        <f t="shared" si="2"/>
        <v>60.81157775</v>
      </c>
      <c r="O4" s="22" t="str">
        <f t="shared" si="3"/>
        <v>ECP_MEAN</v>
      </c>
      <c r="P4" s="22">
        <f t="shared" si="4"/>
        <v>-4.398410897</v>
      </c>
      <c r="Q4" s="22"/>
      <c r="R4" s="22">
        <f t="shared" si="8"/>
        <v>89.65538413</v>
      </c>
      <c r="S4" s="22">
        <f>VLOOKUP(B4,'P WM NMC L2'!$A$2:$N$27,14,False)</f>
        <v>987.3069886</v>
      </c>
      <c r="T4" s="18">
        <v>120.941329701742</v>
      </c>
      <c r="U4" s="18">
        <v>122.941692562898</v>
      </c>
      <c r="V4" s="48">
        <v>88.8933325171471</v>
      </c>
      <c r="W4" s="48">
        <v>89.9399995684624</v>
      </c>
      <c r="X4" s="18">
        <v>102.133115462462</v>
      </c>
      <c r="Y4" s="18">
        <v>99.8487987001737</v>
      </c>
      <c r="AA4" s="40">
        <f>vlookup(B4, 'P SEQL NMC'!B$2:Y$27,20,False)</f>
        <v>389.2878509</v>
      </c>
      <c r="AC4" s="40">
        <f>vlookup(B4, 'P SEQL NMC'!B$2:AA$27,22,False)</f>
        <v>573.8547397</v>
      </c>
      <c r="AE4" s="38">
        <f>vlookup(B4, 'P SEQL NMC'!B$2:AC$27,24,False)</f>
        <v>10.41666667</v>
      </c>
      <c r="AG4" s="22"/>
      <c r="AH4" s="18">
        <f t="shared" si="5"/>
        <v>-5.107832009</v>
      </c>
      <c r="AI4" s="18"/>
      <c r="AJ4" s="18">
        <f t="shared" si="6"/>
        <v>-6.129398411</v>
      </c>
      <c r="AK4" s="18"/>
      <c r="AL4" s="18">
        <f t="shared" si="7"/>
        <v>-4.398410897</v>
      </c>
      <c r="AM4" s="18"/>
      <c r="AN4" s="22"/>
      <c r="AO4" s="50" t="str">
        <f>VLOOKUP(AE4,DataDictionary!$B$2:$G$31,5,FALSE())</f>
        <v>#N/A</v>
      </c>
    </row>
    <row r="5">
      <c r="A5" s="3" t="s">
        <v>18</v>
      </c>
      <c r="B5" s="27" t="s">
        <v>21</v>
      </c>
      <c r="C5" s="22">
        <f>VLOOKUP(B5,'P WM NMC L2'!$A$2:$B$27,2,False)</f>
        <v>55</v>
      </c>
      <c r="D5" s="18">
        <v>54.0</v>
      </c>
      <c r="E5" s="18">
        <v>57.0</v>
      </c>
      <c r="F5" s="48">
        <v>54.0</v>
      </c>
      <c r="G5" s="48">
        <v>57.0</v>
      </c>
      <c r="H5" s="18">
        <v>52.0</v>
      </c>
      <c r="I5" s="18">
        <v>63.0</v>
      </c>
      <c r="J5" s="22"/>
      <c r="K5" s="50">
        <f>VLOOKUP(B5,DataDictionary!$B$2:$G$31,5,FALSE())</f>
        <v>64</v>
      </c>
      <c r="L5" s="50" t="str">
        <f>vlookup(B5, DataDictionary!$B$2:$C$31,2,False)</f>
        <v>MI</v>
      </c>
      <c r="M5" s="50" t="s">
        <v>214</v>
      </c>
      <c r="N5" s="50">
        <f t="shared" si="2"/>
        <v>63</v>
      </c>
      <c r="O5" s="22" t="str">
        <f t="shared" si="3"/>
        <v>ECS_MEAN</v>
      </c>
      <c r="P5" s="22">
        <f t="shared" si="4"/>
        <v>8</v>
      </c>
      <c r="Q5" s="22"/>
      <c r="R5" s="22">
        <f t="shared" si="8"/>
        <v>77.09567647</v>
      </c>
      <c r="S5" s="22">
        <f>VLOOKUP(B5,'P WM NMC L2'!$A$2:$N$27,14,False)</f>
        <v>928.2666179</v>
      </c>
      <c r="T5" s="18">
        <v>230.756966042519</v>
      </c>
      <c r="U5" s="18">
        <v>234.340636336803</v>
      </c>
      <c r="V5" s="48">
        <v>208.279129926364</v>
      </c>
      <c r="W5" s="48">
        <v>206.934964966774</v>
      </c>
      <c r="X5" s="18">
        <v>217.505569668611</v>
      </c>
      <c r="Y5" s="18">
        <v>212.61318936348</v>
      </c>
      <c r="AA5" s="40">
        <f>vlookup(B5, 'P SEQL NMC'!B$2:Y$27,20,False)</f>
        <v>186.8604259</v>
      </c>
      <c r="AC5" s="40">
        <f>vlookup(B5, 'P SEQL NMC'!B$2:AA$27,22,False)</f>
        <v>269.6721118</v>
      </c>
      <c r="AE5" s="38">
        <f>vlookup(B5, 'P SEQL NMC'!B$2:AC$27,24,False)</f>
        <v>25</v>
      </c>
      <c r="AG5" s="22"/>
      <c r="AH5" s="18">
        <f t="shared" si="5"/>
        <v>-1</v>
      </c>
      <c r="AI5" s="18"/>
      <c r="AJ5" s="18">
        <f t="shared" si="6"/>
        <v>-1</v>
      </c>
      <c r="AK5" s="18"/>
      <c r="AL5" s="18">
        <f t="shared" si="7"/>
        <v>-3</v>
      </c>
      <c r="AM5" s="18"/>
      <c r="AN5" s="22"/>
      <c r="AO5" s="50" t="str">
        <f>VLOOKUP(AE5,DataDictionary!$B$2:$G$31,5,FALSE())</f>
        <v>#N/A</v>
      </c>
    </row>
    <row r="6">
      <c r="A6" s="3" t="s">
        <v>10</v>
      </c>
      <c r="B6" s="27" t="s">
        <v>23</v>
      </c>
      <c r="C6" s="22">
        <f>VLOOKUP(B6,'P WM NMC L2'!$A$2:$B$27,2,False)</f>
        <v>73.17073171</v>
      </c>
      <c r="D6" s="18">
        <v>75.1219512195122</v>
      </c>
      <c r="E6" s="18">
        <v>74.6341463414634</v>
      </c>
      <c r="F6" s="48">
        <v>75.1219512195122</v>
      </c>
      <c r="G6" s="48">
        <v>74.6341463414634</v>
      </c>
      <c r="H6" s="18">
        <v>73.1707317073171</v>
      </c>
      <c r="I6" s="18">
        <v>74.6341463414634</v>
      </c>
      <c r="J6" s="22"/>
      <c r="K6" s="50">
        <f>VLOOKUP(B6,DataDictionary!$B$2:$G$31,5,FALSE())</f>
        <v>61</v>
      </c>
      <c r="L6" s="50" t="str">
        <f>vlookup(B6, DataDictionary!$B$2:$C$31,2,False)</f>
        <v>HB</v>
      </c>
      <c r="M6" s="50" t="s">
        <v>215</v>
      </c>
      <c r="N6" s="50">
        <f t="shared" si="2"/>
        <v>75.12195122</v>
      </c>
      <c r="O6" s="22" t="str">
        <f t="shared" si="3"/>
        <v>ECP_MED</v>
      </c>
      <c r="P6" s="22">
        <f t="shared" si="4"/>
        <v>1.951219512</v>
      </c>
      <c r="Q6" s="22"/>
      <c r="R6" s="22">
        <f t="shared" si="8"/>
        <v>68.33236748</v>
      </c>
      <c r="S6" s="22">
        <f>VLOOKUP(B6,'P WM NMC L2'!$A$2:$N$27,14,False)</f>
        <v>95.5454333</v>
      </c>
      <c r="T6" s="18">
        <v>30.2569767038027</v>
      </c>
      <c r="U6" s="18">
        <v>29.6079485019048</v>
      </c>
      <c r="V6" s="48">
        <v>19.791439084212</v>
      </c>
      <c r="W6" s="48">
        <v>19.1945718566577</v>
      </c>
      <c r="X6" s="18">
        <v>28.8457919716835</v>
      </c>
      <c r="Y6" s="18">
        <v>28.5551961739858</v>
      </c>
      <c r="AA6" s="40">
        <f>vlookup(B6, 'P SEQL NMC'!B$2:Y$27,20,False)</f>
        <v>9.624407903</v>
      </c>
      <c r="AC6" s="40">
        <f>vlookup(B6, 'P SEQL NMC'!B$2:AA$27,22,False)</f>
        <v>20.28884012</v>
      </c>
      <c r="AE6" s="38">
        <f>vlookup(B6, 'P SEQL NMC'!B$2:AC$27,24,False)</f>
        <v>16.39344262</v>
      </c>
      <c r="AG6" s="22"/>
      <c r="AH6" s="18">
        <f t="shared" si="5"/>
        <v>1.951219512</v>
      </c>
      <c r="AI6" s="18"/>
      <c r="AJ6" s="18">
        <f t="shared" si="6"/>
        <v>1.951219512</v>
      </c>
      <c r="AK6" s="18"/>
      <c r="AL6" s="18">
        <f t="shared" si="7"/>
        <v>0</v>
      </c>
      <c r="AM6" s="18"/>
      <c r="AN6" s="22"/>
      <c r="AO6" s="50" t="str">
        <f>VLOOKUP(AE6,DataDictionary!$B$2:$G$31,5,FALSE())</f>
        <v>#N/A</v>
      </c>
    </row>
    <row r="7">
      <c r="A7" s="3" t="s">
        <v>18</v>
      </c>
      <c r="B7" s="27" t="s">
        <v>25</v>
      </c>
      <c r="C7" s="22">
        <f>VLOOKUP(B7,'P WM NMC L2'!$A$2:$B$27,2,False)</f>
        <v>54</v>
      </c>
      <c r="D7" s="18">
        <v>48.0</v>
      </c>
      <c r="E7" s="18">
        <v>51.0</v>
      </c>
      <c r="F7" s="48">
        <v>48.0</v>
      </c>
      <c r="G7" s="48">
        <v>51.0</v>
      </c>
      <c r="H7" s="18">
        <v>53.0</v>
      </c>
      <c r="I7" s="18">
        <v>60.0</v>
      </c>
      <c r="J7" s="22"/>
      <c r="K7" s="50">
        <f>VLOOKUP(B7,DataDictionary!$B$2:$G$31,5,FALSE())</f>
        <v>28</v>
      </c>
      <c r="L7" s="50" t="str">
        <f>vlookup(B7, DataDictionary!$B$2:$C$31,2,False)</f>
        <v>FM</v>
      </c>
      <c r="M7" s="50" t="s">
        <v>216</v>
      </c>
      <c r="N7" s="50">
        <f t="shared" si="2"/>
        <v>60</v>
      </c>
      <c r="O7" s="22" t="str">
        <f t="shared" si="3"/>
        <v>ECS_MEAN</v>
      </c>
      <c r="P7" s="22">
        <f t="shared" si="4"/>
        <v>6</v>
      </c>
      <c r="Q7" s="22"/>
      <c r="R7" s="22">
        <f t="shared" si="8"/>
        <v>50.71015027</v>
      </c>
      <c r="S7" s="22">
        <f>VLOOKUP(B7,'P WM NMC L2'!$A$2:$N$27,14,False)</f>
        <v>10.37936222</v>
      </c>
      <c r="T7" s="18">
        <v>6.08548505703608</v>
      </c>
      <c r="U7" s="18">
        <v>5.48859524726868</v>
      </c>
      <c r="V7" s="48">
        <v>3.4637295683225</v>
      </c>
      <c r="W7" s="48">
        <v>3.24034068187078</v>
      </c>
      <c r="X7" s="18">
        <v>5.25072090625763</v>
      </c>
      <c r="Y7" s="18">
        <v>5.11597204208374</v>
      </c>
      <c r="AA7" s="40">
        <f>vlookup(B7, 'P SEQL NMC'!B$2:Y$27,20,False)</f>
        <v>3.194779722</v>
      </c>
      <c r="AC7" s="40">
        <f>vlookup(B7, 'P SEQL NMC'!B$2:AA$27,22,False)</f>
        <v>5.298377005</v>
      </c>
      <c r="AE7" s="38">
        <f>vlookup(B7, 'P SEQL NMC'!B$2:AC$27,24,False)</f>
        <v>25</v>
      </c>
      <c r="AG7" s="22"/>
      <c r="AH7" s="18">
        <f t="shared" si="5"/>
        <v>-6</v>
      </c>
      <c r="AI7" s="18"/>
      <c r="AJ7" s="18">
        <f t="shared" si="6"/>
        <v>-6</v>
      </c>
      <c r="AK7" s="18"/>
      <c r="AL7" s="18">
        <f t="shared" si="7"/>
        <v>-1</v>
      </c>
      <c r="AM7" s="18"/>
      <c r="AN7" s="22"/>
      <c r="AO7" s="50" t="str">
        <f>VLOOKUP(AE7,DataDictionary!$B$2:$G$31,5,FALSE())</f>
        <v>#N/A</v>
      </c>
    </row>
    <row r="8">
      <c r="A8" s="11" t="s">
        <v>27</v>
      </c>
      <c r="B8" s="27" t="s">
        <v>28</v>
      </c>
      <c r="C8" s="22">
        <f>VLOOKUP(B8,'P WM NMC L2'!$A$2:$B$27,2,False)</f>
        <v>91.66666667</v>
      </c>
      <c r="D8" s="18">
        <v>92.2222222222222</v>
      </c>
      <c r="E8" s="18">
        <v>87.7777777777778</v>
      </c>
      <c r="F8" s="48">
        <v>92.2222222222222</v>
      </c>
      <c r="G8" s="48">
        <v>87.2222222222222</v>
      </c>
      <c r="H8" s="18">
        <v>91.1111111111111</v>
      </c>
      <c r="I8" s="18">
        <v>86.1111111111111</v>
      </c>
      <c r="J8" s="22"/>
      <c r="K8" s="50">
        <f>VLOOKUP(B8,DataDictionary!$B$2:$G$31,5,FALSE())</f>
        <v>24</v>
      </c>
      <c r="L8" s="50" t="str">
        <f>vlookup(B8, DataDictionary!$B$2:$C$31,2,False)</f>
        <v>NTP</v>
      </c>
      <c r="M8" s="50" t="s">
        <v>217</v>
      </c>
      <c r="N8" s="50">
        <f t="shared" si="2"/>
        <v>92.22222222</v>
      </c>
      <c r="O8" s="22" t="str">
        <f t="shared" si="3"/>
        <v>ECP_MED</v>
      </c>
      <c r="P8" s="22">
        <f t="shared" si="4"/>
        <v>0.5555555556</v>
      </c>
      <c r="Q8" s="22"/>
      <c r="R8" s="22">
        <f t="shared" si="8"/>
        <v>-74.5760251</v>
      </c>
      <c r="S8" s="22">
        <f>VLOOKUP(B8,'P WM NMC L2'!$A$2:$N$27,14,False)</f>
        <v>6.071640948</v>
      </c>
      <c r="T8" s="18">
        <v>10.5996294260025</v>
      </c>
      <c r="U8" s="18">
        <v>6.57675959269206</v>
      </c>
      <c r="V8" s="48">
        <v>6.03848019838333</v>
      </c>
      <c r="W8" s="48">
        <v>3.86901907523473</v>
      </c>
      <c r="X8" s="18">
        <v>9.4426000157992</v>
      </c>
      <c r="Y8" s="18">
        <v>6.77040514945984</v>
      </c>
      <c r="AA8" s="40">
        <f>vlookup(B8, 'P SEQL NMC'!B$2:Y$27,20,False)</f>
        <v>3.460614204</v>
      </c>
      <c r="AC8" s="40">
        <f>vlookup(B8, 'P SEQL NMC'!B$2:AA$27,22,False)</f>
        <v>6.995899709</v>
      </c>
      <c r="AE8" s="38">
        <f>vlookup(B8, 'P SEQL NMC'!B$2:AC$27,24,False)</f>
        <v>79.16666667</v>
      </c>
      <c r="AG8" s="22"/>
      <c r="AH8" s="18">
        <f t="shared" si="5"/>
        <v>0.5555555556</v>
      </c>
      <c r="AI8" s="18"/>
      <c r="AJ8" s="18">
        <f t="shared" si="6"/>
        <v>0.5555555556</v>
      </c>
      <c r="AK8" s="18"/>
      <c r="AL8" s="18">
        <f t="shared" si="7"/>
        <v>-0.5555555556</v>
      </c>
      <c r="AM8" s="18"/>
      <c r="AN8" s="22"/>
      <c r="AO8" s="50" t="str">
        <f>VLOOKUP(AE8,DataDictionary!$B$2:$G$31,5,FALSE())</f>
        <v>#N/A</v>
      </c>
    </row>
    <row r="9">
      <c r="A9" s="3" t="s">
        <v>10</v>
      </c>
      <c r="B9" s="27" t="s">
        <v>34</v>
      </c>
      <c r="C9" s="22">
        <f>VLOOKUP(B9,'P WM NMC L2'!$A$2:$B$27,2,False)</f>
        <v>31.46436027</v>
      </c>
      <c r="D9" s="18">
        <v>28.8398449150015</v>
      </c>
      <c r="E9" s="18">
        <v>29.287205487623</v>
      </c>
      <c r="F9" s="48">
        <v>28.8398449150015</v>
      </c>
      <c r="G9" s="48">
        <v>29.287205487623</v>
      </c>
      <c r="H9" s="18">
        <v>28.8398449150015</v>
      </c>
      <c r="I9" s="18">
        <v>29.287205487623</v>
      </c>
      <c r="J9" s="22"/>
      <c r="K9" s="50">
        <f>VLOOKUP(B9,DataDictionary!$B$2:$G$31,5,FALSE())</f>
        <v>11</v>
      </c>
      <c r="L9" s="50" t="str">
        <f>vlookup(B9, DataDictionary!$B$2:$C$31,2,False)</f>
        <v>PS</v>
      </c>
      <c r="M9" s="50" t="s">
        <v>218</v>
      </c>
      <c r="N9" s="50">
        <f t="shared" si="2"/>
        <v>29.28720549</v>
      </c>
      <c r="O9" s="22" t="str">
        <f t="shared" si="3"/>
        <v>ECS_MED</v>
      </c>
      <c r="P9" s="22">
        <f t="shared" si="4"/>
        <v>-2.177154787</v>
      </c>
      <c r="Q9" s="22"/>
      <c r="R9" s="22">
        <f t="shared" si="8"/>
        <v>81.22572813</v>
      </c>
      <c r="S9" s="22">
        <f>VLOOKUP(B9,'P WM NMC L2'!$A$2:$N$27,14,False)</f>
        <v>309.6062725</v>
      </c>
      <c r="T9" s="18">
        <v>59.2666009664536</v>
      </c>
      <c r="U9" s="18">
        <v>58.1263233224551</v>
      </c>
      <c r="V9" s="48">
        <v>44.6172445893288</v>
      </c>
      <c r="W9" s="48">
        <v>44.6932571530342</v>
      </c>
      <c r="X9" s="18">
        <v>58.6548885544141</v>
      </c>
      <c r="Y9" s="18">
        <v>58.8093056122462</v>
      </c>
      <c r="AA9" s="40">
        <f>vlookup(B9, 'P SEQL NMC'!B$2:Y$27,20,False)</f>
        <v>246.4848831</v>
      </c>
      <c r="AC9" s="40">
        <f>vlookup(B9, 'P SEQL NMC'!B$2:AA$27,22,False)</f>
        <v>437.7453878</v>
      </c>
      <c r="AE9" s="38">
        <f>vlookup(B9, 'P SEQL NMC'!B$2:AC$27,24,False)</f>
        <v>18.18181818</v>
      </c>
      <c r="AG9" s="22"/>
      <c r="AH9" s="18">
        <f t="shared" si="5"/>
        <v>-2.624515359</v>
      </c>
      <c r="AI9" s="18"/>
      <c r="AJ9" s="18">
        <f t="shared" si="6"/>
        <v>-2.624515359</v>
      </c>
      <c r="AK9" s="18"/>
      <c r="AL9" s="18">
        <f t="shared" si="7"/>
        <v>-2.624515359</v>
      </c>
      <c r="AM9" s="18"/>
      <c r="AN9" s="22"/>
      <c r="AO9" s="50" t="str">
        <f>VLOOKUP(AE9,DataDictionary!$B$2:$G$31,5,FALSE())</f>
        <v>#N/A</v>
      </c>
    </row>
    <row r="10">
      <c r="A10" s="3" t="s">
        <v>18</v>
      </c>
      <c r="B10" s="27" t="s">
        <v>36</v>
      </c>
      <c r="C10" s="22">
        <f>VLOOKUP(B10,'P WM NMC L2'!$A$2:$B$27,2,False)</f>
        <v>28.37837838</v>
      </c>
      <c r="D10" s="18">
        <v>20.2702702702703</v>
      </c>
      <c r="E10" s="18">
        <v>18.9189189189189</v>
      </c>
      <c r="F10" s="48">
        <v>20.2702702702703</v>
      </c>
      <c r="G10" s="48">
        <v>18.9189189189189</v>
      </c>
      <c r="H10" s="18">
        <v>31.0810810810811</v>
      </c>
      <c r="I10" s="18">
        <v>24.3243243243243</v>
      </c>
      <c r="J10" s="22"/>
      <c r="K10" s="50">
        <f>VLOOKUP(B10,DataDictionary!$B$2:$G$31,5,FALSE())</f>
        <v>10</v>
      </c>
      <c r="L10" s="50" t="str">
        <f>vlookup(B10, DataDictionary!$B$2:$C$31,2,False)</f>
        <v>HMD</v>
      </c>
      <c r="M10" s="50" t="s">
        <v>219</v>
      </c>
      <c r="N10" s="50">
        <f t="shared" si="2"/>
        <v>31.08108108</v>
      </c>
      <c r="O10" s="22" t="str">
        <f t="shared" si="3"/>
        <v>ECP_MEAN</v>
      </c>
      <c r="P10" s="22">
        <f t="shared" si="4"/>
        <v>2.702702703</v>
      </c>
      <c r="Q10" s="22"/>
      <c r="R10" s="22">
        <f t="shared" si="8"/>
        <v>-55.88668867</v>
      </c>
      <c r="S10" s="22">
        <f>VLOOKUP(B10,'P WM NMC L2'!$A$2:$N$27,14,False)</f>
        <v>11.40266304</v>
      </c>
      <c r="T10" s="18">
        <v>20.3591623663902</v>
      </c>
      <c r="U10" s="18">
        <v>17.4470304528872</v>
      </c>
      <c r="V10" s="48">
        <v>12.3330897053083</v>
      </c>
      <c r="W10" s="48">
        <v>10.4668740113576</v>
      </c>
      <c r="X10" s="18">
        <v>17.7752338329951</v>
      </c>
      <c r="Y10" s="18">
        <v>14.2286951343218</v>
      </c>
      <c r="AA10" s="40">
        <f>vlookup(B10, 'P SEQL NMC'!B$2:Y$27,20,False)</f>
        <v>15.21406974</v>
      </c>
      <c r="AC10" s="40">
        <f>vlookup(B10, 'P SEQL NMC'!B$2:AA$27,22,False)</f>
        <v>32.60914707</v>
      </c>
      <c r="AE10" s="38">
        <f>vlookup(B10, 'P SEQL NMC'!B$2:AC$27,24,False)</f>
        <v>90</v>
      </c>
      <c r="AG10" s="22"/>
      <c r="AH10" s="18">
        <f t="shared" si="5"/>
        <v>-8.108108108</v>
      </c>
      <c r="AI10" s="18"/>
      <c r="AJ10" s="18">
        <f t="shared" si="6"/>
        <v>-8.108108108</v>
      </c>
      <c r="AK10" s="18"/>
      <c r="AL10" s="18">
        <f t="shared" si="7"/>
        <v>2.702702703</v>
      </c>
      <c r="AM10" s="18"/>
      <c r="AN10" s="22"/>
      <c r="AO10" s="50" t="str">
        <f>VLOOKUP(AE10,DataDictionary!$B$2:$G$31,5,FALSE())</f>
        <v>#N/A</v>
      </c>
    </row>
    <row r="11">
      <c r="A11" s="4" t="s">
        <v>38</v>
      </c>
      <c r="B11" s="51" t="s">
        <v>39</v>
      </c>
      <c r="C11" s="22">
        <f>VLOOKUP(B11,'P WM NMC L2'!$A$2:$B$27,2,False)</f>
        <v>99.33333333</v>
      </c>
      <c r="D11" s="18">
        <v>99.3333333333333</v>
      </c>
      <c r="E11" s="18">
        <v>98.0</v>
      </c>
      <c r="F11" s="48">
        <v>99.3333333333333</v>
      </c>
      <c r="G11" s="48">
        <v>98.0</v>
      </c>
      <c r="H11" s="18">
        <v>99.3333333333333</v>
      </c>
      <c r="I11" s="18">
        <v>99.3333333333333</v>
      </c>
      <c r="J11" s="22"/>
      <c r="K11" s="50">
        <f>VLOOKUP(B11,DataDictionary!$B$2:$G$31,5,FALSE())</f>
        <v>9</v>
      </c>
      <c r="L11" s="50" t="str">
        <f>vlookup(B11, DataDictionary!$B$2:$C$31,2,False)</f>
        <v>AWR</v>
      </c>
      <c r="M11" s="50" t="s">
        <v>220</v>
      </c>
      <c r="N11" s="50">
        <f t="shared" si="2"/>
        <v>99.33333333</v>
      </c>
      <c r="O11" s="22" t="str">
        <f t="shared" si="3"/>
        <v>ECP_MED</v>
      </c>
      <c r="P11" s="22">
        <f t="shared" si="4"/>
        <v>0</v>
      </c>
      <c r="Q11" s="22"/>
      <c r="R11" s="22">
        <f t="shared" si="8"/>
        <v>-101.3755531</v>
      </c>
      <c r="S11" s="22">
        <f>VLOOKUP(B11,'P WM NMC L2'!$A$2:$N$27,14,False)</f>
        <v>8.677012781</v>
      </c>
      <c r="T11" s="18">
        <v>17.4733824809392</v>
      </c>
      <c r="U11" s="18">
        <v>3.71033787727356</v>
      </c>
      <c r="V11" s="48">
        <v>10.4488686203957</v>
      </c>
      <c r="W11" s="48">
        <v>2.27004776398341</v>
      </c>
      <c r="X11" s="18">
        <v>16.7960969090462</v>
      </c>
      <c r="Y11" s="18">
        <v>6.00274814367294</v>
      </c>
      <c r="AA11" s="40">
        <f>vlookup(B11, 'P SEQL NMC'!B$2:Y$27,20,False)</f>
        <v>4.559107296</v>
      </c>
      <c r="AC11" s="40">
        <f>vlookup(B11, 'P SEQL NMC'!B$2:AA$27,22,False)</f>
        <v>14.13945522</v>
      </c>
      <c r="AE11" s="38">
        <f>vlookup(B11, 'P SEQL NMC'!B$2:AC$27,24,False)</f>
        <v>100</v>
      </c>
      <c r="AG11" s="22"/>
      <c r="AH11" s="18">
        <f t="shared" si="5"/>
        <v>0</v>
      </c>
      <c r="AI11" s="18"/>
      <c r="AJ11" s="18">
        <f t="shared" si="6"/>
        <v>0</v>
      </c>
      <c r="AK11" s="18"/>
      <c r="AL11" s="18">
        <f t="shared" si="7"/>
        <v>0</v>
      </c>
      <c r="AM11" s="18"/>
      <c r="AN11" s="22"/>
      <c r="AO11" s="50" t="str">
        <f>VLOOKUP(AE11,DataDictionary!$B$2:$G$31,5,FALSE())</f>
        <v>#N/A</v>
      </c>
    </row>
    <row r="12">
      <c r="A12" s="3" t="s">
        <v>18</v>
      </c>
      <c r="B12" s="27" t="s">
        <v>41</v>
      </c>
      <c r="C12" s="22">
        <f>VLOOKUP(B12,'P WM NMC L2'!$A$2:$B$27,2,False)</f>
        <v>47.77777778</v>
      </c>
      <c r="D12" s="18">
        <v>52.2222222222222</v>
      </c>
      <c r="E12" s="18">
        <v>52.2222222222222</v>
      </c>
      <c r="F12" s="48">
        <v>52.2222222222222</v>
      </c>
      <c r="G12" s="48">
        <v>52.2222222222222</v>
      </c>
      <c r="H12" s="18">
        <v>51.6666666666667</v>
      </c>
      <c r="I12" s="18">
        <v>56.1111111111111</v>
      </c>
      <c r="J12" s="22"/>
      <c r="K12" s="50">
        <f>VLOOKUP(B12,DataDictionary!$B$2:$G$31,5,FALSE())</f>
        <v>7</v>
      </c>
      <c r="L12" s="50" t="str">
        <f>vlookup(B12, DataDictionary!$B$2:$C$31,2,False)</f>
        <v>SR2</v>
      </c>
      <c r="M12" s="50" t="s">
        <v>221</v>
      </c>
      <c r="N12" s="50">
        <f t="shared" si="2"/>
        <v>56.11111111</v>
      </c>
      <c r="O12" s="22" t="str">
        <f t="shared" si="3"/>
        <v>ECS_MEAN</v>
      </c>
      <c r="P12" s="22">
        <f t="shared" si="4"/>
        <v>8.333333333</v>
      </c>
      <c r="Q12" s="22"/>
      <c r="R12" s="22">
        <f t="shared" si="8"/>
        <v>-8.945095499</v>
      </c>
      <c r="S12" s="22">
        <f>VLOOKUP(B12,'P WM NMC L2'!$A$2:$N$27,14,False)</f>
        <v>37.629606</v>
      </c>
      <c r="T12" s="18">
        <v>36.4568607211113</v>
      </c>
      <c r="U12" s="18">
        <v>35.5243792176247</v>
      </c>
      <c r="V12" s="48">
        <v>24.3270193378131</v>
      </c>
      <c r="W12" s="48">
        <v>23.7419649084409</v>
      </c>
      <c r="X12" s="18">
        <v>41.6220942695936</v>
      </c>
      <c r="Y12" s="18">
        <v>40.9956101934115</v>
      </c>
      <c r="AA12" s="40">
        <f>vlookup(B12, 'P SEQL NMC'!B$2:Y$27,20,False)</f>
        <v>13.33432232</v>
      </c>
      <c r="AC12" s="40">
        <f>vlookup(B12, 'P SEQL NMC'!B$2:AA$27,22,False)</f>
        <v>38.87875478</v>
      </c>
      <c r="AE12" s="38">
        <f>vlookup(B12, 'P SEQL NMC'!B$2:AC$27,24,False)</f>
        <v>57.14285714</v>
      </c>
      <c r="AG12" s="22"/>
      <c r="AH12" s="18">
        <f t="shared" si="5"/>
        <v>4.444444444</v>
      </c>
      <c r="AI12" s="18"/>
      <c r="AJ12" s="18">
        <f t="shared" si="6"/>
        <v>4.444444444</v>
      </c>
      <c r="AK12" s="18"/>
      <c r="AL12" s="18">
        <f t="shared" si="7"/>
        <v>3.888888889</v>
      </c>
      <c r="AM12" s="18"/>
      <c r="AN12" s="22"/>
      <c r="AO12" s="50" t="str">
        <f>VLOOKUP(AE12,DataDictionary!$B$2:$G$31,5,FALSE())</f>
        <v>#N/A</v>
      </c>
    </row>
    <row r="13">
      <c r="A13" s="11" t="s">
        <v>27</v>
      </c>
      <c r="B13" s="27" t="s">
        <v>45</v>
      </c>
      <c r="C13" s="22">
        <f>VLOOKUP(B13,'P WM NMC L2'!$A$2:$B$27,2,False)</f>
        <v>100</v>
      </c>
      <c r="D13" s="18">
        <v>100.0</v>
      </c>
      <c r="E13" s="18">
        <v>100.0</v>
      </c>
      <c r="F13" s="48">
        <v>100.0</v>
      </c>
      <c r="G13" s="48">
        <v>100.0</v>
      </c>
      <c r="H13" s="18">
        <v>100.0</v>
      </c>
      <c r="I13" s="18">
        <v>100.0</v>
      </c>
      <c r="J13" s="22"/>
      <c r="K13" s="50">
        <f>VLOOKUP(B13,DataDictionary!$B$2:$G$31,5,FALSE())</f>
        <v>6</v>
      </c>
      <c r="L13" s="50" t="str">
        <f>vlookup(B13, DataDictionary!$B$2:$C$31,2,False)</f>
        <v>BM</v>
      </c>
      <c r="M13" s="50" t="s">
        <v>222</v>
      </c>
      <c r="N13" s="50">
        <f t="shared" si="2"/>
        <v>100</v>
      </c>
      <c r="O13" s="22" t="str">
        <f t="shared" si="3"/>
        <v>ECP_MED</v>
      </c>
      <c r="P13" s="22">
        <f t="shared" si="4"/>
        <v>0</v>
      </c>
      <c r="Q13" s="22"/>
      <c r="R13" s="22">
        <f t="shared" si="8"/>
        <v>17.61565408</v>
      </c>
      <c r="S13" s="22">
        <f>VLOOKUP(B13,'P WM NMC L2'!$A$2:$N$27,14,False)</f>
        <v>0.5392969449</v>
      </c>
      <c r="T13" s="18">
        <v>0.444296260674795</v>
      </c>
      <c r="U13" s="18">
        <v>0.416694021224976</v>
      </c>
      <c r="V13" s="48">
        <v>0.229100930690765</v>
      </c>
      <c r="W13" s="48">
        <v>0.238702328999837</v>
      </c>
      <c r="X13" s="18">
        <v>0.434210471312205</v>
      </c>
      <c r="Y13" s="18">
        <v>0.457398855686188</v>
      </c>
      <c r="AA13" s="40">
        <f>vlookup(B13, 'P SEQL NMC'!B$2:Y$27,20,False)</f>
        <v>0.0685093085</v>
      </c>
      <c r="AC13" s="40">
        <f>vlookup(B13, 'P SEQL NMC'!B$2:AA$27,22,False)</f>
        <v>0.2080982804</v>
      </c>
      <c r="AE13" s="38">
        <f>vlookup(B13, 'P SEQL NMC'!B$2:AC$27,24,False)</f>
        <v>33.33333333</v>
      </c>
      <c r="AG13" s="22"/>
      <c r="AH13" s="18">
        <f t="shared" si="5"/>
        <v>0</v>
      </c>
      <c r="AI13" s="18"/>
      <c r="AJ13" s="18">
        <f t="shared" si="6"/>
        <v>0</v>
      </c>
      <c r="AK13" s="18"/>
      <c r="AL13" s="18">
        <f t="shared" si="7"/>
        <v>0</v>
      </c>
      <c r="AM13" s="18"/>
      <c r="AN13" s="22"/>
      <c r="AO13" s="50" t="str">
        <f>VLOOKUP(AE13,DataDictionary!$B$2:$G$31,5,FALSE())</f>
        <v>#N/A</v>
      </c>
    </row>
    <row r="14">
      <c r="A14" s="11" t="s">
        <v>27</v>
      </c>
      <c r="B14" s="27" t="s">
        <v>47</v>
      </c>
      <c r="C14" s="22">
        <f>VLOOKUP(B14,'P WM NMC L2'!$A$2:$B$27,2,False)</f>
        <v>100</v>
      </c>
      <c r="D14" s="18">
        <v>100.0</v>
      </c>
      <c r="E14" s="18">
        <v>97.2222222222222</v>
      </c>
      <c r="F14" s="48">
        <v>100.0</v>
      </c>
      <c r="G14" s="48">
        <v>97.2222222222222</v>
      </c>
      <c r="H14" s="18">
        <v>100.0</v>
      </c>
      <c r="I14" s="18">
        <v>95.8333333333333</v>
      </c>
      <c r="J14" s="22"/>
      <c r="K14" s="50">
        <f>VLOOKUP(B14,DataDictionary!$B$2:$G$31,5,FALSE())</f>
        <v>6</v>
      </c>
      <c r="L14" s="50" t="str">
        <f>vlookup(B14, DataDictionary!$B$2:$C$31,2,False)</f>
        <v>CKT</v>
      </c>
      <c r="M14" s="50" t="s">
        <v>223</v>
      </c>
      <c r="N14" s="50">
        <f t="shared" si="2"/>
        <v>100</v>
      </c>
      <c r="O14" s="22" t="str">
        <f t="shared" si="3"/>
        <v>ECP_MED</v>
      </c>
      <c r="P14" s="22">
        <f t="shared" si="4"/>
        <v>0</v>
      </c>
      <c r="Q14" s="22"/>
      <c r="R14" s="22">
        <f t="shared" si="8"/>
        <v>-74.58450993</v>
      </c>
      <c r="S14" s="22">
        <f>VLOOKUP(B14,'P WM NMC L2'!$A$2:$N$27,14,False)</f>
        <v>16.15015409</v>
      </c>
      <c r="T14" s="18">
        <v>28.1956673701604</v>
      </c>
      <c r="U14" s="18">
        <v>19.5506655812263</v>
      </c>
      <c r="V14" s="48">
        <v>18.4388725876808</v>
      </c>
      <c r="W14" s="48">
        <v>12.9520340601603</v>
      </c>
      <c r="X14" s="18">
        <v>27.8120027422905</v>
      </c>
      <c r="Y14" s="18">
        <v>20.7547701835632</v>
      </c>
      <c r="AA14" s="40">
        <f>vlookup(B14, 'P SEQL NMC'!B$2:Y$27,20,False)</f>
        <v>15.18248425</v>
      </c>
      <c r="AC14" s="40">
        <f>vlookup(B14, 'P SEQL NMC'!B$2:AA$27,22,False)</f>
        <v>39.81317296</v>
      </c>
      <c r="AE14" s="38">
        <f>vlookup(B14, 'P SEQL NMC'!B$2:AC$27,24,False)</f>
        <v>100</v>
      </c>
      <c r="AG14" s="22"/>
      <c r="AH14" s="18">
        <f t="shared" si="5"/>
        <v>0</v>
      </c>
      <c r="AI14" s="18"/>
      <c r="AJ14" s="18">
        <f t="shared" si="6"/>
        <v>0</v>
      </c>
      <c r="AK14" s="18"/>
      <c r="AL14" s="18">
        <f t="shared" si="7"/>
        <v>0</v>
      </c>
      <c r="AM14" s="18"/>
      <c r="AN14" s="22"/>
      <c r="AO14" s="50" t="str">
        <f>VLOOKUP(AE14,DataDictionary!$B$2:$G$31,5,FALSE())</f>
        <v>#N/A</v>
      </c>
    </row>
    <row r="15">
      <c r="A15" s="11" t="s">
        <v>27</v>
      </c>
      <c r="B15" s="27" t="s">
        <v>49</v>
      </c>
      <c r="C15" s="22">
        <f>VLOOKUP(B15,'P WM NMC L2'!$A$2:$B$27,2,False)</f>
        <v>89.3129771</v>
      </c>
      <c r="D15" s="18">
        <v>87.0229007633588</v>
      </c>
      <c r="E15" s="18">
        <v>86.2595419847328</v>
      </c>
      <c r="F15" s="48">
        <v>87.0229007633588</v>
      </c>
      <c r="G15" s="48">
        <v>86.2595419847328</v>
      </c>
      <c r="H15" s="18">
        <v>90.8396946564886</v>
      </c>
      <c r="I15" s="18">
        <v>86.2595419847328</v>
      </c>
      <c r="J15" s="22"/>
      <c r="K15" s="50">
        <f>VLOOKUP(B15,DataDictionary!$B$2:$G$31,5,FALSE())</f>
        <v>6</v>
      </c>
      <c r="L15" s="50" t="str">
        <f>vlookup(B15, DataDictionary!$B$2:$C$31,2,False)</f>
        <v>EW</v>
      </c>
      <c r="M15" s="50" t="s">
        <v>224</v>
      </c>
      <c r="N15" s="50">
        <f t="shared" si="2"/>
        <v>90.83969466</v>
      </c>
      <c r="O15" s="22" t="str">
        <f t="shared" si="3"/>
        <v>ECP_MEAN</v>
      </c>
      <c r="P15" s="22">
        <f t="shared" si="4"/>
        <v>1.526717557</v>
      </c>
      <c r="Q15" s="22"/>
      <c r="R15" s="22">
        <f t="shared" si="8"/>
        <v>39.79543078</v>
      </c>
      <c r="S15" s="22">
        <f>VLOOKUP(B15,'P WM NMC L2'!$A$2:$N$27,14,False)</f>
        <v>344.3827485</v>
      </c>
      <c r="T15" s="18">
        <v>149.387534570694</v>
      </c>
      <c r="U15" s="18">
        <v>132.592526916663</v>
      </c>
      <c r="V15" s="48">
        <v>135.676103627682</v>
      </c>
      <c r="W15" s="48">
        <v>111.75362290144</v>
      </c>
      <c r="X15" s="18">
        <v>207.334150191148</v>
      </c>
      <c r="Y15" s="18">
        <v>83.5858686129252</v>
      </c>
      <c r="AA15" s="40">
        <f>vlookup(B15, 'P SEQL NMC'!B$2:Y$27,20,False)</f>
        <v>192.6601214</v>
      </c>
      <c r="AC15" s="40">
        <f>vlookup(B15, 'P SEQL NMC'!B$2:AA$27,22,False)</f>
        <v>154.0196969</v>
      </c>
      <c r="AE15" s="38">
        <f>vlookup(B15, 'P SEQL NMC'!B$2:AC$27,24,False)</f>
        <v>50</v>
      </c>
      <c r="AG15" s="22"/>
      <c r="AH15" s="18">
        <f t="shared" si="5"/>
        <v>-2.290076336</v>
      </c>
      <c r="AI15" s="18"/>
      <c r="AJ15" s="18">
        <f t="shared" si="6"/>
        <v>-2.290076336</v>
      </c>
      <c r="AK15" s="18"/>
      <c r="AL15" s="18">
        <f t="shared" si="7"/>
        <v>1.526717557</v>
      </c>
      <c r="AM15" s="18"/>
      <c r="AN15" s="22"/>
      <c r="AO15" s="50" t="str">
        <f>VLOOKUP(AE15,DataDictionary!$B$2:$G$31,5,FALSE())</f>
        <v>#N/A</v>
      </c>
    </row>
    <row r="16">
      <c r="A16" s="11" t="s">
        <v>27</v>
      </c>
      <c r="B16" s="27" t="s">
        <v>51</v>
      </c>
      <c r="C16" s="22">
        <f>VLOOKUP(B16,'P WM NMC L2'!$A$2:$B$27,2,False)</f>
        <v>61.27331711</v>
      </c>
      <c r="D16" s="18">
        <v>61.2733171127332</v>
      </c>
      <c r="E16" s="18">
        <v>48.661800486618</v>
      </c>
      <c r="F16" s="48">
        <v>61.2733171127332</v>
      </c>
      <c r="G16" s="48">
        <v>48.661800486618</v>
      </c>
      <c r="H16" s="18">
        <v>61.2733171127332</v>
      </c>
      <c r="I16" s="18">
        <v>54.3390105433901</v>
      </c>
      <c r="J16" s="22"/>
      <c r="K16" s="50">
        <f>VLOOKUP(B16,DataDictionary!$B$2:$G$31,5,FALSE())</f>
        <v>6</v>
      </c>
      <c r="L16" s="50" t="str">
        <f>vlookup(B16, DataDictionary!$B$2:$C$31,2,False)</f>
        <v>LSST</v>
      </c>
      <c r="M16" s="50" t="s">
        <v>225</v>
      </c>
      <c r="N16" s="50">
        <f t="shared" si="2"/>
        <v>61.27331711</v>
      </c>
      <c r="O16" s="22" t="str">
        <f t="shared" si="3"/>
        <v>ECP_MED</v>
      </c>
      <c r="P16" s="22">
        <f t="shared" si="4"/>
        <v>0</v>
      </c>
      <c r="Q16" s="22"/>
      <c r="R16" s="22">
        <f t="shared" si="8"/>
        <v>-94.99749911</v>
      </c>
      <c r="S16" s="22">
        <f>VLOOKUP(B16,'P WM NMC L2'!$A$2:$N$27,14,False)</f>
        <v>11.59519325</v>
      </c>
      <c r="T16" s="18">
        <v>22.6103368639946</v>
      </c>
      <c r="U16" s="18">
        <v>8.42519954045614</v>
      </c>
      <c r="V16" s="48">
        <v>13.7387972752253</v>
      </c>
      <c r="W16" s="48">
        <v>4.83836051623026</v>
      </c>
      <c r="X16" s="18">
        <v>21.5337434967359</v>
      </c>
      <c r="Y16" s="18">
        <v>13.1768349051476</v>
      </c>
      <c r="AA16" s="40">
        <f>vlookup(B16, 'P SEQL NMC'!B$2:Y$27,20,False)</f>
        <v>9.436402571</v>
      </c>
      <c r="AC16" s="40">
        <f>vlookup(B16, 'P SEQL NMC'!B$2:AA$27,22,False)</f>
        <v>28.25877354</v>
      </c>
      <c r="AE16" s="38">
        <f>vlookup(B16, 'P SEQL NMC'!B$2:AC$27,24,False)</f>
        <v>100</v>
      </c>
      <c r="AG16" s="22"/>
      <c r="AH16" s="18">
        <f t="shared" si="5"/>
        <v>0</v>
      </c>
      <c r="AI16" s="18"/>
      <c r="AJ16" s="18">
        <f t="shared" si="6"/>
        <v>0</v>
      </c>
      <c r="AK16" s="18"/>
      <c r="AL16" s="18">
        <f t="shared" si="7"/>
        <v>0</v>
      </c>
      <c r="AM16" s="18"/>
      <c r="AN16" s="22"/>
      <c r="AO16" s="50" t="str">
        <f>VLOOKUP(AE16,DataDictionary!$B$2:$G$31,5,FALSE())</f>
        <v>#N/A</v>
      </c>
    </row>
    <row r="17">
      <c r="A17" s="11" t="s">
        <v>27</v>
      </c>
      <c r="B17" s="27" t="s">
        <v>52</v>
      </c>
      <c r="C17" s="22">
        <f>VLOOKUP(B17,'P WM NMC L2'!$A$2:$B$27,2,False)</f>
        <v>86.18421053</v>
      </c>
      <c r="D17" s="18">
        <v>89.4736842105263</v>
      </c>
      <c r="E17" s="18">
        <v>68.421052631579</v>
      </c>
      <c r="F17" s="48">
        <v>89.4736842105263</v>
      </c>
      <c r="G17" s="48">
        <v>68.421052631579</v>
      </c>
      <c r="H17" s="18">
        <v>86.1842105263158</v>
      </c>
      <c r="I17" s="18">
        <v>81.5789473684211</v>
      </c>
      <c r="J17" s="22"/>
      <c r="K17" s="50">
        <f>VLOOKUP(B17,DataDictionary!$B$2:$G$31,5,FALSE())</f>
        <v>6</v>
      </c>
      <c r="L17" s="50" t="str">
        <f>vlookup(B17, DataDictionary!$B$2:$C$31,2,False)</f>
        <v>RS</v>
      </c>
      <c r="M17" s="50" t="s">
        <v>226</v>
      </c>
      <c r="N17" s="50">
        <f t="shared" si="2"/>
        <v>89.47368421</v>
      </c>
      <c r="O17" s="22" t="str">
        <f t="shared" si="3"/>
        <v>ECP_MED</v>
      </c>
      <c r="P17" s="22">
        <f t="shared" si="4"/>
        <v>3.289473684</v>
      </c>
      <c r="Q17" s="22"/>
      <c r="R17" s="22">
        <f t="shared" si="8"/>
        <v>-87.98353524</v>
      </c>
      <c r="S17" s="22">
        <f>VLOOKUP(B17,'P WM NMC L2'!$A$2:$N$27,14,False)</f>
        <v>0.5441448887</v>
      </c>
      <c r="T17" s="18">
        <v>1.02290279865265</v>
      </c>
      <c r="U17" s="18">
        <v>0.205234841505686</v>
      </c>
      <c r="V17" s="48">
        <v>0.502240725358327</v>
      </c>
      <c r="W17" s="48">
        <v>0.112731575965881</v>
      </c>
      <c r="X17" s="18">
        <v>0.928122838338216</v>
      </c>
      <c r="Y17" s="18">
        <v>0.474062983194987</v>
      </c>
      <c r="AA17" s="40">
        <f>vlookup(B17, 'P SEQL NMC'!B$2:Y$27,20,False)</f>
        <v>0.03309272925</v>
      </c>
      <c r="AC17" s="40">
        <f>vlookup(B17, 'P SEQL NMC'!B$2:AA$27,22,False)</f>
        <v>0.2746021668</v>
      </c>
      <c r="AE17" s="38">
        <f>vlookup(B17, 'P SEQL NMC'!B$2:AC$27,24,False)</f>
        <v>66.66666667</v>
      </c>
      <c r="AG17" s="22"/>
      <c r="AH17" s="18">
        <f t="shared" si="5"/>
        <v>3.289473684</v>
      </c>
      <c r="AI17" s="18"/>
      <c r="AJ17" s="18">
        <f t="shared" si="6"/>
        <v>3.289473684</v>
      </c>
      <c r="AK17" s="18"/>
      <c r="AL17" s="18">
        <f t="shared" si="7"/>
        <v>0</v>
      </c>
      <c r="AM17" s="18"/>
      <c r="AN17" s="22"/>
      <c r="AO17" s="50" t="str">
        <f>VLOOKUP(AE17,DataDictionary!$B$2:$G$31,5,FALSE())</f>
        <v>#N/A</v>
      </c>
    </row>
    <row r="18">
      <c r="A18" s="3" t="s">
        <v>18</v>
      </c>
      <c r="B18" s="27" t="s">
        <v>43</v>
      </c>
      <c r="C18" s="22">
        <f>VLOOKUP(B18,'P WM NMC L2'!$A$2:$B$27,2,False)</f>
        <v>78.49829352</v>
      </c>
      <c r="D18" s="18">
        <v>81.5699658703072</v>
      </c>
      <c r="E18" s="18">
        <v>76.7918088737201</v>
      </c>
      <c r="F18" s="48">
        <v>81.5699658703072</v>
      </c>
      <c r="G18" s="48">
        <v>76.7918088737201</v>
      </c>
      <c r="H18" s="18">
        <v>76.4505119453925</v>
      </c>
      <c r="I18" s="18">
        <v>78.839590443686</v>
      </c>
      <c r="J18" s="22"/>
      <c r="K18" s="50">
        <f>VLOOKUP(B18,DataDictionary!$B$2:$G$31,5,FALSE())</f>
        <v>6</v>
      </c>
      <c r="L18" s="50" t="str">
        <f>vlookup(B18, DataDictionary!$B$2:$C$31,2,False)</f>
        <v>SR1</v>
      </c>
      <c r="M18" s="50" t="s">
        <v>227</v>
      </c>
      <c r="N18" s="50">
        <f t="shared" si="2"/>
        <v>81.56996587</v>
      </c>
      <c r="O18" s="22" t="str">
        <f t="shared" si="3"/>
        <v>ECP_MED</v>
      </c>
      <c r="P18" s="22">
        <f t="shared" si="4"/>
        <v>3.071672355</v>
      </c>
      <c r="Q18" s="22"/>
      <c r="R18" s="22">
        <f t="shared" si="8"/>
        <v>30.19447507</v>
      </c>
      <c r="S18" s="22">
        <f>VLOOKUP(B18,'P WM NMC L2'!$A$2:$N$27,14,False)</f>
        <v>36.05087704</v>
      </c>
      <c r="T18" s="18">
        <v>25.1655039628347</v>
      </c>
      <c r="U18" s="18">
        <v>23.9986077229182</v>
      </c>
      <c r="V18" s="48">
        <v>16.1135462681452</v>
      </c>
      <c r="W18" s="48">
        <v>15.0992984811465</v>
      </c>
      <c r="X18" s="18">
        <v>31.4282274802526</v>
      </c>
      <c r="Y18" s="18">
        <v>31.6775891939799</v>
      </c>
      <c r="AA18" s="40">
        <f>vlookup(B18, 'P SEQL NMC'!B$2:Y$27,20,False)</f>
        <v>8.255935887</v>
      </c>
      <c r="AC18" s="40">
        <f>vlookup(B18, 'P SEQL NMC'!B$2:AA$27,22,False)</f>
        <v>27.42874101</v>
      </c>
      <c r="AE18" s="38">
        <f>vlookup(B18, 'P SEQL NMC'!B$2:AC$27,24,False)</f>
        <v>33.33333333</v>
      </c>
      <c r="AG18" s="22"/>
      <c r="AH18" s="18">
        <f t="shared" si="5"/>
        <v>3.071672355</v>
      </c>
      <c r="AI18" s="18"/>
      <c r="AJ18" s="18">
        <f t="shared" si="6"/>
        <v>3.071672355</v>
      </c>
      <c r="AK18" s="18"/>
      <c r="AL18" s="18">
        <f t="shared" si="7"/>
        <v>-2.04778157</v>
      </c>
      <c r="AM18" s="18"/>
      <c r="AN18" s="22"/>
      <c r="AO18" s="50" t="str">
        <f>VLOOKUP(AE18,DataDictionary!$B$2:$G$31,5,FALSE())</f>
        <v>#N/A</v>
      </c>
    </row>
    <row r="19">
      <c r="A19" s="11" t="s">
        <v>27</v>
      </c>
      <c r="B19" s="27" t="s">
        <v>57</v>
      </c>
      <c r="C19" s="22">
        <f>VLOOKUP(B19,'P WM NMC L2'!$A$2:$B$27,2,False)</f>
        <v>96.66666667</v>
      </c>
      <c r="D19" s="18">
        <v>96.6666666666667</v>
      </c>
      <c r="E19" s="18">
        <v>82.9629629629629</v>
      </c>
      <c r="F19" s="48">
        <v>96.6666666666667</v>
      </c>
      <c r="G19" s="48">
        <v>88.1481481481482</v>
      </c>
      <c r="H19" s="18">
        <v>96.6666666666667</v>
      </c>
      <c r="I19" s="18">
        <v>82.9629629629629</v>
      </c>
      <c r="J19" s="22"/>
      <c r="K19" s="50">
        <f>VLOOKUP(B19,DataDictionary!$B$2:$G$31,5,FALSE())</f>
        <v>4</v>
      </c>
      <c r="L19" s="50" t="str">
        <f>vlookup(B19, DataDictionary!$B$2:$C$31,2,False)</f>
        <v>ER</v>
      </c>
      <c r="M19" s="50" t="s">
        <v>228</v>
      </c>
      <c r="N19" s="50">
        <f t="shared" si="2"/>
        <v>96.66666667</v>
      </c>
      <c r="O19" s="22" t="str">
        <f t="shared" si="3"/>
        <v>ECP_MED</v>
      </c>
      <c r="P19" s="22">
        <f t="shared" si="4"/>
        <v>0</v>
      </c>
      <c r="Q19" s="22"/>
      <c r="R19" s="22">
        <f t="shared" si="8"/>
        <v>-174.6044209</v>
      </c>
      <c r="S19" s="22">
        <f>VLOOKUP(B19,'P WM NMC L2'!$A$2:$N$27,14,False)</f>
        <v>0.8965806524</v>
      </c>
      <c r="T19" s="18">
        <v>2.46205010811488</v>
      </c>
      <c r="U19" s="18">
        <v>0.511660385131836</v>
      </c>
      <c r="V19" s="48">
        <v>1.23699599107107</v>
      </c>
      <c r="W19" s="48">
        <v>0.60215384165446</v>
      </c>
      <c r="X19" s="18">
        <v>2.22925640741984</v>
      </c>
      <c r="Y19" s="18">
        <v>0.539490056037903</v>
      </c>
      <c r="AA19" s="40">
        <f>vlookup(B19, 'P SEQL NMC'!B$2:Y$27,20,False)</f>
        <v>0.07098407745</v>
      </c>
      <c r="AC19" s="40">
        <f>vlookup(B19, 'P SEQL NMC'!B$2:AA$27,22,False)</f>
        <v>0.1163092494</v>
      </c>
      <c r="AE19" s="38">
        <f>vlookup(B19, 'P SEQL NMC'!B$2:AC$27,24,False)</f>
        <v>100</v>
      </c>
      <c r="AG19" s="22"/>
      <c r="AH19" s="18">
        <f t="shared" si="5"/>
        <v>0</v>
      </c>
      <c r="AI19" s="18"/>
      <c r="AJ19" s="18">
        <f t="shared" si="6"/>
        <v>0</v>
      </c>
      <c r="AK19" s="18"/>
      <c r="AL19" s="18">
        <f t="shared" si="7"/>
        <v>0</v>
      </c>
      <c r="AM19" s="18"/>
      <c r="AN19" s="22"/>
      <c r="AO19" s="50" t="str">
        <f>VLOOKUP(AE19,DataDictionary!$B$2:$G$31,5,FALSE())</f>
        <v>#N/A</v>
      </c>
    </row>
    <row r="20">
      <c r="A20" s="3" t="s">
        <v>54</v>
      </c>
      <c r="B20" s="27" t="s">
        <v>55</v>
      </c>
      <c r="C20" s="22">
        <f>VLOOKUP(B20,'P WM NMC L2'!$A$2:$B$27,2,False)</f>
        <v>46.66666667</v>
      </c>
      <c r="D20" s="18">
        <v>60.0</v>
      </c>
      <c r="E20" s="18">
        <v>33.3333333333333</v>
      </c>
      <c r="F20" s="48">
        <v>60.0</v>
      </c>
      <c r="G20" s="48">
        <v>33.3333333333333</v>
      </c>
      <c r="H20" s="18">
        <v>40.0</v>
      </c>
      <c r="I20" s="18">
        <v>46.6666666666667</v>
      </c>
      <c r="J20" s="22"/>
      <c r="K20" s="50">
        <f>VLOOKUP(B20,DataDictionary!$B$2:$G$31,5,FALSE())</f>
        <v>4</v>
      </c>
      <c r="L20" s="50" t="str">
        <f>vlookup(B20, DataDictionary!$B$2:$C$31,2,False)</f>
        <v>SWJ</v>
      </c>
      <c r="M20" s="50" t="s">
        <v>229</v>
      </c>
      <c r="N20" s="50">
        <f t="shared" si="2"/>
        <v>60</v>
      </c>
      <c r="O20" s="22" t="str">
        <f t="shared" si="3"/>
        <v>ECP_MED</v>
      </c>
      <c r="P20" s="22">
        <f t="shared" si="4"/>
        <v>13.33333333</v>
      </c>
      <c r="Q20" s="22"/>
      <c r="R20" s="22">
        <f t="shared" si="8"/>
        <v>-69.39195032</v>
      </c>
      <c r="S20" s="22">
        <f>VLOOKUP(B20,'P WM NMC L2'!$A$2:$N$27,14,False)</f>
        <v>2.884253486</v>
      </c>
      <c r="T20" s="18">
        <v>4.88569323221843</v>
      </c>
      <c r="U20" s="18">
        <v>1.44449837207794</v>
      </c>
      <c r="V20" s="48">
        <v>2.8972886800766</v>
      </c>
      <c r="W20" s="48">
        <v>0.952186294396718</v>
      </c>
      <c r="X20" s="18">
        <v>3.21333206494649</v>
      </c>
      <c r="Y20" s="18">
        <v>3.40263496637344</v>
      </c>
      <c r="AA20" s="40">
        <f>vlookup(B20, 'P SEQL NMC'!B$2:Y$27,20,False)</f>
        <v>0.8487613916</v>
      </c>
      <c r="AC20" s="40">
        <f>vlookup(B20, 'P SEQL NMC'!B$2:AA$27,22,False)</f>
        <v>4.956001965</v>
      </c>
      <c r="AE20" s="38">
        <f>vlookup(B20, 'P SEQL NMC'!B$2:AC$27,24,False)</f>
        <v>75</v>
      </c>
      <c r="AG20" s="22"/>
      <c r="AH20" s="18">
        <f t="shared" si="5"/>
        <v>13.33333333</v>
      </c>
      <c r="AI20" s="18"/>
      <c r="AJ20" s="18">
        <f t="shared" si="6"/>
        <v>13.33333333</v>
      </c>
      <c r="AK20" s="18"/>
      <c r="AL20" s="18">
        <f t="shared" si="7"/>
        <v>-6.666666667</v>
      </c>
      <c r="AM20" s="18"/>
      <c r="AN20" s="22"/>
      <c r="AO20" s="50" t="str">
        <f>VLOOKUP(AE20,DataDictionary!$B$2:$G$31,5,FALSE())</f>
        <v>#N/A</v>
      </c>
    </row>
    <row r="21">
      <c r="A21" s="4" t="s">
        <v>38</v>
      </c>
      <c r="B21" s="27" t="s">
        <v>65</v>
      </c>
      <c r="C21" s="22">
        <f>VLOOKUP(B21,'P WM NMC L2'!$A$2:$B$27,2,False)</f>
        <v>100</v>
      </c>
      <c r="D21" s="18">
        <v>100.0</v>
      </c>
      <c r="E21" s="18">
        <v>97.1014492753623</v>
      </c>
      <c r="F21" s="48">
        <v>100.0</v>
      </c>
      <c r="G21" s="48">
        <v>97.1014492753623</v>
      </c>
      <c r="H21" s="18">
        <v>100.0</v>
      </c>
      <c r="I21" s="18">
        <v>97.8260869565217</v>
      </c>
      <c r="J21" s="22"/>
      <c r="K21" s="50">
        <f>VLOOKUP(B21,DataDictionary!$B$2:$G$31,5,FALSE())</f>
        <v>3</v>
      </c>
      <c r="L21" s="50" t="str">
        <f>vlookup(B21, DataDictionary!$B$2:$C$31,2,False)</f>
        <v>EP</v>
      </c>
      <c r="M21" s="50" t="s">
        <v>230</v>
      </c>
      <c r="N21" s="50">
        <f t="shared" si="2"/>
        <v>100</v>
      </c>
      <c r="O21" s="22" t="str">
        <f t="shared" si="3"/>
        <v>ECP_MED</v>
      </c>
      <c r="P21" s="22">
        <f t="shared" si="4"/>
        <v>0</v>
      </c>
      <c r="Q21" s="22"/>
      <c r="R21" s="22">
        <f t="shared" si="8"/>
        <v>-60.95889706</v>
      </c>
      <c r="S21" s="22">
        <f>VLOOKUP(B21,'P WM NMC L2'!$A$2:$N$27,14,False)</f>
        <v>1.941737596</v>
      </c>
      <c r="T21" s="18">
        <v>3.12539941867193</v>
      </c>
      <c r="U21" s="18">
        <v>1.2753485918045</v>
      </c>
      <c r="V21" s="48">
        <v>1.69332578976949</v>
      </c>
      <c r="W21" s="48">
        <v>0.836948120594025</v>
      </c>
      <c r="X21" s="18">
        <v>2.962695368131</v>
      </c>
      <c r="Y21" s="18">
        <v>1.62220884561539</v>
      </c>
      <c r="AA21" s="40">
        <f>vlookup(B21, 'P SEQL NMC'!B$2:Y$27,20,False)</f>
        <v>0.3901161591</v>
      </c>
      <c r="AC21" s="40">
        <f>vlookup(B21, 'P SEQL NMC'!B$2:AA$27,22,False)</f>
        <v>1.086614807</v>
      </c>
      <c r="AE21" s="38">
        <f>vlookup(B21, 'P SEQL NMC'!B$2:AC$27,24,False)</f>
        <v>66.66666667</v>
      </c>
      <c r="AG21" s="22"/>
      <c r="AH21" s="18">
        <f t="shared" si="5"/>
        <v>0</v>
      </c>
      <c r="AI21" s="18"/>
      <c r="AJ21" s="18">
        <f t="shared" si="6"/>
        <v>0</v>
      </c>
      <c r="AK21" s="18"/>
      <c r="AL21" s="18">
        <f t="shared" si="7"/>
        <v>0</v>
      </c>
      <c r="AM21" s="18"/>
      <c r="AN21" s="22"/>
      <c r="AO21" s="50" t="str">
        <f>VLOOKUP(AE21,DataDictionary!$B$2:$G$31,5,FALSE())</f>
        <v>#N/A</v>
      </c>
    </row>
    <row r="22">
      <c r="A22" s="3" t="s">
        <v>13</v>
      </c>
      <c r="B22" s="27" t="s">
        <v>67</v>
      </c>
      <c r="C22" s="22">
        <f>VLOOKUP(B22,'P WM NMC L2'!$A$2:$B$27,2,False)</f>
        <v>36.50190114</v>
      </c>
      <c r="D22" s="18">
        <v>36.5019011406844</v>
      </c>
      <c r="E22" s="18">
        <v>44.106463878327</v>
      </c>
      <c r="F22" s="48">
        <v>36.5019011406844</v>
      </c>
      <c r="G22" s="48">
        <v>44.106463878327</v>
      </c>
      <c r="H22" s="18">
        <v>36.5019011406844</v>
      </c>
      <c r="I22" s="18">
        <v>44.4866920152091</v>
      </c>
      <c r="J22" s="22"/>
      <c r="K22" s="50">
        <f>VLOOKUP(B22,DataDictionary!$B$2:$G$31,5,FALSE())</f>
        <v>3</v>
      </c>
      <c r="L22" s="50" t="str">
        <f>vlookup(B22, DataDictionary!$B$2:$C$31,2,False)</f>
        <v>EC</v>
      </c>
      <c r="M22" s="50" t="s">
        <v>231</v>
      </c>
      <c r="N22" s="50">
        <f t="shared" si="2"/>
        <v>44.48669202</v>
      </c>
      <c r="O22" s="22" t="str">
        <f t="shared" si="3"/>
        <v>ECS_MEAN</v>
      </c>
      <c r="P22" s="22">
        <f t="shared" si="4"/>
        <v>7.984790875</v>
      </c>
      <c r="Q22" s="22"/>
      <c r="R22" s="22">
        <f t="shared" si="8"/>
        <v>30.56364316</v>
      </c>
      <c r="S22" s="22">
        <f>VLOOKUP(B22,'P WM NMC L2'!$A$2:$N$27,14,False)</f>
        <v>31.18866391</v>
      </c>
      <c r="T22" s="18">
        <v>46.1679158449173</v>
      </c>
      <c r="U22" s="18">
        <v>21.1811665256818</v>
      </c>
      <c r="V22" s="48">
        <v>33.7966931184133</v>
      </c>
      <c r="W22" s="48">
        <v>13.8028621872266</v>
      </c>
      <c r="X22" s="18">
        <v>46.0160474141439</v>
      </c>
      <c r="Y22" s="18">
        <v>21.6562719662984</v>
      </c>
      <c r="AA22" s="40">
        <f>vlookup(B22, 'P SEQL NMC'!B$2:Y$27,20,False)</f>
        <v>12.48533937</v>
      </c>
      <c r="AC22" s="40">
        <f>vlookup(B22, 'P SEQL NMC'!B$2:AA$27,22,False)</f>
        <v>32.96951185</v>
      </c>
      <c r="AE22" s="38">
        <f>vlookup(B22, 'P SEQL NMC'!B$2:AC$27,24,False)</f>
        <v>100</v>
      </c>
      <c r="AG22" s="22"/>
      <c r="AH22" s="18">
        <f t="shared" si="5"/>
        <v>0</v>
      </c>
      <c r="AI22" s="18"/>
      <c r="AJ22" s="18">
        <f t="shared" si="6"/>
        <v>0</v>
      </c>
      <c r="AK22" s="18"/>
      <c r="AL22" s="18">
        <f t="shared" si="7"/>
        <v>0</v>
      </c>
      <c r="AM22" s="18"/>
      <c r="AN22" s="22"/>
      <c r="AO22" s="50" t="str">
        <f>VLOOKUP(AE22,DataDictionary!$B$2:$G$31,5,FALSE())</f>
        <v>#N/A</v>
      </c>
    </row>
    <row r="23">
      <c r="A23" s="11" t="s">
        <v>27</v>
      </c>
      <c r="B23" s="27" t="s">
        <v>59</v>
      </c>
      <c r="C23" s="22">
        <f>VLOOKUP(B23,'P WM NMC L2'!$A$2:$B$27,2,False)</f>
        <v>26.11764706</v>
      </c>
      <c r="D23" s="18">
        <v>26.1176470588235</v>
      </c>
      <c r="E23" s="18">
        <v>23.0588235294118</v>
      </c>
      <c r="F23" s="48">
        <v>26.1176470588235</v>
      </c>
      <c r="G23" s="48">
        <v>23.0588235294118</v>
      </c>
      <c r="H23" s="18">
        <v>26.1176470588235</v>
      </c>
      <c r="I23" s="18">
        <v>23.5294117647059</v>
      </c>
      <c r="J23" s="22"/>
      <c r="K23" s="50">
        <f>VLOOKUP(B23,DataDictionary!$B$2:$G$31,5,FALSE())</f>
        <v>3</v>
      </c>
      <c r="L23" s="50" t="str">
        <f>vlookup(B23, DataDictionary!$B$2:$C$31,2,False)</f>
        <v>HW</v>
      </c>
      <c r="M23" s="50" t="s">
        <v>232</v>
      </c>
      <c r="N23" s="50">
        <f t="shared" si="2"/>
        <v>26.11764706</v>
      </c>
      <c r="O23" s="22" t="str">
        <f t="shared" si="3"/>
        <v>ECP_MED</v>
      </c>
      <c r="P23" s="22">
        <f t="shared" si="4"/>
        <v>0</v>
      </c>
      <c r="Q23" s="22"/>
      <c r="R23" s="22">
        <f t="shared" si="8"/>
        <v>-126.0753488</v>
      </c>
      <c r="S23" s="22">
        <f>VLOOKUP(B23,'P WM NMC L2'!$A$2:$N$27,14,False)</f>
        <v>4.422767588</v>
      </c>
      <c r="T23" s="18">
        <v>9.99878724813461</v>
      </c>
      <c r="U23" s="18">
        <v>3.05963268280029</v>
      </c>
      <c r="V23" s="48">
        <v>5.63618412017822</v>
      </c>
      <c r="W23" s="48">
        <v>1.82570190429688</v>
      </c>
      <c r="X23" s="18">
        <v>9.31549900372823</v>
      </c>
      <c r="Y23" s="18">
        <v>3.45471424261729</v>
      </c>
      <c r="AA23" s="40">
        <f>vlookup(B23, 'P SEQL NMC'!B$2:Y$27,20,False)</f>
        <v>1.57027665</v>
      </c>
      <c r="AC23" s="40">
        <f>vlookup(B23, 'P SEQL NMC'!B$2:AA$27,22,False)</f>
        <v>3.009467606</v>
      </c>
      <c r="AE23" s="38">
        <f>vlookup(B23, 'P SEQL NMC'!B$2:AC$27,24,False)</f>
        <v>100</v>
      </c>
      <c r="AG23" s="22"/>
      <c r="AH23" s="18">
        <f t="shared" si="5"/>
        <v>0</v>
      </c>
      <c r="AI23" s="18"/>
      <c r="AJ23" s="18">
        <f t="shared" si="6"/>
        <v>0</v>
      </c>
      <c r="AK23" s="18"/>
      <c r="AL23" s="18">
        <f t="shared" si="7"/>
        <v>0</v>
      </c>
      <c r="AM23" s="18"/>
      <c r="AN23" s="22"/>
      <c r="AO23" s="50" t="str">
        <f>VLOOKUP(AE23,DataDictionary!$B$2:$G$31,5,FALSE())</f>
        <v>#N/A</v>
      </c>
    </row>
    <row r="24">
      <c r="A24" s="11" t="s">
        <v>27</v>
      </c>
      <c r="B24" s="27" t="s">
        <v>61</v>
      </c>
      <c r="C24" s="22">
        <f>VLOOKUP(B24,'P WM NMC L2'!$A$2:$B$27,2,False)</f>
        <v>90.625</v>
      </c>
      <c r="D24" s="18">
        <v>90.625</v>
      </c>
      <c r="E24" s="18">
        <v>65.625</v>
      </c>
      <c r="F24" s="48">
        <v>90.625</v>
      </c>
      <c r="G24" s="48">
        <v>65.625</v>
      </c>
      <c r="H24" s="18">
        <v>90.625</v>
      </c>
      <c r="I24" s="18">
        <v>65.625</v>
      </c>
      <c r="J24" s="22"/>
      <c r="K24" s="50">
        <f>VLOOKUP(B24,DataDictionary!$B$2:$G$31,5,FALSE())</f>
        <v>3</v>
      </c>
      <c r="L24" s="50" t="str">
        <f>vlookup(B24, DataDictionary!$B$2:$C$31,2,False)</f>
        <v>UW</v>
      </c>
      <c r="M24" s="50" t="s">
        <v>233</v>
      </c>
      <c r="N24" s="50">
        <f t="shared" si="2"/>
        <v>90.625</v>
      </c>
      <c r="O24" s="22" t="str">
        <f t="shared" si="3"/>
        <v>ECP_MED</v>
      </c>
      <c r="P24" s="22">
        <f t="shared" si="4"/>
        <v>0</v>
      </c>
      <c r="Q24" s="22"/>
      <c r="R24" s="22">
        <f t="shared" si="8"/>
        <v>-123.3799887</v>
      </c>
      <c r="S24" s="22">
        <f>VLOOKUP(B24,'P WM NMC L2'!$A$2:$N$27,14,False)</f>
        <v>3.570542526</v>
      </c>
      <c r="T24" s="18">
        <v>7.9758774916331</v>
      </c>
      <c r="U24" s="18">
        <v>2.49099750121435</v>
      </c>
      <c r="V24" s="48">
        <v>4.41165720224381</v>
      </c>
      <c r="W24" s="48">
        <v>1.50978454748789</v>
      </c>
      <c r="X24" s="18">
        <v>7.61548608144124</v>
      </c>
      <c r="Y24" s="18">
        <v>2.84504387776057</v>
      </c>
      <c r="AA24" s="40">
        <f>vlookup(B24, 'P SEQL NMC'!B$2:Y$27,20,False)</f>
        <v>2.038299783</v>
      </c>
      <c r="AC24" s="40">
        <f>vlookup(B24, 'P SEQL NMC'!B$2:AA$27,22,False)</f>
        <v>5.046207786</v>
      </c>
      <c r="AE24" s="38">
        <f>vlookup(B24, 'P SEQL NMC'!B$2:AC$27,24,False)</f>
        <v>100</v>
      </c>
      <c r="AG24" s="22"/>
      <c r="AH24" s="18">
        <f t="shared" si="5"/>
        <v>0</v>
      </c>
      <c r="AI24" s="18"/>
      <c r="AJ24" s="18">
        <f t="shared" si="6"/>
        <v>0</v>
      </c>
      <c r="AK24" s="18"/>
      <c r="AL24" s="18">
        <f t="shared" si="7"/>
        <v>0</v>
      </c>
      <c r="AM24" s="18"/>
      <c r="AN24" s="22"/>
      <c r="AO24" s="50" t="str">
        <f>VLOOKUP(AE24,DataDictionary!$B$2:$G$31,5,FALSE())</f>
        <v>#N/A</v>
      </c>
    </row>
    <row r="25">
      <c r="A25" s="3" t="s">
        <v>54</v>
      </c>
      <c r="B25" s="27" t="s">
        <v>69</v>
      </c>
      <c r="C25" s="22">
        <f>VLOOKUP(B25,'P WM NMC L2'!$A$2:$B$27,2,False)</f>
        <v>40</v>
      </c>
      <c r="D25" s="18">
        <v>13.3333333333333</v>
      </c>
      <c r="E25" s="18">
        <v>13.3333333333333</v>
      </c>
      <c r="F25" s="48">
        <v>13.3333333333333</v>
      </c>
      <c r="G25" s="48">
        <v>13.3333333333333</v>
      </c>
      <c r="H25" s="18">
        <v>13.3333333333333</v>
      </c>
      <c r="I25" s="18">
        <v>13.3333333333333</v>
      </c>
      <c r="J25" s="22"/>
      <c r="K25" s="50">
        <f>VLOOKUP(B25,DataDictionary!$B$2:$G$31,5,FALSE())</f>
        <v>2</v>
      </c>
      <c r="L25" s="50" t="str">
        <f>vlookup(B25, DataDictionary!$B$2:$C$31,2,False)</f>
        <v>AF</v>
      </c>
      <c r="M25" s="50" t="s">
        <v>234</v>
      </c>
      <c r="N25" s="50">
        <f t="shared" si="2"/>
        <v>13.33333333</v>
      </c>
      <c r="O25" s="22" t="str">
        <f t="shared" si="3"/>
        <v>ECP_MED</v>
      </c>
      <c r="P25" s="22">
        <f t="shared" si="4"/>
        <v>-26.66666667</v>
      </c>
      <c r="Q25" s="22"/>
      <c r="R25" s="22">
        <f t="shared" si="8"/>
        <v>-7.600490349</v>
      </c>
      <c r="S25" s="22">
        <f>VLOOKUP(B25,'P WM NMC L2'!$A$2:$N$27,14,False)</f>
        <v>0.4375288407</v>
      </c>
      <c r="T25" s="18">
        <v>0.470783178011576</v>
      </c>
      <c r="U25" s="18">
        <v>0.47174125512441</v>
      </c>
      <c r="V25" s="48">
        <v>0.28741192817688</v>
      </c>
      <c r="W25" s="48">
        <v>0.297329060236613</v>
      </c>
      <c r="X25" s="18">
        <v>0.490277977784475</v>
      </c>
      <c r="Y25" s="18">
        <v>0.536739404996236</v>
      </c>
      <c r="AA25" s="40">
        <f>vlookup(B25, 'P SEQL NMC'!B$2:Y$27,20,False)</f>
        <v>0.2495747169</v>
      </c>
      <c r="AC25" s="40">
        <f>vlookup(B25, 'P SEQL NMC'!B$2:AA$27,22,False)</f>
        <v>0.5818956256</v>
      </c>
      <c r="AE25" s="38">
        <f>vlookup(B25, 'P SEQL NMC'!B$2:AC$27,24,False)</f>
        <v>50</v>
      </c>
      <c r="AG25" s="22"/>
      <c r="AH25" s="18">
        <f t="shared" si="5"/>
        <v>-26.66666667</v>
      </c>
      <c r="AI25" s="18"/>
      <c r="AJ25" s="18">
        <f t="shared" si="6"/>
        <v>-26.66666667</v>
      </c>
      <c r="AK25" s="18"/>
      <c r="AL25" s="18">
        <f t="shared" si="7"/>
        <v>-26.66666667</v>
      </c>
      <c r="AM25" s="18"/>
      <c r="AN25" s="22"/>
      <c r="AO25" s="50" t="str">
        <f>VLOOKUP(AE25,DataDictionary!$B$2:$G$31,5,FALSE())</f>
        <v>#N/A</v>
      </c>
    </row>
    <row r="26">
      <c r="A26" s="3" t="s">
        <v>13</v>
      </c>
      <c r="B26" s="27" t="s">
        <v>73</v>
      </c>
      <c r="C26" s="22">
        <f>VLOOKUP(B26,'P WM NMC L2'!$A$2:$B$27,2,False)</f>
        <v>93.33333333</v>
      </c>
      <c r="D26" s="18">
        <v>93.3333333333333</v>
      </c>
      <c r="E26" s="18">
        <v>75.0</v>
      </c>
      <c r="F26" s="48">
        <v>93.3333333333333</v>
      </c>
      <c r="G26" s="48">
        <v>80.5555555555556</v>
      </c>
      <c r="H26" s="18">
        <v>93.3333333333333</v>
      </c>
      <c r="I26" s="18">
        <v>75.0</v>
      </c>
      <c r="J26" s="22"/>
      <c r="K26" s="50">
        <f>VLOOKUP(B26,DataDictionary!$B$2:$G$31,5,FALSE())</f>
        <v>2</v>
      </c>
      <c r="L26" s="50" t="str">
        <f>vlookup(B26, DataDictionary!$B$2:$C$31,2,False)</f>
        <v>LB</v>
      </c>
      <c r="M26" s="50" t="s">
        <v>235</v>
      </c>
      <c r="N26" s="50">
        <f t="shared" si="2"/>
        <v>93.33333333</v>
      </c>
      <c r="O26" s="22" t="str">
        <f t="shared" si="3"/>
        <v>ECP_MED</v>
      </c>
      <c r="P26" s="22">
        <f t="shared" si="4"/>
        <v>0</v>
      </c>
      <c r="Q26" s="22"/>
      <c r="R26" s="22">
        <f t="shared" si="8"/>
        <v>-189.6384326</v>
      </c>
      <c r="S26" s="22">
        <f>VLOOKUP(B26,'P WM NMC L2'!$A$2:$N$27,14,False)</f>
        <v>0.3690876921</v>
      </c>
      <c r="T26" s="18">
        <v>1.06901980638504</v>
      </c>
      <c r="U26" s="18">
        <v>0.477876047293345</v>
      </c>
      <c r="V26" s="48">
        <v>0.534026491641998</v>
      </c>
      <c r="W26" s="48">
        <v>0.271012616157532</v>
      </c>
      <c r="X26" s="18">
        <v>1.10514596303304</v>
      </c>
      <c r="Y26" s="18">
        <v>0.520514059066772</v>
      </c>
      <c r="AA26" s="40">
        <f>vlookup(B26, 'P SEQL NMC'!B$2:Y$27,20,False)</f>
        <v>0.3071568251</v>
      </c>
      <c r="AC26" s="40">
        <f>vlookup(B26, 'P SEQL NMC'!B$2:AA$27,22,False)</f>
        <v>0.7743847211</v>
      </c>
      <c r="AE26" s="38">
        <f>vlookup(B26, 'P SEQL NMC'!B$2:AC$27,24,False)</f>
        <v>100</v>
      </c>
      <c r="AG26" s="22"/>
      <c r="AH26" s="18">
        <f t="shared" si="5"/>
        <v>0</v>
      </c>
      <c r="AI26" s="18"/>
      <c r="AJ26" s="18">
        <f t="shared" si="6"/>
        <v>0</v>
      </c>
      <c r="AK26" s="18"/>
      <c r="AL26" s="18">
        <f t="shared" si="7"/>
        <v>0</v>
      </c>
      <c r="AM26" s="18"/>
      <c r="AN26" s="22"/>
      <c r="AO26" s="50" t="str">
        <f>VLOOKUP(AE26,DataDictionary!$B$2:$G$31,5,FALSE())</f>
        <v>#N/A</v>
      </c>
    </row>
    <row r="27">
      <c r="A27" s="4" t="s">
        <v>38</v>
      </c>
      <c r="B27" s="27" t="s">
        <v>71</v>
      </c>
      <c r="C27" s="22">
        <f>VLOOKUP(B27,'P WM NMC L2'!$A$2:$B$27,2,False)</f>
        <v>93.85363065</v>
      </c>
      <c r="D27" s="18">
        <v>93.8536306460835</v>
      </c>
      <c r="E27" s="18">
        <v>84.9056603773585</v>
      </c>
      <c r="F27" s="48">
        <v>93.8536306460835</v>
      </c>
      <c r="G27" s="48">
        <v>84.9056603773585</v>
      </c>
      <c r="H27" s="18">
        <v>93.8536306460835</v>
      </c>
      <c r="I27" s="18">
        <v>84.9056603773585</v>
      </c>
      <c r="J27" s="22"/>
      <c r="K27" s="50">
        <f>VLOOKUP(B27,DataDictionary!$B$2:$G$31,5,FALSE())</f>
        <v>2</v>
      </c>
      <c r="L27" s="50" t="str">
        <f>vlookup(B27, DataDictionary!$B$2:$C$31,2,False)</f>
        <v>PD</v>
      </c>
      <c r="M27" s="50" t="s">
        <v>236</v>
      </c>
      <c r="N27" s="50">
        <f t="shared" si="2"/>
        <v>93.85363065</v>
      </c>
      <c r="O27" s="22" t="str">
        <f t="shared" si="3"/>
        <v>ECP_MED</v>
      </c>
      <c r="P27" s="22">
        <f t="shared" si="4"/>
        <v>0</v>
      </c>
      <c r="Q27" s="22"/>
      <c r="R27" s="22">
        <f t="shared" si="8"/>
        <v>-189.9203178</v>
      </c>
      <c r="S27" s="22">
        <f>VLOOKUP(B27,'P WM NMC L2'!$A$2:$N$27,14,False)</f>
        <v>0.7054279168</v>
      </c>
      <c r="T27" s="18">
        <v>2.04517885843913</v>
      </c>
      <c r="U27" s="18">
        <v>0.801562607288361</v>
      </c>
      <c r="V27" s="48">
        <v>0.972908616065979</v>
      </c>
      <c r="W27" s="48">
        <v>0.494765679041545</v>
      </c>
      <c r="X27" s="18">
        <v>1.74848263263702</v>
      </c>
      <c r="Y27" s="18">
        <v>0.884713224569956</v>
      </c>
      <c r="AA27" s="40">
        <f>vlookup(B27, 'P SEQL NMC'!B$2:Y$27,20,False)</f>
        <v>2.835562718</v>
      </c>
      <c r="AC27" s="40">
        <f>vlookup(B27, 'P SEQL NMC'!B$2:AA$27,22,False)</f>
        <v>3.784200656</v>
      </c>
      <c r="AE27" s="38">
        <f>vlookup(B27, 'P SEQL NMC'!B$2:AC$27,24,False)</f>
        <v>100</v>
      </c>
      <c r="AG27" s="22"/>
      <c r="AH27" s="18">
        <f t="shared" si="5"/>
        <v>0</v>
      </c>
      <c r="AI27" s="18"/>
      <c r="AJ27" s="18">
        <f t="shared" si="6"/>
        <v>0</v>
      </c>
      <c r="AK27" s="18"/>
      <c r="AL27" s="18">
        <f t="shared" si="7"/>
        <v>0</v>
      </c>
      <c r="AM27" s="18"/>
      <c r="AN27" s="22"/>
      <c r="AO27" s="50" t="str">
        <f>VLOOKUP(AE27,DataDictionary!$B$2:$G$31,5,FALSE())</f>
        <v>#N/A</v>
      </c>
    </row>
    <row r="28">
      <c r="B28" s="52"/>
      <c r="C28" s="53"/>
      <c r="D28" s="54"/>
      <c r="E28" s="54"/>
      <c r="F28" s="53"/>
      <c r="G28" s="53"/>
      <c r="H28" s="54"/>
      <c r="I28" s="54"/>
      <c r="J28" s="53"/>
      <c r="K28" s="55"/>
      <c r="L28" s="55"/>
      <c r="M28" s="55"/>
      <c r="N28" s="55"/>
      <c r="O28" s="53"/>
      <c r="P28" s="53"/>
      <c r="Q28" s="53"/>
      <c r="R28" s="53"/>
      <c r="S28" s="53"/>
      <c r="T28" s="54"/>
      <c r="U28" s="54"/>
      <c r="V28" s="53"/>
      <c r="W28" s="53"/>
      <c r="X28" s="54"/>
      <c r="Y28" s="54"/>
    </row>
    <row r="29">
      <c r="B29" s="56"/>
      <c r="C29" s="57">
        <f t="shared" ref="C29:J29" si="9">AVERAGE(C2:C27)</f>
        <v>70.2807991</v>
      </c>
      <c r="D29" s="57">
        <f t="shared" si="9"/>
        <v>68.95949865</v>
      </c>
      <c r="E29" s="57">
        <f t="shared" si="9"/>
        <v>64.10154635</v>
      </c>
      <c r="F29" s="57">
        <f t="shared" si="9"/>
        <v>68.94243973</v>
      </c>
      <c r="G29" s="57">
        <f t="shared" si="9"/>
        <v>64.51373727</v>
      </c>
      <c r="H29" s="57">
        <f t="shared" si="9"/>
        <v>68.70820178</v>
      </c>
      <c r="I29" s="57">
        <f t="shared" si="9"/>
        <v>66.4788909</v>
      </c>
      <c r="J29" s="57" t="str">
        <f t="shared" si="9"/>
        <v>#DIV/0!</v>
      </c>
      <c r="K29" s="56"/>
      <c r="L29" s="56"/>
      <c r="M29" s="56"/>
      <c r="N29" s="56"/>
      <c r="O29" s="56"/>
      <c r="P29" s="56"/>
      <c r="Q29" s="56"/>
      <c r="R29" s="56"/>
      <c r="S29" s="57">
        <f t="shared" ref="S29:Y29" si="10">SUM(S2:S27)</f>
        <v>3774.465961</v>
      </c>
      <c r="T29" s="57">
        <f t="shared" si="10"/>
        <v>1206.936447</v>
      </c>
      <c r="U29" s="58">
        <f t="shared" si="10"/>
        <v>843.8651406</v>
      </c>
      <c r="V29" s="57">
        <f t="shared" si="10"/>
        <v>966.5119583</v>
      </c>
      <c r="W29" s="57">
        <f t="shared" si="10"/>
        <v>634.4962239</v>
      </c>
      <c r="X29" s="57">
        <f t="shared" si="10"/>
        <v>1208.797372</v>
      </c>
      <c r="Y29" s="57">
        <f t="shared" si="10"/>
        <v>871.8523373</v>
      </c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</row>
    <row r="30">
      <c r="B30" s="59"/>
      <c r="C30" s="59"/>
      <c r="D30" s="59">
        <f t="shared" ref="D30:I30" si="11">D29-$C$29</f>
        <v>-1.321300451</v>
      </c>
      <c r="E30" s="59">
        <f t="shared" si="11"/>
        <v>-6.179252744</v>
      </c>
      <c r="F30" s="59">
        <f t="shared" si="11"/>
        <v>-1.338359364</v>
      </c>
      <c r="G30" s="59">
        <f t="shared" si="11"/>
        <v>-5.767061822</v>
      </c>
      <c r="H30" s="59">
        <f t="shared" si="11"/>
        <v>-1.572597321</v>
      </c>
      <c r="I30" s="59">
        <f t="shared" si="11"/>
        <v>-3.801908193</v>
      </c>
      <c r="J30" s="59"/>
      <c r="K30" s="59"/>
      <c r="L30" s="59"/>
      <c r="M30" s="59"/>
      <c r="N30" s="59"/>
      <c r="O30" s="59"/>
      <c r="P30" s="59"/>
      <c r="Q30" s="59"/>
      <c r="R30" s="59"/>
      <c r="S30" s="59">
        <f>(S29-$S$29)/$S$29</f>
        <v>0</v>
      </c>
      <c r="T30" s="59">
        <f t="shared" ref="T30:Y30" si="12">100*(T29-$S$29)/$S$29</f>
        <v>-68.02364998</v>
      </c>
      <c r="U30" s="59">
        <f t="shared" si="12"/>
        <v>-77.64279372</v>
      </c>
      <c r="V30" s="59">
        <f t="shared" si="12"/>
        <v>-74.39341172</v>
      </c>
      <c r="W30" s="59">
        <f t="shared" si="12"/>
        <v>-83.18977491</v>
      </c>
      <c r="X30" s="59">
        <f t="shared" si="12"/>
        <v>-67.97434699</v>
      </c>
      <c r="Y30" s="59">
        <f t="shared" si="12"/>
        <v>-76.90130613</v>
      </c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</row>
    <row r="32">
      <c r="S32" s="40">
        <f>SUM(S2:S4)</f>
        <v>1911.208347</v>
      </c>
      <c r="V32" s="40">
        <f>SUM(V2:V4)</f>
        <v>401.047804</v>
      </c>
    </row>
    <row r="33">
      <c r="C33" s="61">
        <f>AVERAGE(C2:C4)-average(F2:F4)</f>
        <v>4.917891956</v>
      </c>
      <c r="V33" s="38">
        <f>(S32-V32)/S32</f>
        <v>0.7901600814</v>
      </c>
    </row>
    <row r="34">
      <c r="S34" s="40">
        <f>SUM(S7:S12)</f>
        <v>383.7665575</v>
      </c>
      <c r="V34" s="40">
        <f>SUM(V7:W12)</f>
        <v>189.5099356</v>
      </c>
    </row>
    <row r="35">
      <c r="V35" s="38">
        <f>(S34-V34)/S34</f>
        <v>0.5061843407</v>
      </c>
    </row>
    <row r="36">
      <c r="S36" s="40">
        <f>SUM(S13:S21)</f>
        <v>414.9849864</v>
      </c>
      <c r="V36" s="40">
        <f>SUM(V13:V21)</f>
        <v>190.5262719</v>
      </c>
    </row>
    <row r="37">
      <c r="V37" s="38">
        <f>(S36-V36)/S36</f>
        <v>0.5408839401</v>
      </c>
    </row>
    <row r="38">
      <c r="S38" s="40">
        <f>sum(S5:S6)</f>
        <v>1023.812051</v>
      </c>
      <c r="V38" s="40">
        <f>sum(V5:V6)</f>
        <v>228.070569</v>
      </c>
    </row>
    <row r="39">
      <c r="V39" s="38">
        <f>(S38-V38)/S38</f>
        <v>0.7772339476</v>
      </c>
    </row>
    <row r="40">
      <c r="S40" s="40">
        <f>sum(S22:S24)</f>
        <v>39.18197403</v>
      </c>
      <c r="V40" s="40">
        <f>sum(V22:V24)</f>
        <v>43.84453444</v>
      </c>
    </row>
    <row r="41">
      <c r="V41" s="38">
        <f>(S40-V40)/S40</f>
        <v>-0.1189975883</v>
      </c>
    </row>
    <row r="42">
      <c r="S42" s="40">
        <f>sum(S25:S27)</f>
        <v>1.51204445</v>
      </c>
      <c r="V42" s="40">
        <f>sum(V25:V27)</f>
        <v>1.794347036</v>
      </c>
    </row>
    <row r="43">
      <c r="V43" s="38">
        <f>(S42-V42)/S42</f>
        <v>-0.186702571</v>
      </c>
    </row>
  </sheetData>
  <autoFilter ref="$A$1:$A$1001"/>
  <drawing r:id="rId1"/>
</worksheet>
</file>