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njikwon/Desktop/4-1/실험설계분석/과제2/"/>
    </mc:Choice>
  </mc:AlternateContent>
  <xr:revisionPtr revIDLastSave="0" documentId="8_{48F0D8F6-E340-914E-9532-65CF73860F08}" xr6:coauthVersionLast="47" xr6:coauthVersionMax="47" xr10:uidLastSave="{00000000-0000-0000-0000-000000000000}"/>
  <bookViews>
    <workbookView xWindow="6220" yWindow="500" windowWidth="22580" windowHeight="16440" activeTab="1" xr2:uid="{00000000-000D-0000-FFFF-FFFF00000000}"/>
  </bookViews>
  <sheets>
    <sheet name="2-1" sheetId="1" r:id="rId1"/>
    <sheet name="2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3" l="1"/>
  <c r="N9" i="3"/>
  <c r="N26" i="3"/>
  <c r="N24" i="3"/>
  <c r="N23" i="3"/>
  <c r="K10" i="3"/>
  <c r="L10" i="3" s="1"/>
  <c r="N22" i="3"/>
  <c r="N21" i="3"/>
  <c r="L12" i="3"/>
  <c r="L9" i="3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C23" i="1"/>
  <c r="AI22" i="1"/>
  <c r="AF22" i="1"/>
  <c r="AC22" i="1"/>
  <c r="AI21" i="1"/>
  <c r="AF21" i="1"/>
  <c r="AC21" i="1"/>
  <c r="AC24" i="1" s="1"/>
  <c r="AI20" i="1"/>
  <c r="AF20" i="1"/>
  <c r="AC20" i="1"/>
  <c r="AI19" i="1"/>
  <c r="AF19" i="1"/>
  <c r="AL18" i="1"/>
  <c r="AI18" i="1"/>
  <c r="AF18" i="1"/>
  <c r="AI17" i="1"/>
  <c r="AF17" i="1"/>
  <c r="AC17" i="1"/>
  <c r="AI16" i="1"/>
  <c r="AF16" i="1"/>
  <c r="AC16" i="1"/>
  <c r="AL15" i="1"/>
  <c r="AI15" i="1"/>
  <c r="AF15" i="1"/>
  <c r="AC15" i="1"/>
  <c r="AL14" i="1"/>
  <c r="AI14" i="1"/>
  <c r="AF14" i="1"/>
  <c r="AC14" i="1"/>
  <c r="AL13" i="1"/>
  <c r="AI13" i="1"/>
  <c r="AF13" i="1"/>
  <c r="AC13" i="1"/>
  <c r="AL12" i="1"/>
  <c r="AI12" i="1"/>
  <c r="AF12" i="1"/>
  <c r="AC12" i="1"/>
  <c r="AC18" i="1" s="1"/>
  <c r="AL11" i="1"/>
  <c r="AI11" i="1"/>
  <c r="AF11" i="1"/>
  <c r="AL10" i="1"/>
  <c r="AI10" i="1"/>
  <c r="AF10" i="1"/>
  <c r="AL9" i="1"/>
  <c r="AI9" i="1"/>
  <c r="AF9" i="1"/>
  <c r="AC9" i="1"/>
  <c r="AL8" i="1"/>
  <c r="AI8" i="1"/>
  <c r="AF8" i="1"/>
  <c r="AC8" i="1"/>
  <c r="AL7" i="1"/>
  <c r="AI7" i="1"/>
  <c r="AF7" i="1"/>
  <c r="AC7" i="1"/>
  <c r="AL6" i="1"/>
  <c r="AI6" i="1"/>
  <c r="AF6" i="1"/>
  <c r="AC6" i="1"/>
  <c r="AL5" i="1"/>
  <c r="AL16" i="1" s="1"/>
  <c r="AI5" i="1"/>
  <c r="AF5" i="1"/>
  <c r="AC5" i="1"/>
  <c r="AL4" i="1"/>
  <c r="AI4" i="1"/>
  <c r="AI34" i="1" s="1"/>
  <c r="AF4" i="1"/>
  <c r="AF34" i="1" s="1"/>
  <c r="AC4" i="1"/>
  <c r="AC10" i="1" s="1"/>
  <c r="Z5" i="1"/>
  <c r="W5" i="1"/>
  <c r="Z4" i="1"/>
  <c r="Z6" i="1" s="1"/>
  <c r="W4" i="1"/>
  <c r="W6" i="1" s="1"/>
  <c r="T9" i="1"/>
  <c r="M7" i="1" l="1"/>
  <c r="M6" i="1"/>
  <c r="M5" i="1"/>
  <c r="M4" i="1"/>
  <c r="M2" i="1"/>
  <c r="P2" i="1" s="1"/>
  <c r="P26" i="1"/>
  <c r="P25" i="1"/>
  <c r="P24" i="1"/>
  <c r="P23" i="1"/>
  <c r="P22" i="1"/>
  <c r="P21" i="1"/>
  <c r="P20" i="1"/>
  <c r="P19" i="1"/>
  <c r="P18" i="1"/>
  <c r="P17" i="1"/>
  <c r="Q15" i="1"/>
  <c r="R15" i="1" s="1"/>
  <c r="P15" i="1"/>
  <c r="P14" i="1"/>
  <c r="Q17" i="1" l="1"/>
  <c r="R17" i="1" s="1"/>
  <c r="Q26" i="1"/>
  <c r="Q21" i="1"/>
  <c r="R21" i="1" s="1"/>
  <c r="Q14" i="1"/>
  <c r="R14" i="1" s="1"/>
  <c r="S14" i="1" s="1"/>
  <c r="Q23" i="1"/>
  <c r="R23" i="1" s="1"/>
  <c r="Q24" i="1"/>
  <c r="R24" i="1" s="1"/>
  <c r="Q18" i="1"/>
  <c r="R18" i="1" s="1"/>
  <c r="Q20" i="1"/>
  <c r="R20" i="1" s="1"/>
  <c r="Q22" i="1"/>
  <c r="R22" i="1" s="1"/>
  <c r="Q19" i="1"/>
  <c r="R19" i="1" s="1"/>
  <c r="S17" i="1" s="1"/>
  <c r="Q25" i="1"/>
  <c r="R25" i="1" s="1"/>
  <c r="S20" i="1" l="1"/>
  <c r="S18" i="1"/>
  <c r="S23" i="1"/>
  <c r="S24" i="1"/>
  <c r="S21" i="1"/>
  <c r="J14" i="3" l="1"/>
  <c r="K13" i="3"/>
  <c r="K12" i="3"/>
  <c r="K11" i="3"/>
  <c r="K9" i="3"/>
</calcChain>
</file>

<file path=xl/sharedStrings.xml><?xml version="1.0" encoding="utf-8"?>
<sst xmlns="http://schemas.openxmlformats.org/spreadsheetml/2006/main" count="288" uniqueCount="254">
  <si>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</si>
  <si>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</si>
  <si>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</si>
  <si>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</si>
  <si>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 xml:space="preserve"> - A, B, C 는 fixed effect 이다.  S는 subject 번호를 나타낸다.</t>
    <phoneticPr fontId="1" type="noConversion"/>
  </si>
  <si>
    <t>측정값</t>
    <phoneticPr fontId="1" type="noConversion"/>
  </si>
  <si>
    <t xml:space="preserve"> - 공학용계산기를 사용할 경우, 종이에 계산과정을 찍어서 제출하시오</t>
    <phoneticPr fontId="1" type="noConversion"/>
  </si>
  <si>
    <t xml:space="preserve"> - 엑셀을 활용할 경우, 계산 과정이 담긴 엑셀 시트와 함께 제출하시오</t>
    <phoneticPr fontId="1" type="noConversion"/>
  </si>
  <si>
    <t xml:space="preserve"> - ANOVA Table 에는 SV, df, SS, MS, F 값이 모두 표시되어야 함.</t>
    <phoneticPr fontId="1" type="noConversion"/>
  </si>
  <si>
    <t xml:space="preserve"> - 유의수준 0.05 에서 검정하시오</t>
    <phoneticPr fontId="1" type="noConversion"/>
  </si>
  <si>
    <t xml:space="preserve"> - 엑셀을 활용할 경우, 계산 과정이 담긴 시트와 함께 제출하시오</t>
    <phoneticPr fontId="1" type="noConversion"/>
  </si>
  <si>
    <r>
      <t xml:space="preserve"> - </t>
    </r>
    <r>
      <rPr>
        <b/>
        <sz val="11"/>
        <color theme="1"/>
        <rFont val="맑은 고딕"/>
        <family val="3"/>
        <charset val="129"/>
        <scheme val="minor"/>
      </rPr>
      <t xml:space="preserve">A 는 random effect </t>
    </r>
    <r>
      <rPr>
        <sz val="11"/>
        <color theme="1"/>
        <rFont val="맑은 고딕"/>
        <family val="2"/>
        <scheme val="minor"/>
      </rPr>
      <t xml:space="preserve">이고, </t>
    </r>
    <r>
      <rPr>
        <sz val="11"/>
        <color theme="1"/>
        <rFont val="맑은 고딕"/>
        <family val="3"/>
        <charset val="129"/>
        <scheme val="minor"/>
      </rPr>
      <t xml:space="preserve">B 는 fixed effect </t>
    </r>
    <r>
      <rPr>
        <sz val="11"/>
        <color theme="1"/>
        <rFont val="맑은 고딕"/>
        <family val="2"/>
        <scheme val="minor"/>
      </rPr>
      <t>이다. S는 subject 번호를 나타낸다.</t>
    </r>
    <phoneticPr fontId="1" type="noConversion"/>
  </si>
  <si>
    <t xml:space="preserve"> - Hint: Quasi-F ratio 개념을 활용하시오</t>
    <phoneticPr fontId="1" type="noConversion"/>
  </si>
  <si>
    <t>F tab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</si>
  <si>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</si>
  <si>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</si>
  <si>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</si>
  <si>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 obs</t>
    <phoneticPr fontId="1" type="noConversion"/>
  </si>
  <si>
    <t>numerator</t>
    <phoneticPr fontId="1" type="noConversion"/>
  </si>
  <si>
    <t>denominator</t>
    <phoneticPr fontId="1" type="noConversion"/>
  </si>
  <si>
    <t>AxB</t>
    <phoneticPr fontId="1" type="noConversion"/>
  </si>
  <si>
    <t>AxS/B</t>
    <phoneticPr fontId="1" type="noConversion"/>
  </si>
  <si>
    <t>S/B</t>
    <phoneticPr fontId="1" type="noConversion"/>
  </si>
  <si>
    <t>Total</t>
    <phoneticPr fontId="1" type="noConversion"/>
  </si>
  <si>
    <r>
      <t xml:space="preserve">HW 2-2. 다음과 같이 데이터를 수집하였다고 할 때, </t>
    </r>
    <r>
      <rPr>
        <b/>
        <u/>
        <sz val="11"/>
        <color theme="1"/>
        <rFont val="맑은 고딕"/>
        <family val="3"/>
        <charset val="129"/>
        <scheme val="minor"/>
      </rPr>
      <t xml:space="preserve">F observed ratio 값과 유의성 판정을 위한 F tabled 의 df1과 df2 </t>
    </r>
    <r>
      <rPr>
        <b/>
        <sz val="11"/>
        <color theme="1"/>
        <rFont val="맑은 고딕"/>
        <family val="3"/>
        <charset val="129"/>
        <scheme val="minor"/>
      </rPr>
      <t>를 구하시오</t>
    </r>
    <phoneticPr fontId="1" type="noConversion"/>
  </si>
  <si>
    <t>HW 2-1. 다음과 같이 데이터를 수집하였다고 할 때, ANOVA Table 을 완성하고, 각 효과를 검정하시오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</si>
  <si>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</si>
  <si>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</si>
  <si>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</si>
  <si>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</si>
  <si>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s</t>
    <phoneticPr fontId="1" type="noConversion"/>
  </si>
  <si>
    <t>A&amp;S :</t>
    <phoneticPr fontId="1" type="noConversion"/>
  </si>
  <si>
    <t>B&amp;S :</t>
    <phoneticPr fontId="1" type="noConversion"/>
  </si>
  <si>
    <t>C&amp;S :</t>
    <phoneticPr fontId="1" type="noConversion"/>
  </si>
  <si>
    <t>within</t>
    <phoneticPr fontId="1" type="noConversion"/>
  </si>
  <si>
    <t>between</t>
    <phoneticPr fontId="1" type="noConversion"/>
  </si>
  <si>
    <t>ABCS</t>
    <phoneticPr fontId="1" type="noConversion"/>
  </si>
  <si>
    <t>a1b1</t>
    <phoneticPr fontId="1" type="noConversion"/>
  </si>
  <si>
    <t>a1b2</t>
    <phoneticPr fontId="1" type="noConversion"/>
  </si>
  <si>
    <t>a2b1</t>
    <phoneticPr fontId="1" type="noConversion"/>
  </si>
  <si>
    <t>a2b2</t>
    <phoneticPr fontId="1" type="noConversion"/>
  </si>
  <si>
    <t>c1</t>
    <phoneticPr fontId="1" type="noConversion"/>
  </si>
  <si>
    <t>S1</t>
    <phoneticPr fontId="1" type="noConversion"/>
  </si>
  <si>
    <t>S2</t>
    <phoneticPr fontId="1" type="noConversion"/>
  </si>
  <si>
    <t>S3</t>
  </si>
  <si>
    <t>S4</t>
  </si>
  <si>
    <t>S5</t>
  </si>
  <si>
    <t>c2</t>
    <phoneticPr fontId="1" type="noConversion"/>
  </si>
  <si>
    <t>S6</t>
  </si>
  <si>
    <t>S7</t>
  </si>
  <si>
    <t>S8</t>
  </si>
  <si>
    <t>S9</t>
  </si>
  <si>
    <t>S10</t>
  </si>
  <si>
    <t>c3</t>
    <phoneticPr fontId="1" type="noConversion"/>
  </si>
  <si>
    <t>S11</t>
  </si>
  <si>
    <t>S12</t>
  </si>
  <si>
    <t>S13</t>
  </si>
  <si>
    <t>S14</t>
  </si>
  <si>
    <t>S15</t>
  </si>
  <si>
    <t>T(….)</t>
    <phoneticPr fontId="1" type="noConversion"/>
  </si>
  <si>
    <t>SV</t>
    <phoneticPr fontId="1" type="noConversion"/>
  </si>
  <si>
    <t>df</t>
    <phoneticPr fontId="1" type="noConversion"/>
  </si>
  <si>
    <t>F</t>
    <phoneticPr fontId="1" type="noConversion"/>
  </si>
  <si>
    <t>F table(0.05,df1,df2)</t>
    <phoneticPr fontId="1" type="noConversion"/>
  </si>
  <si>
    <t>(between)</t>
    <phoneticPr fontId="1" type="noConversion"/>
  </si>
  <si>
    <t>S/C</t>
    <phoneticPr fontId="1" type="noConversion"/>
  </si>
  <si>
    <t>(within)</t>
    <phoneticPr fontId="1" type="noConversion"/>
  </si>
  <si>
    <t>AxC</t>
    <phoneticPr fontId="1" type="noConversion"/>
  </si>
  <si>
    <t>AxS/C</t>
    <phoneticPr fontId="1" type="noConversion"/>
  </si>
  <si>
    <t>BxC</t>
    <phoneticPr fontId="1" type="noConversion"/>
  </si>
  <si>
    <t>BxS/C</t>
    <phoneticPr fontId="1" type="noConversion"/>
  </si>
  <si>
    <t>AxBxC</t>
    <phoneticPr fontId="1" type="noConversion"/>
  </si>
  <si>
    <t>AxBxS/C</t>
    <phoneticPr fontId="1" type="noConversion"/>
  </si>
  <si>
    <t>total</t>
    <phoneticPr fontId="1" type="noConversion"/>
  </si>
  <si>
    <t>c-1</t>
    <phoneticPr fontId="1" type="noConversion"/>
  </si>
  <si>
    <t>(n-1)c</t>
    <phoneticPr fontId="1" type="noConversion"/>
  </si>
  <si>
    <t>a-1</t>
    <phoneticPr fontId="1" type="noConversion"/>
  </si>
  <si>
    <t>(a-1)(n-1)c</t>
    <phoneticPr fontId="1" type="noConversion"/>
  </si>
  <si>
    <t>b-1</t>
    <phoneticPr fontId="1" type="noConversion"/>
  </si>
  <si>
    <t>(b-1)(n-1)c</t>
    <phoneticPr fontId="1" type="noConversion"/>
  </si>
  <si>
    <t>(a-1)(b-1)</t>
    <phoneticPr fontId="1" type="noConversion"/>
  </si>
  <si>
    <t>(a-1)(c-1)</t>
    <phoneticPr fontId="1" type="noConversion"/>
  </si>
  <si>
    <t>(b-1)(c-1)</t>
    <phoneticPr fontId="1" type="noConversion"/>
  </si>
  <si>
    <t>(a-1)(b-1)(c-1)</t>
    <phoneticPr fontId="1" type="noConversion"/>
  </si>
  <si>
    <t>(a-1)(b-1)(n-1)c</t>
    <phoneticPr fontId="1" type="noConversion"/>
  </si>
  <si>
    <t>abcn -1</t>
    <phoneticPr fontId="1" type="noConversion"/>
  </si>
  <si>
    <t>CS(..11)</t>
    <phoneticPr fontId="1" type="noConversion"/>
  </si>
  <si>
    <t>CS(..12)</t>
  </si>
  <si>
    <t>CS(..13)</t>
  </si>
  <si>
    <t>CS(..14)</t>
  </si>
  <si>
    <t>CS(..15)</t>
  </si>
  <si>
    <t>CS(..26)</t>
    <phoneticPr fontId="1" type="noConversion"/>
  </si>
  <si>
    <t>CS(..27)</t>
  </si>
  <si>
    <t>CS(..28)</t>
  </si>
  <si>
    <t>CS(..29)</t>
  </si>
  <si>
    <t>CS(..210)</t>
    <phoneticPr fontId="1" type="noConversion"/>
  </si>
  <si>
    <t>CS(..311)</t>
    <phoneticPr fontId="1" type="noConversion"/>
  </si>
  <si>
    <t>CS(..312)</t>
  </si>
  <si>
    <t>CS(..313)</t>
  </si>
  <si>
    <t>CS(..314)</t>
  </si>
  <si>
    <t>CS(..315)</t>
  </si>
  <si>
    <t xml:space="preserve">    CS(..kl)^2 / ab</t>
    <phoneticPr fontId="1" type="noConversion"/>
  </si>
  <si>
    <t>cn-c</t>
    <phoneticPr fontId="1" type="noConversion"/>
  </si>
  <si>
    <t>acn-ac-cn+c</t>
    <phoneticPr fontId="1" type="noConversion"/>
  </si>
  <si>
    <t>bcn-bc-cn+c</t>
    <phoneticPr fontId="1" type="noConversion"/>
  </si>
  <si>
    <t>ab-a-b+1</t>
    <phoneticPr fontId="1" type="noConversion"/>
  </si>
  <si>
    <t>ac-a-c+1</t>
    <phoneticPr fontId="1" type="noConversion"/>
  </si>
  <si>
    <t>bc-b-c+1</t>
    <phoneticPr fontId="1" type="noConversion"/>
  </si>
  <si>
    <t>abc-ab-bc-ca+a+b-c-1</t>
    <phoneticPr fontId="1" type="noConversion"/>
  </si>
  <si>
    <t>abcn-abc-bcn-can+ac+bc-cn-c</t>
    <phoneticPr fontId="1" type="noConversion"/>
  </si>
  <si>
    <t>a-1</t>
  </si>
  <si>
    <t>abcn-1</t>
    <phoneticPr fontId="1" type="noConversion"/>
  </si>
  <si>
    <t>T(….)^2 / abcn</t>
    <phoneticPr fontId="1" type="noConversion"/>
  </si>
  <si>
    <t>C(..1.)</t>
  </si>
  <si>
    <t>C(..2.)</t>
  </si>
  <si>
    <t>C(..3.)</t>
  </si>
  <si>
    <t>C(..k.)^2 / abn</t>
    <phoneticPr fontId="1" type="noConversion"/>
  </si>
  <si>
    <t>CS(..11)</t>
  </si>
  <si>
    <t>C(..26)</t>
  </si>
  <si>
    <t>C(..311)</t>
  </si>
  <si>
    <t>C(..12)</t>
  </si>
  <si>
    <t>C(..27)</t>
  </si>
  <si>
    <t>C(..312)</t>
  </si>
  <si>
    <t>C(..13)</t>
  </si>
  <si>
    <t>C(..28)</t>
  </si>
  <si>
    <t>C(..313)</t>
  </si>
  <si>
    <t>C(..14)</t>
  </si>
  <si>
    <t>C(..29)</t>
  </si>
  <si>
    <t>C(..314)</t>
  </si>
  <si>
    <t>C(..15)</t>
  </si>
  <si>
    <t>C(..210)</t>
  </si>
  <si>
    <t>C(..315)</t>
  </si>
  <si>
    <t>A(1…)</t>
    <phoneticPr fontId="1" type="noConversion"/>
  </si>
  <si>
    <t>B(.1..)</t>
    <phoneticPr fontId="1" type="noConversion"/>
  </si>
  <si>
    <t>A(2…)</t>
  </si>
  <si>
    <t>B(.2..)</t>
  </si>
  <si>
    <t xml:space="preserve">     A(i…)^2 / bcn</t>
    <phoneticPr fontId="1" type="noConversion"/>
  </si>
  <si>
    <t xml:space="preserve">    B(.j..)^2/ acn</t>
    <phoneticPr fontId="1" type="noConversion"/>
  </si>
  <si>
    <t>AC(1.1.)</t>
    <phoneticPr fontId="1" type="noConversion"/>
  </si>
  <si>
    <t>ACS(1.11)</t>
    <phoneticPr fontId="1" type="noConversion"/>
  </si>
  <si>
    <t>BCS(.111)</t>
    <phoneticPr fontId="1" type="noConversion"/>
  </si>
  <si>
    <t>ABC(111.)</t>
    <phoneticPr fontId="1" type="noConversion"/>
  </si>
  <si>
    <t>AC(1.2.)</t>
    <phoneticPr fontId="1" type="noConversion"/>
  </si>
  <si>
    <t>ACS(1.12)</t>
  </si>
  <si>
    <t>BCS(.112)</t>
  </si>
  <si>
    <t>ABC(112.)</t>
  </si>
  <si>
    <t>AC(1.3.)</t>
  </si>
  <si>
    <t>ACS(1.13)</t>
  </si>
  <si>
    <t>BCS(.113)</t>
  </si>
  <si>
    <t>ABC(113.)</t>
  </si>
  <si>
    <t>AC(2.1.)</t>
    <phoneticPr fontId="1" type="noConversion"/>
  </si>
  <si>
    <t>ACS(1.14)</t>
  </si>
  <si>
    <t>BCS(.114)</t>
  </si>
  <si>
    <t>ABC(121.)</t>
    <phoneticPr fontId="1" type="noConversion"/>
  </si>
  <si>
    <t>AC(2.2.)</t>
  </si>
  <si>
    <t>ACS(1.15)</t>
  </si>
  <si>
    <t>BCS(.115)</t>
  </si>
  <si>
    <t>ABC(122.)</t>
  </si>
  <si>
    <t>AC(2.3.)</t>
  </si>
  <si>
    <t>ACS(1.26)</t>
    <phoneticPr fontId="1" type="noConversion"/>
  </si>
  <si>
    <t>BCS(.126)</t>
    <phoneticPr fontId="1" type="noConversion"/>
  </si>
  <si>
    <t>ABC(123.)</t>
  </si>
  <si>
    <t xml:space="preserve">    AC(i.k.)^2 / bn</t>
    <phoneticPr fontId="1" type="noConversion"/>
  </si>
  <si>
    <t>ACS(1.27)</t>
  </si>
  <si>
    <t>BCS(.127)</t>
  </si>
  <si>
    <t>ABC(211.)</t>
    <phoneticPr fontId="1" type="noConversion"/>
  </si>
  <si>
    <t>ACS(1.28)</t>
  </si>
  <si>
    <t>BCS(.128)</t>
  </si>
  <si>
    <t>ABC(212.)</t>
  </si>
  <si>
    <t>BC(.11.)</t>
    <phoneticPr fontId="1" type="noConversion"/>
  </si>
  <si>
    <t>ACS(1.29)</t>
  </si>
  <si>
    <t>BCS(.129)</t>
  </si>
  <si>
    <t>ABC(213.)</t>
  </si>
  <si>
    <t>BC(.12.)</t>
  </si>
  <si>
    <t>ACS(1.210)</t>
    <phoneticPr fontId="1" type="noConversion"/>
  </si>
  <si>
    <t>BCS(.1210)</t>
    <phoneticPr fontId="1" type="noConversion"/>
  </si>
  <si>
    <t>ABC(221.)</t>
    <phoneticPr fontId="1" type="noConversion"/>
  </si>
  <si>
    <t>BC(.13.)</t>
  </si>
  <si>
    <t>ACS(1.311)</t>
    <phoneticPr fontId="1" type="noConversion"/>
  </si>
  <si>
    <t>BCS(.1311)</t>
    <phoneticPr fontId="1" type="noConversion"/>
  </si>
  <si>
    <t>ABC(222.)</t>
  </si>
  <si>
    <t>BC(.21.)</t>
    <phoneticPr fontId="1" type="noConversion"/>
  </si>
  <si>
    <t>ACS(1.312)</t>
  </si>
  <si>
    <t>BCS(.1312)</t>
  </si>
  <si>
    <t>ABC(223.)</t>
  </si>
  <si>
    <t>BC(.22.)</t>
  </si>
  <si>
    <t>ACS(1.313)</t>
  </si>
  <si>
    <t>BCS(.1313)</t>
  </si>
  <si>
    <t xml:space="preserve">    ABC(ijk.)^2 / n</t>
    <phoneticPr fontId="1" type="noConversion"/>
  </si>
  <si>
    <t>BC(.23.)</t>
  </si>
  <si>
    <t>ACS(1.314)</t>
  </si>
  <si>
    <t>BCS(.1314)</t>
  </si>
  <si>
    <t xml:space="preserve">    BC(.jk.)^2 / an</t>
    <phoneticPr fontId="1" type="noConversion"/>
  </si>
  <si>
    <t>ACS(1.315)</t>
  </si>
  <si>
    <t>BCS(.1315)</t>
  </si>
  <si>
    <t xml:space="preserve">    ABCS(ijkl)^2</t>
    <phoneticPr fontId="1" type="noConversion"/>
  </si>
  <si>
    <t>ACS(2.11)</t>
    <phoneticPr fontId="1" type="noConversion"/>
  </si>
  <si>
    <t>BCS(.211)</t>
    <phoneticPr fontId="1" type="noConversion"/>
  </si>
  <si>
    <t>AB(11..)</t>
    <phoneticPr fontId="1" type="noConversion"/>
  </si>
  <si>
    <t>ACS(2.12)</t>
  </si>
  <si>
    <t>BCS(.212)</t>
  </si>
  <si>
    <t>AB(12..)</t>
  </si>
  <si>
    <t>ACS(2.13)</t>
  </si>
  <si>
    <t>BCS(.213)</t>
  </si>
  <si>
    <t>AB(21..)</t>
    <phoneticPr fontId="1" type="noConversion"/>
  </si>
  <si>
    <t>ACS(2.14)</t>
  </si>
  <si>
    <t>BCS(.214)</t>
  </si>
  <si>
    <t>AB(22..)</t>
  </si>
  <si>
    <t>ACS(2.15)</t>
  </si>
  <si>
    <t>BCS(.215)</t>
  </si>
  <si>
    <t xml:space="preserve">    AB(ij..)^2 / cn</t>
    <phoneticPr fontId="1" type="noConversion"/>
  </si>
  <si>
    <t>ACS(2.26)</t>
    <phoneticPr fontId="1" type="noConversion"/>
  </si>
  <si>
    <t>BCS(.226)</t>
    <phoneticPr fontId="1" type="noConversion"/>
  </si>
  <si>
    <t>ACS(2.27)</t>
  </si>
  <si>
    <t>BCS(.227)</t>
  </si>
  <si>
    <t>ACS(2.28)</t>
  </si>
  <si>
    <t>BCS(.228)</t>
  </si>
  <si>
    <t>ACS(2.29)</t>
  </si>
  <si>
    <t>BCS(.229)</t>
  </si>
  <si>
    <t>ACS(2.210)</t>
    <phoneticPr fontId="1" type="noConversion"/>
  </si>
  <si>
    <t>BCS(.2210)</t>
    <phoneticPr fontId="1" type="noConversion"/>
  </si>
  <si>
    <t>ACS(2.311)</t>
    <phoneticPr fontId="1" type="noConversion"/>
  </si>
  <si>
    <t>BCS(.2311)</t>
    <phoneticPr fontId="1" type="noConversion"/>
  </si>
  <si>
    <t>ACS(2.312)</t>
  </si>
  <si>
    <t>BCS(.2312)</t>
  </si>
  <si>
    <t>ACS(2.313)</t>
  </si>
  <si>
    <t>BCS(.2313)</t>
  </si>
  <si>
    <t>ACS(2.314)</t>
  </si>
  <si>
    <t>BCS(.2314)</t>
  </si>
  <si>
    <t>ACS(2.315)</t>
  </si>
  <si>
    <t>BCS(.2315)</t>
  </si>
  <si>
    <t xml:space="preserve">    ACS(i.kl)^2 / b</t>
    <phoneticPr fontId="1" type="noConversion"/>
  </si>
  <si>
    <t xml:space="preserve">    BCS(.jkl)^2 / a</t>
    <phoneticPr fontId="1" type="noConversion"/>
  </si>
  <si>
    <t>*효과 검정</t>
    <phoneticPr fontId="1" type="noConversion"/>
  </si>
  <si>
    <t>F(observed) &gt; F(table) 일 때 통계적으로 유의미하다. 따라서, C와 AxC일 때 통계적으로 유의미하다는 걸 알 수 있다. 이는 노란색 배경색으로 칠해두었음.</t>
    <phoneticPr fontId="1" type="noConversion"/>
  </si>
  <si>
    <t>B의 F obs 구할 때, Quasi-F ratio를 사용함. 즉, F' B = MS A / (MS S/B + MS AxB - MS AxS/B) 임.</t>
    <phoneticPr fontId="1" type="noConversion"/>
  </si>
  <si>
    <t>A/S: Within</t>
    <phoneticPr fontId="1" type="noConversion"/>
  </si>
  <si>
    <t>B/S: Between</t>
    <phoneticPr fontId="1" type="noConversion"/>
  </si>
  <si>
    <t>df denominator B 를 구해보자.</t>
    <phoneticPr fontId="1" type="noConversion"/>
  </si>
  <si>
    <t>df denominator =(c+d–b)^2 /{(c^2 /df c)+(d^2 /df d)+(b^2 /df b)} 이므로</t>
    <phoneticPr fontId="1" type="noConversion"/>
  </si>
  <si>
    <t xml:space="preserve">(c+d–b)^2 = </t>
    <phoneticPr fontId="1" type="noConversion"/>
  </si>
  <si>
    <t>c^2 /df c =</t>
    <phoneticPr fontId="1" type="noConversion"/>
  </si>
  <si>
    <t>d^2 /df d =</t>
    <phoneticPr fontId="1" type="noConversion"/>
  </si>
  <si>
    <t>b^2 /df b =</t>
    <phoneticPr fontId="1" type="noConversion"/>
  </si>
  <si>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</si>
  <si>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</si>
  <si>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</si>
  <si>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</si>
  <si>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⑤</t>
    <phoneticPr fontId="1" type="noConversion"/>
  </si>
  <si>
    <t>⑥</t>
    <phoneticPr fontId="1" type="noConversion"/>
  </si>
  <si>
    <t>c=⑤</t>
    <phoneticPr fontId="1" type="noConversion"/>
  </si>
  <si>
    <t>d=②</t>
    <phoneticPr fontId="1" type="noConversion"/>
  </si>
  <si>
    <t>b=③</t>
    <phoneticPr fontId="1" type="noConversion"/>
  </si>
  <si>
    <t>df denominator B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</si>
</sst>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928A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0" fillId="4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E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69"/>
  <sheetViews>
    <sheetView topLeftCell="A2" zoomScale="113" zoomScaleNormal="81" workbookViewId="0">
      <selection activeCell="I21" sqref="I21"/>
    </sheetView>
  </sheetViews>
  <sheetFormatPr baseColWidth="10" defaultColWidth="8.83203125" defaultRowHeight="17"/>
  <cols>
    <col min="16" max="16" width="14.5" customWidth="1"/>
    <col min="17" max="17" width="27.6640625" customWidth="1"/>
    <col min="18" max="18" width="16.1640625" customWidth="1"/>
    <col min="19" max="19" width="17" customWidth="1"/>
    <col min="20" max="20" width="15.33203125" customWidth="1"/>
    <col min="21" max="21" width="10.83203125" customWidth="1"/>
    <col min="22" max="22" width="15.83203125" customWidth="1"/>
    <col min="24" max="24" width="12.83203125" customWidth="1"/>
  </cols>
  <sheetData>
    <row r="2" spans="2:38">
      <c r="B2" s="3" t="s">
        <v>25</v>
      </c>
      <c r="L2" t="s">
        <v>59</v>
      </c>
      <c r="M2">
        <f>SUM($F$10:$F$69)</f>
        <v>1783</v>
      </c>
      <c r="N2" t="s">
        <v>112</v>
      </c>
      <c r="O2" s="6"/>
      <c r="P2" s="6">
        <f>($M$2^2) / ($H$10*$I$10*$J$10*$K$10)</f>
        <v>52984.816666666666</v>
      </c>
      <c r="Q2" s="6"/>
    </row>
    <row r="3" spans="2:38">
      <c r="B3" t="s">
        <v>6</v>
      </c>
    </row>
    <row r="4" spans="2:38">
      <c r="B4" t="s">
        <v>7</v>
      </c>
      <c r="L4" s="37" t="s">
        <v>113</v>
      </c>
      <c r="M4">
        <f>SUM(I17:L21)</f>
        <v>670</v>
      </c>
      <c r="O4" s="38" t="s">
        <v>117</v>
      </c>
      <c r="P4" s="38">
        <v>111</v>
      </c>
      <c r="Q4" s="38" t="s">
        <v>118</v>
      </c>
      <c r="R4" s="38">
        <v>101</v>
      </c>
      <c r="S4" s="38" t="s">
        <v>119</v>
      </c>
      <c r="T4" s="38">
        <v>105</v>
      </c>
      <c r="V4" t="s">
        <v>132</v>
      </c>
      <c r="W4">
        <f>SUM($I$17:$J$31)</f>
        <v>897</v>
      </c>
      <c r="Y4" t="s">
        <v>133</v>
      </c>
      <c r="Z4">
        <f>SUM($I$17:$I$31,$K$17:$K$31)</f>
        <v>921</v>
      </c>
      <c r="AB4" t="s">
        <v>138</v>
      </c>
      <c r="AC4">
        <f>SUM($I$17:$J$21)</f>
        <v>375</v>
      </c>
      <c r="AE4" t="s">
        <v>139</v>
      </c>
      <c r="AF4">
        <f>SUM($I17:$J17)</f>
        <v>57</v>
      </c>
      <c r="AH4" t="s">
        <v>140</v>
      </c>
      <c r="AI4">
        <f>SUM($I17,$K17)</f>
        <v>51</v>
      </c>
      <c r="AK4" t="s">
        <v>141</v>
      </c>
      <c r="AL4">
        <f>SUM(I17:I21)</f>
        <v>179</v>
      </c>
    </row>
    <row r="5" spans="2:38">
      <c r="B5" t="s">
        <v>4</v>
      </c>
      <c r="L5" s="37" t="s">
        <v>114</v>
      </c>
      <c r="M5">
        <f>SUM(I22:L26)</f>
        <v>553</v>
      </c>
      <c r="O5" s="38" t="s">
        <v>120</v>
      </c>
      <c r="P5" s="38">
        <v>132</v>
      </c>
      <c r="Q5" s="38" t="s">
        <v>121</v>
      </c>
      <c r="R5" s="38">
        <v>105</v>
      </c>
      <c r="S5" s="38" t="s">
        <v>122</v>
      </c>
      <c r="T5" s="38">
        <v>94</v>
      </c>
      <c r="V5" t="s">
        <v>134</v>
      </c>
      <c r="W5">
        <f>SUM($K$17:$L$31)</f>
        <v>886</v>
      </c>
      <c r="Y5" t="s">
        <v>135</v>
      </c>
      <c r="Z5">
        <f>SUM($J$17:$J$31,$L$17:$L$31)</f>
        <v>862</v>
      </c>
      <c r="AB5" t="s">
        <v>142</v>
      </c>
      <c r="AC5">
        <f>SUM($I$22:$J$26)</f>
        <v>292</v>
      </c>
      <c r="AE5" t="s">
        <v>143</v>
      </c>
      <c r="AF5">
        <f t="shared" ref="AF5:AF18" si="0">SUM($I18:$J18)</f>
        <v>78</v>
      </c>
      <c r="AH5" t="s">
        <v>144</v>
      </c>
      <c r="AI5">
        <f t="shared" ref="AI5:AI18" si="1">SUM($I18,$K18)</f>
        <v>67</v>
      </c>
      <c r="AK5" t="s">
        <v>145</v>
      </c>
      <c r="AL5">
        <f>SUM(I22:I26)</f>
        <v>111</v>
      </c>
    </row>
    <row r="6" spans="2:38">
      <c r="B6" t="s">
        <v>8</v>
      </c>
      <c r="L6" s="37" t="s">
        <v>115</v>
      </c>
      <c r="M6">
        <f>SUM(I27:L31)</f>
        <v>560</v>
      </c>
      <c r="O6" s="38" t="s">
        <v>123</v>
      </c>
      <c r="P6" s="38">
        <v>149</v>
      </c>
      <c r="Q6" s="38" t="s">
        <v>124</v>
      </c>
      <c r="R6" s="38">
        <v>120</v>
      </c>
      <c r="S6" s="38" t="s">
        <v>125</v>
      </c>
      <c r="T6" s="38">
        <v>111</v>
      </c>
      <c r="U6" t="s">
        <v>136</v>
      </c>
      <c r="W6">
        <f>(($W$4^2)+($W$5^2)) / ($I$10*$J$10*$K$10)</f>
        <v>52986.833333333336</v>
      </c>
      <c r="X6" t="s">
        <v>137</v>
      </c>
      <c r="Z6">
        <f>($Z$4^2+$Z$5^2) / ($H$10*$J$10*$K$10)</f>
        <v>53042.833333333336</v>
      </c>
      <c r="AB6" t="s">
        <v>146</v>
      </c>
      <c r="AC6">
        <f>SUM($I$27:$J$31)</f>
        <v>230</v>
      </c>
      <c r="AE6" t="s">
        <v>147</v>
      </c>
      <c r="AF6">
        <f t="shared" si="0"/>
        <v>97</v>
      </c>
      <c r="AH6" t="s">
        <v>148</v>
      </c>
      <c r="AI6">
        <f t="shared" si="1"/>
        <v>62</v>
      </c>
      <c r="AK6" t="s">
        <v>149</v>
      </c>
      <c r="AL6">
        <f>SUM(I27:I31)</f>
        <v>137</v>
      </c>
    </row>
    <row r="7" spans="2:38">
      <c r="B7" t="s">
        <v>9</v>
      </c>
      <c r="K7" s="42" t="s">
        <v>116</v>
      </c>
      <c r="L7" s="42"/>
      <c r="M7" s="42">
        <f>(($M$4^2) + ($M$5^2) + ($M$6^2)) / ($H$10*$I$10*$K$10)</f>
        <v>53415.45</v>
      </c>
      <c r="O7" s="38" t="s">
        <v>126</v>
      </c>
      <c r="P7" s="38">
        <v>126</v>
      </c>
      <c r="Q7" s="38" t="s">
        <v>127</v>
      </c>
      <c r="R7" s="38">
        <v>112</v>
      </c>
      <c r="S7" s="38" t="s">
        <v>128</v>
      </c>
      <c r="T7" s="38">
        <v>124</v>
      </c>
      <c r="AB7" t="s">
        <v>150</v>
      </c>
      <c r="AC7">
        <f>SUM($K$17:$L$21)</f>
        <v>295</v>
      </c>
      <c r="AE7" t="s">
        <v>151</v>
      </c>
      <c r="AF7">
        <f t="shared" si="0"/>
        <v>64</v>
      </c>
      <c r="AH7" t="s">
        <v>152</v>
      </c>
      <c r="AI7">
        <f t="shared" si="1"/>
        <v>72</v>
      </c>
      <c r="AK7" t="s">
        <v>153</v>
      </c>
      <c r="AL7">
        <f>SUM(J17:J21)</f>
        <v>196</v>
      </c>
    </row>
    <row r="8" spans="2:38">
      <c r="O8" s="38" t="s">
        <v>129</v>
      </c>
      <c r="P8" s="38">
        <v>152</v>
      </c>
      <c r="Q8" s="38" t="s">
        <v>130</v>
      </c>
      <c r="R8" s="38">
        <v>115</v>
      </c>
      <c r="S8" s="38" t="s">
        <v>131</v>
      </c>
      <c r="T8" s="38">
        <v>126</v>
      </c>
      <c r="AB8" t="s">
        <v>154</v>
      </c>
      <c r="AC8">
        <f>SUM($K$22:$L$26)</f>
        <v>261</v>
      </c>
      <c r="AE8" t="s">
        <v>155</v>
      </c>
      <c r="AF8">
        <f t="shared" si="0"/>
        <v>79</v>
      </c>
      <c r="AH8" t="s">
        <v>156</v>
      </c>
      <c r="AI8">
        <f t="shared" si="1"/>
        <v>89</v>
      </c>
      <c r="AK8" t="s">
        <v>157</v>
      </c>
      <c r="AL8">
        <f>SUM(J22:J26)</f>
        <v>181</v>
      </c>
    </row>
    <row r="9" spans="2:38">
      <c r="B9" s="2" t="s">
        <v>0</v>
      </c>
      <c r="C9" s="2" t="s">
        <v>1</v>
      </c>
      <c r="D9" s="2" t="s">
        <v>2</v>
      </c>
      <c r="E9" s="2" t="s">
        <v>3</v>
      </c>
      <c r="F9" s="2" t="s">
        <v>5</v>
      </c>
      <c r="H9" s="9" t="s">
        <v>26</v>
      </c>
      <c r="I9" s="9" t="s">
        <v>27</v>
      </c>
      <c r="J9" s="9" t="s">
        <v>28</v>
      </c>
      <c r="K9" s="9" t="s">
        <v>29</v>
      </c>
      <c r="S9" s="42" t="s">
        <v>101</v>
      </c>
      <c r="T9" s="43">
        <f>SUMSQ(T4:T8,R8,R7,R6,R5,R4,P8,P7,P6,P5,P4)/(H10*I10)</f>
        <v>53938.75</v>
      </c>
      <c r="AB9" t="s">
        <v>158</v>
      </c>
      <c r="AC9">
        <f>SUM($K$27:$L$31)</f>
        <v>330</v>
      </c>
      <c r="AE9" t="s">
        <v>159</v>
      </c>
      <c r="AF9">
        <f t="shared" si="0"/>
        <v>54</v>
      </c>
      <c r="AH9" t="s">
        <v>160</v>
      </c>
      <c r="AI9">
        <f t="shared" si="1"/>
        <v>40</v>
      </c>
      <c r="AK9" t="s">
        <v>161</v>
      </c>
      <c r="AL9">
        <f>SUM(J27:J31)</f>
        <v>93</v>
      </c>
    </row>
    <row r="10" spans="2:38">
      <c r="B10" s="1">
        <v>1</v>
      </c>
      <c r="C10" s="1">
        <v>1</v>
      </c>
      <c r="D10" s="1">
        <v>1</v>
      </c>
      <c r="E10" s="1">
        <v>1</v>
      </c>
      <c r="F10" s="1">
        <v>27</v>
      </c>
      <c r="H10" s="10">
        <v>2</v>
      </c>
      <c r="I10" s="10">
        <v>2</v>
      </c>
      <c r="J10" s="10">
        <v>3</v>
      </c>
      <c r="K10" s="10">
        <v>5</v>
      </c>
      <c r="AA10" t="s">
        <v>162</v>
      </c>
      <c r="AC10">
        <f>($AC$4^2+$AC$5^2+$AC$6^2+$AC$7^2+$AC$8^2+$AC$9^2) / ($I$10*$K$10)</f>
        <v>54283.5</v>
      </c>
      <c r="AE10" t="s">
        <v>163</v>
      </c>
      <c r="AF10">
        <f t="shared" si="0"/>
        <v>47</v>
      </c>
      <c r="AH10" t="s">
        <v>164</v>
      </c>
      <c r="AI10">
        <f t="shared" si="1"/>
        <v>61</v>
      </c>
      <c r="AK10" t="s">
        <v>165</v>
      </c>
      <c r="AL10">
        <f>SUM(K17:K21)</f>
        <v>162</v>
      </c>
    </row>
    <row r="11" spans="2:38" ht="18" thickBot="1">
      <c r="B11" s="1">
        <v>1</v>
      </c>
      <c r="C11" s="1">
        <v>1</v>
      </c>
      <c r="D11" s="1">
        <v>1</v>
      </c>
      <c r="E11" s="1">
        <v>2</v>
      </c>
      <c r="F11" s="1">
        <v>40</v>
      </c>
      <c r="AE11" t="s">
        <v>166</v>
      </c>
      <c r="AF11">
        <f t="shared" si="0"/>
        <v>54</v>
      </c>
      <c r="AH11" t="s">
        <v>167</v>
      </c>
      <c r="AI11">
        <f t="shared" si="1"/>
        <v>75</v>
      </c>
      <c r="AK11" t="s">
        <v>168</v>
      </c>
      <c r="AL11">
        <f>SUM(K22:K26)</f>
        <v>150</v>
      </c>
    </row>
    <row r="12" spans="2:38" ht="18" thickBot="1">
      <c r="B12" s="1">
        <v>1</v>
      </c>
      <c r="C12" s="1">
        <v>1</v>
      </c>
      <c r="D12" s="1">
        <v>1</v>
      </c>
      <c r="E12" s="1">
        <v>3</v>
      </c>
      <c r="F12" s="1">
        <v>34</v>
      </c>
      <c r="H12" t="s">
        <v>31</v>
      </c>
      <c r="I12" t="s">
        <v>34</v>
      </c>
      <c r="O12" s="12" t="s">
        <v>60</v>
      </c>
      <c r="P12" s="13" t="s">
        <v>61</v>
      </c>
      <c r="Q12" s="14" t="s">
        <v>15</v>
      </c>
      <c r="R12" s="14" t="s">
        <v>16</v>
      </c>
      <c r="S12" s="15" t="s">
        <v>62</v>
      </c>
      <c r="T12" s="16" t="s">
        <v>63</v>
      </c>
      <c r="V12" s="6" t="s">
        <v>86</v>
      </c>
      <c r="W12" s="6">
        <f t="shared" ref="W12:W16" si="2">SUM($I17:$L17)</f>
        <v>111</v>
      </c>
      <c r="AB12" t="s">
        <v>169</v>
      </c>
      <c r="AC12">
        <f>SUM($I17:$I21,$K17:$K21)</f>
        <v>341</v>
      </c>
      <c r="AE12" t="s">
        <v>170</v>
      </c>
      <c r="AF12">
        <f t="shared" si="0"/>
        <v>71</v>
      </c>
      <c r="AH12" t="s">
        <v>171</v>
      </c>
      <c r="AI12">
        <f t="shared" si="1"/>
        <v>40</v>
      </c>
      <c r="AK12" t="s">
        <v>172</v>
      </c>
      <c r="AL12">
        <f>SUM(K27:K31)</f>
        <v>182</v>
      </c>
    </row>
    <row r="13" spans="2:38">
      <c r="B13" s="1">
        <v>1</v>
      </c>
      <c r="C13" s="1">
        <v>1</v>
      </c>
      <c r="D13" s="1">
        <v>1</v>
      </c>
      <c r="E13" s="1">
        <v>4</v>
      </c>
      <c r="F13" s="1">
        <v>34</v>
      </c>
      <c r="H13" t="s">
        <v>32</v>
      </c>
      <c r="I13" t="s">
        <v>34</v>
      </c>
      <c r="O13" s="17" t="s">
        <v>64</v>
      </c>
      <c r="P13" s="18"/>
      <c r="Q13" s="19"/>
      <c r="R13" s="19"/>
      <c r="S13" s="20"/>
      <c r="T13" s="21"/>
      <c r="V13" s="6" t="s">
        <v>87</v>
      </c>
      <c r="W13" s="6">
        <f t="shared" si="2"/>
        <v>132</v>
      </c>
      <c r="AB13" t="s">
        <v>173</v>
      </c>
      <c r="AC13">
        <f>SUM(I22:I26,K22:K26)</f>
        <v>261</v>
      </c>
      <c r="AE13" t="s">
        <v>174</v>
      </c>
      <c r="AF13">
        <f t="shared" si="0"/>
        <v>66</v>
      </c>
      <c r="AH13" t="s">
        <v>175</v>
      </c>
      <c r="AI13">
        <f t="shared" si="1"/>
        <v>45</v>
      </c>
      <c r="AK13" t="s">
        <v>176</v>
      </c>
      <c r="AL13">
        <f>SUM(L17:L21)</f>
        <v>133</v>
      </c>
    </row>
    <row r="14" spans="2:38">
      <c r="B14" s="1">
        <v>1</v>
      </c>
      <c r="C14" s="1">
        <v>1</v>
      </c>
      <c r="D14" s="1">
        <v>1</v>
      </c>
      <c r="E14" s="1">
        <v>5</v>
      </c>
      <c r="F14" s="1">
        <v>44</v>
      </c>
      <c r="H14" t="s">
        <v>33</v>
      </c>
      <c r="I14" t="s">
        <v>35</v>
      </c>
      <c r="O14" s="22" t="s">
        <v>2</v>
      </c>
      <c r="P14" s="23">
        <f>J10-1</f>
        <v>2</v>
      </c>
      <c r="Q14" s="24">
        <f>$M$7-$P$2</f>
        <v>430.63333333333139</v>
      </c>
      <c r="R14" s="24">
        <f>Q14/P14</f>
        <v>215.3166666666657</v>
      </c>
      <c r="S14" s="25">
        <f>R14/R15</f>
        <v>4.9375119434358377</v>
      </c>
      <c r="T14" s="26">
        <v>3.8853</v>
      </c>
      <c r="V14" s="6" t="s">
        <v>88</v>
      </c>
      <c r="W14" s="6">
        <f t="shared" si="2"/>
        <v>149</v>
      </c>
      <c r="AB14" t="s">
        <v>177</v>
      </c>
      <c r="AC14">
        <f>SUM(I27:I31,K27:K31)</f>
        <v>319</v>
      </c>
      <c r="AE14" t="s">
        <v>178</v>
      </c>
      <c r="AF14">
        <f t="shared" si="0"/>
        <v>47</v>
      </c>
      <c r="AH14" t="s">
        <v>179</v>
      </c>
      <c r="AI14">
        <f t="shared" si="1"/>
        <v>44</v>
      </c>
      <c r="AK14" t="s">
        <v>180</v>
      </c>
      <c r="AL14">
        <f>SUM(L22:L26)</f>
        <v>111</v>
      </c>
    </row>
    <row r="15" spans="2:38">
      <c r="B15" s="1">
        <v>1</v>
      </c>
      <c r="C15" s="1">
        <v>1</v>
      </c>
      <c r="D15" s="1">
        <v>2</v>
      </c>
      <c r="E15" s="1">
        <v>6</v>
      </c>
      <c r="F15" s="1">
        <v>20</v>
      </c>
      <c r="O15" s="27" t="s">
        <v>65</v>
      </c>
      <c r="P15" s="28">
        <f>(K10-1)*J10</f>
        <v>12</v>
      </c>
      <c r="Q15" s="1">
        <f>((($P$4^2)+($P$5^2)+($P$6^2)+($P$7^2)+($P$8^2)+($R$4^2)+($R$5^2)+($R$6^2)+($R$7^2)+($R$8^2)+($T$4^2)+($T$5^2)+($T$6^2)+($T$7^2)+($T$8^2)) / ($H$10*$I$10)) - $M$7</f>
        <v>523.30000000000291</v>
      </c>
      <c r="R15" s="1">
        <f>Q15/P15</f>
        <v>43.608333333333576</v>
      </c>
      <c r="S15" s="29"/>
      <c r="T15" s="30"/>
      <c r="V15" s="6" t="s">
        <v>89</v>
      </c>
      <c r="W15" s="6">
        <f t="shared" si="2"/>
        <v>126</v>
      </c>
      <c r="AB15" t="s">
        <v>181</v>
      </c>
      <c r="AC15">
        <f>SUM(J17:J21,L17:L21)</f>
        <v>329</v>
      </c>
      <c r="AE15" t="s">
        <v>182</v>
      </c>
      <c r="AF15">
        <f t="shared" si="0"/>
        <v>40</v>
      </c>
      <c r="AH15" t="s">
        <v>183</v>
      </c>
      <c r="AI15">
        <f t="shared" si="1"/>
        <v>57</v>
      </c>
      <c r="AK15" t="s">
        <v>184</v>
      </c>
      <c r="AL15">
        <f>SUM(L27:L31)</f>
        <v>148</v>
      </c>
    </row>
    <row r="16" spans="2:38">
      <c r="B16" s="1">
        <v>1</v>
      </c>
      <c r="C16" s="1">
        <v>1</v>
      </c>
      <c r="D16" s="1">
        <v>2</v>
      </c>
      <c r="E16" s="1">
        <v>7</v>
      </c>
      <c r="F16" s="1">
        <v>27</v>
      </c>
      <c r="H16" s="6" t="s">
        <v>36</v>
      </c>
      <c r="I16" s="6" t="s">
        <v>37</v>
      </c>
      <c r="J16" s="6" t="s">
        <v>38</v>
      </c>
      <c r="K16" s="6" t="s">
        <v>39</v>
      </c>
      <c r="L16" s="6" t="s">
        <v>40</v>
      </c>
      <c r="M16" s="6" t="s">
        <v>30</v>
      </c>
      <c r="O16" s="27" t="s">
        <v>66</v>
      </c>
      <c r="P16" s="28"/>
      <c r="Q16" s="1"/>
      <c r="R16" s="1"/>
      <c r="S16" s="29"/>
      <c r="T16" s="30"/>
      <c r="V16" s="6" t="s">
        <v>90</v>
      </c>
      <c r="W16" s="6">
        <f t="shared" si="2"/>
        <v>152</v>
      </c>
      <c r="AB16" t="s">
        <v>185</v>
      </c>
      <c r="AC16">
        <f>SUM(J22:J26,L22:L26)</f>
        <v>292</v>
      </c>
      <c r="AE16" t="s">
        <v>186</v>
      </c>
      <c r="AF16">
        <f t="shared" si="0"/>
        <v>50</v>
      </c>
      <c r="AH16" t="s">
        <v>187</v>
      </c>
      <c r="AI16">
        <f t="shared" si="1"/>
        <v>74</v>
      </c>
      <c r="AJ16" t="s">
        <v>188</v>
      </c>
      <c r="AL16">
        <f>SUMSQ(AL4:AL15) / K10</f>
        <v>55347.8</v>
      </c>
    </row>
    <row r="17" spans="2:38">
      <c r="B17" s="1">
        <v>1</v>
      </c>
      <c r="C17" s="1">
        <v>1</v>
      </c>
      <c r="D17" s="1">
        <v>2</v>
      </c>
      <c r="E17" s="1">
        <v>8</v>
      </c>
      <c r="F17" s="1">
        <v>24</v>
      </c>
      <c r="H17" s="11" t="s">
        <v>41</v>
      </c>
      <c r="I17" s="1">
        <v>27</v>
      </c>
      <c r="J17" s="1">
        <v>30</v>
      </c>
      <c r="K17" s="1">
        <v>24</v>
      </c>
      <c r="L17" s="1">
        <v>30</v>
      </c>
      <c r="M17" t="s">
        <v>42</v>
      </c>
      <c r="O17" s="27" t="s">
        <v>0</v>
      </c>
      <c r="P17" s="28">
        <f>H10-1</f>
        <v>1</v>
      </c>
      <c r="Q17" s="1">
        <f>$W$6-$P$2</f>
        <v>2.0166666666700621</v>
      </c>
      <c r="R17" s="1">
        <f t="shared" ref="R17:R25" si="3">Q17/P17</f>
        <v>2.0166666666700621</v>
      </c>
      <c r="S17" s="29">
        <f>R17/R19</f>
        <v>3.0261348005553124E-2</v>
      </c>
      <c r="T17" s="30">
        <v>4.7472000000000003</v>
      </c>
      <c r="V17" s="6" t="s">
        <v>91</v>
      </c>
      <c r="W17" s="6">
        <f>SUM($I22:$L22)</f>
        <v>101</v>
      </c>
      <c r="AB17" t="s">
        <v>189</v>
      </c>
      <c r="AC17">
        <f>SUM(J27:J31,L27:L31)</f>
        <v>241</v>
      </c>
      <c r="AE17" t="s">
        <v>190</v>
      </c>
      <c r="AF17">
        <f t="shared" si="0"/>
        <v>44</v>
      </c>
      <c r="AH17" t="s">
        <v>191</v>
      </c>
      <c r="AI17">
        <f t="shared" si="1"/>
        <v>68</v>
      </c>
    </row>
    <row r="18" spans="2:38">
      <c r="B18" s="1">
        <v>1</v>
      </c>
      <c r="C18" s="1">
        <v>1</v>
      </c>
      <c r="D18" s="1">
        <v>2</v>
      </c>
      <c r="E18" s="1">
        <v>9</v>
      </c>
      <c r="F18" s="1">
        <v>20</v>
      </c>
      <c r="H18" s="11"/>
      <c r="I18" s="1">
        <v>40</v>
      </c>
      <c r="J18" s="1">
        <v>38</v>
      </c>
      <c r="K18" s="1">
        <v>27</v>
      </c>
      <c r="L18" s="1">
        <v>27</v>
      </c>
      <c r="M18" t="s">
        <v>43</v>
      </c>
      <c r="O18" s="22" t="s">
        <v>67</v>
      </c>
      <c r="P18" s="23">
        <f>(H10-1)*(J10-1)</f>
        <v>2</v>
      </c>
      <c r="Q18" s="24">
        <f>$AC$10-$W$6-$M$7+$P$2</f>
        <v>866.03333333333285</v>
      </c>
      <c r="R18" s="24">
        <f t="shared" si="3"/>
        <v>433.01666666666642</v>
      </c>
      <c r="S18" s="25">
        <f>R18/R19</f>
        <v>6.4976866324872029</v>
      </c>
      <c r="T18" s="26">
        <v>3.8853</v>
      </c>
      <c r="V18" s="6" t="s">
        <v>92</v>
      </c>
      <c r="W18" s="6">
        <f t="shared" ref="W18:W26" si="4">SUM($I23:$L23)</f>
        <v>105</v>
      </c>
      <c r="AA18" t="s">
        <v>192</v>
      </c>
      <c r="AC18">
        <f>SUMSQ(AC12:AC17) / (H10*K10)</f>
        <v>53774.9</v>
      </c>
      <c r="AE18" t="s">
        <v>193</v>
      </c>
      <c r="AF18">
        <f t="shared" si="0"/>
        <v>49</v>
      </c>
      <c r="AH18" t="s">
        <v>194</v>
      </c>
      <c r="AI18">
        <f t="shared" si="1"/>
        <v>76</v>
      </c>
      <c r="AJ18" t="s">
        <v>195</v>
      </c>
      <c r="AL18">
        <f>SUMSQ(I17:L31)</f>
        <v>59329</v>
      </c>
    </row>
    <row r="19" spans="2:38">
      <c r="B19" s="1">
        <v>1</v>
      </c>
      <c r="C19" s="1">
        <v>1</v>
      </c>
      <c r="D19" s="1">
        <v>2</v>
      </c>
      <c r="E19" s="1">
        <v>10</v>
      </c>
      <c r="F19" s="1">
        <v>20</v>
      </c>
      <c r="H19" s="11"/>
      <c r="I19" s="1">
        <v>34</v>
      </c>
      <c r="J19" s="1">
        <v>63</v>
      </c>
      <c r="K19" s="1">
        <v>28</v>
      </c>
      <c r="L19" s="1">
        <v>24</v>
      </c>
      <c r="M19" t="s">
        <v>44</v>
      </c>
      <c r="O19" s="27" t="s">
        <v>68</v>
      </c>
      <c r="P19" s="28">
        <f>(H10-1)*(K10-1)*J10</f>
        <v>12</v>
      </c>
      <c r="Q19" s="1">
        <f>AF34-AC10-W27+M7</f>
        <v>799.69999999999709</v>
      </c>
      <c r="R19" s="1">
        <f t="shared" si="3"/>
        <v>66.641666666666424</v>
      </c>
      <c r="S19" s="29"/>
      <c r="T19" s="31"/>
      <c r="V19" s="6" t="s">
        <v>93</v>
      </c>
      <c r="W19" s="6">
        <f t="shared" si="4"/>
        <v>120</v>
      </c>
      <c r="AE19" t="s">
        <v>196</v>
      </c>
      <c r="AF19">
        <f>SUM($K17:$L17)</f>
        <v>54</v>
      </c>
      <c r="AH19" t="s">
        <v>197</v>
      </c>
      <c r="AI19">
        <f>SUM($J17,$L17)</f>
        <v>60</v>
      </c>
    </row>
    <row r="20" spans="2:38">
      <c r="B20" s="1">
        <v>1</v>
      </c>
      <c r="C20" s="1">
        <v>1</v>
      </c>
      <c r="D20" s="1">
        <v>3</v>
      </c>
      <c r="E20" s="1">
        <v>11</v>
      </c>
      <c r="F20" s="1">
        <v>27</v>
      </c>
      <c r="H20" s="11"/>
      <c r="I20" s="1">
        <v>34</v>
      </c>
      <c r="J20" s="1">
        <v>30</v>
      </c>
      <c r="K20" s="1">
        <v>38</v>
      </c>
      <c r="L20" s="1">
        <v>24</v>
      </c>
      <c r="M20" t="s">
        <v>45</v>
      </c>
      <c r="O20" s="27" t="s">
        <v>1</v>
      </c>
      <c r="P20" s="28">
        <f>I10-1</f>
        <v>1</v>
      </c>
      <c r="Q20" s="1">
        <f>Z6-P2</f>
        <v>58.016666666670062</v>
      </c>
      <c r="R20" s="1">
        <f t="shared" si="3"/>
        <v>58.016666666670062</v>
      </c>
      <c r="S20" s="29">
        <f>R20/R22</f>
        <v>0.4331487587880562</v>
      </c>
      <c r="T20" s="30">
        <v>4.7472000000000003</v>
      </c>
      <c r="V20" s="6" t="s">
        <v>94</v>
      </c>
      <c r="W20" s="6">
        <f t="shared" si="4"/>
        <v>112</v>
      </c>
      <c r="AB20" t="s">
        <v>198</v>
      </c>
      <c r="AC20">
        <f>SUM(I17:I31)</f>
        <v>427</v>
      </c>
      <c r="AE20" t="s">
        <v>199</v>
      </c>
      <c r="AF20">
        <f t="shared" ref="AF20:AF33" si="5">SUM($K18:$L18)</f>
        <v>54</v>
      </c>
      <c r="AH20" t="s">
        <v>200</v>
      </c>
      <c r="AI20">
        <f t="shared" ref="AI20:AI33" si="6">SUM($J18,$L18)</f>
        <v>65</v>
      </c>
    </row>
    <row r="21" spans="2:38">
      <c r="B21" s="1">
        <v>1</v>
      </c>
      <c r="C21" s="1">
        <v>1</v>
      </c>
      <c r="D21" s="1">
        <v>3</v>
      </c>
      <c r="E21" s="1">
        <v>12</v>
      </c>
      <c r="F21" s="1">
        <v>20</v>
      </c>
      <c r="H21" s="11"/>
      <c r="I21" s="1">
        <v>44</v>
      </c>
      <c r="J21" s="1">
        <v>35</v>
      </c>
      <c r="K21" s="1">
        <v>45</v>
      </c>
      <c r="L21" s="1">
        <v>28</v>
      </c>
      <c r="M21" t="s">
        <v>46</v>
      </c>
      <c r="O21" s="27" t="s">
        <v>69</v>
      </c>
      <c r="P21" s="28">
        <f>(I10-1)*(J10-1)</f>
        <v>2</v>
      </c>
      <c r="Q21" s="1">
        <f>AC18-Z6-M7+P2</f>
        <v>301.4333333333343</v>
      </c>
      <c r="R21" s="1">
        <f t="shared" si="3"/>
        <v>150.71666666666715</v>
      </c>
      <c r="S21" s="29">
        <f>R21/R22</f>
        <v>1.1252410875381142</v>
      </c>
      <c r="T21" s="21">
        <v>3.8853</v>
      </c>
      <c r="V21" s="6" t="s">
        <v>95</v>
      </c>
      <c r="W21" s="6">
        <f t="shared" si="4"/>
        <v>115</v>
      </c>
      <c r="AB21" t="s">
        <v>201</v>
      </c>
      <c r="AC21">
        <f>SUM(J17:J31)</f>
        <v>470</v>
      </c>
      <c r="AE21" t="s">
        <v>202</v>
      </c>
      <c r="AF21">
        <f t="shared" si="5"/>
        <v>52</v>
      </c>
      <c r="AH21" t="s">
        <v>203</v>
      </c>
      <c r="AI21">
        <f t="shared" si="6"/>
        <v>87</v>
      </c>
    </row>
    <row r="22" spans="2:38">
      <c r="B22" s="1">
        <v>1</v>
      </c>
      <c r="C22" s="1">
        <v>1</v>
      </c>
      <c r="D22" s="1">
        <v>3</v>
      </c>
      <c r="E22" s="1">
        <v>13</v>
      </c>
      <c r="F22" s="1">
        <v>40</v>
      </c>
      <c r="H22" s="11" t="s">
        <v>47</v>
      </c>
      <c r="I22" s="1">
        <v>20</v>
      </c>
      <c r="J22" s="1">
        <v>34</v>
      </c>
      <c r="K22" s="1">
        <v>20</v>
      </c>
      <c r="L22" s="1">
        <v>27</v>
      </c>
      <c r="M22" t="s">
        <v>48</v>
      </c>
      <c r="O22" s="27" t="s">
        <v>70</v>
      </c>
      <c r="P22" s="28">
        <f>(I10-1)*(K10-1)*J10</f>
        <v>12</v>
      </c>
      <c r="Q22" s="1">
        <f>AI34-AC18-W27+M7</f>
        <v>1607.2999999999956</v>
      </c>
      <c r="R22" s="1">
        <f t="shared" si="3"/>
        <v>133.94166666666629</v>
      </c>
      <c r="S22" s="29"/>
      <c r="T22" s="30"/>
      <c r="V22" s="6" t="s">
        <v>96</v>
      </c>
      <c r="W22" s="6">
        <f t="shared" si="4"/>
        <v>105</v>
      </c>
      <c r="AB22" t="s">
        <v>204</v>
      </c>
      <c r="AC22">
        <f>SUM(K17:K31)</f>
        <v>494</v>
      </c>
      <c r="AE22" t="s">
        <v>205</v>
      </c>
      <c r="AF22">
        <f t="shared" si="5"/>
        <v>62</v>
      </c>
      <c r="AH22" t="s">
        <v>206</v>
      </c>
      <c r="AI22">
        <f t="shared" si="6"/>
        <v>54</v>
      </c>
    </row>
    <row r="23" spans="2:38">
      <c r="B23" s="1">
        <v>1</v>
      </c>
      <c r="C23" s="1">
        <v>1</v>
      </c>
      <c r="D23" s="1">
        <v>3</v>
      </c>
      <c r="E23" s="1">
        <v>14</v>
      </c>
      <c r="F23" s="1">
        <v>20</v>
      </c>
      <c r="H23" s="11"/>
      <c r="I23" s="1">
        <v>27</v>
      </c>
      <c r="J23" s="1">
        <v>20</v>
      </c>
      <c r="K23" s="1">
        <v>34</v>
      </c>
      <c r="L23" s="1">
        <v>24</v>
      </c>
      <c r="M23" t="s">
        <v>49</v>
      </c>
      <c r="O23" s="27" t="s">
        <v>20</v>
      </c>
      <c r="P23" s="28">
        <f>(H10-1)*(I10-1)</f>
        <v>1</v>
      </c>
      <c r="Q23" s="1">
        <f>AC24-W6-Z6+P2</f>
        <v>350.41666666666424</v>
      </c>
      <c r="R23" s="1">
        <f t="shared" si="3"/>
        <v>350.41666666666424</v>
      </c>
      <c r="S23" s="29">
        <f>R23/R25</f>
        <v>4.0013321914549103</v>
      </c>
      <c r="T23" s="30">
        <v>4.7472000000000003</v>
      </c>
      <c r="V23" s="6" t="s">
        <v>97</v>
      </c>
      <c r="W23" s="6">
        <f t="shared" si="4"/>
        <v>94</v>
      </c>
      <c r="AB23" t="s">
        <v>207</v>
      </c>
      <c r="AC23">
        <f>SUM(L17:L31)</f>
        <v>392</v>
      </c>
      <c r="AE23" t="s">
        <v>208</v>
      </c>
      <c r="AF23">
        <f t="shared" si="5"/>
        <v>73</v>
      </c>
      <c r="AH23" t="s">
        <v>209</v>
      </c>
      <c r="AI23">
        <f t="shared" si="6"/>
        <v>63</v>
      </c>
    </row>
    <row r="24" spans="2:38">
      <c r="B24" s="1">
        <v>1</v>
      </c>
      <c r="C24" s="1">
        <v>1</v>
      </c>
      <c r="D24" s="1">
        <v>3</v>
      </c>
      <c r="E24" s="1">
        <v>15</v>
      </c>
      <c r="F24" s="1">
        <v>30</v>
      </c>
      <c r="H24" s="11"/>
      <c r="I24" s="1">
        <v>24</v>
      </c>
      <c r="J24" s="1">
        <v>30</v>
      </c>
      <c r="K24" s="1">
        <v>51</v>
      </c>
      <c r="L24" s="1">
        <v>15</v>
      </c>
      <c r="M24" t="s">
        <v>50</v>
      </c>
      <c r="O24" s="27" t="s">
        <v>71</v>
      </c>
      <c r="P24" s="28">
        <f>(H10-1)*(I10-1)*(J10-1)</f>
        <v>2</v>
      </c>
      <c r="Q24" s="1">
        <f>AL16-AC10-AC18+M7-AC24+W6+Z6-P2</f>
        <v>354.4333333333343</v>
      </c>
      <c r="R24" s="1">
        <f t="shared" si="3"/>
        <v>177.21666666666715</v>
      </c>
      <c r="S24" s="29">
        <f>R24/R25</f>
        <v>2.023598820059</v>
      </c>
      <c r="T24" s="30">
        <v>3.8853</v>
      </c>
      <c r="V24" s="6" t="s">
        <v>98</v>
      </c>
      <c r="W24" s="6">
        <f t="shared" si="4"/>
        <v>111</v>
      </c>
      <c r="AA24" t="s">
        <v>210</v>
      </c>
      <c r="AC24">
        <f>SUMSQ(AC20:AC23) / (J10*K10)</f>
        <v>53395.26666666667</v>
      </c>
      <c r="AE24" t="s">
        <v>211</v>
      </c>
      <c r="AF24">
        <f t="shared" si="5"/>
        <v>47</v>
      </c>
      <c r="AH24" t="s">
        <v>212</v>
      </c>
      <c r="AI24">
        <f t="shared" si="6"/>
        <v>61</v>
      </c>
    </row>
    <row r="25" spans="2:38" ht="18" thickBot="1">
      <c r="B25" s="1">
        <v>1</v>
      </c>
      <c r="C25" s="1">
        <v>2</v>
      </c>
      <c r="D25" s="1">
        <v>1</v>
      </c>
      <c r="E25" s="1">
        <v>1</v>
      </c>
      <c r="F25" s="1">
        <v>30</v>
      </c>
      <c r="H25" s="11"/>
      <c r="I25" s="1">
        <v>20</v>
      </c>
      <c r="J25" s="1">
        <v>51</v>
      </c>
      <c r="K25" s="1">
        <v>20</v>
      </c>
      <c r="L25" s="1">
        <v>21</v>
      </c>
      <c r="M25" t="s">
        <v>51</v>
      </c>
      <c r="O25" s="32" t="s">
        <v>72</v>
      </c>
      <c r="P25" s="33">
        <f>(H10 -1)*(I10-1)*(K10-1)*J10</f>
        <v>12</v>
      </c>
      <c r="Q25" s="6">
        <f>$AL$18-$AF$34-$AI$34+$W$27-$AL$16+$AC$10+$AC$18-$M$7</f>
        <v>1050.9000000000015</v>
      </c>
      <c r="R25" s="34">
        <f t="shared" si="3"/>
        <v>87.575000000000117</v>
      </c>
      <c r="S25" s="35"/>
      <c r="T25" s="31"/>
      <c r="V25" s="6" t="s">
        <v>99</v>
      </c>
      <c r="W25" s="6">
        <f t="shared" si="4"/>
        <v>124</v>
      </c>
      <c r="AE25" t="s">
        <v>213</v>
      </c>
      <c r="AF25">
        <f t="shared" si="5"/>
        <v>58</v>
      </c>
      <c r="AH25" t="s">
        <v>214</v>
      </c>
      <c r="AI25">
        <f t="shared" si="6"/>
        <v>44</v>
      </c>
    </row>
    <row r="26" spans="2:38" ht="18" thickBot="1">
      <c r="B26" s="1">
        <v>1</v>
      </c>
      <c r="C26" s="1">
        <v>2</v>
      </c>
      <c r="D26" s="1">
        <v>1</v>
      </c>
      <c r="E26" s="1">
        <v>2</v>
      </c>
      <c r="F26" s="1">
        <v>38</v>
      </c>
      <c r="H26" s="11"/>
      <c r="I26" s="1">
        <v>20</v>
      </c>
      <c r="J26" s="1">
        <v>46</v>
      </c>
      <c r="K26" s="1">
        <v>25</v>
      </c>
      <c r="L26" s="1">
        <v>24</v>
      </c>
      <c r="M26" t="s">
        <v>52</v>
      </c>
      <c r="O26" s="12" t="s">
        <v>73</v>
      </c>
      <c r="P26" s="13">
        <f>H10*I10*J10*K10 - 1</f>
        <v>59</v>
      </c>
      <c r="Q26" s="14">
        <f>AL18-P2</f>
        <v>6344.1833333333343</v>
      </c>
      <c r="R26" s="14"/>
      <c r="S26" s="15"/>
      <c r="T26" s="36"/>
      <c r="V26" s="6" t="s">
        <v>100</v>
      </c>
      <c r="W26" s="6">
        <f t="shared" si="4"/>
        <v>126</v>
      </c>
      <c r="AE26" t="s">
        <v>215</v>
      </c>
      <c r="AF26">
        <f t="shared" si="5"/>
        <v>66</v>
      </c>
      <c r="AH26" t="s">
        <v>216</v>
      </c>
      <c r="AI26">
        <f t="shared" si="6"/>
        <v>45</v>
      </c>
    </row>
    <row r="27" spans="2:38">
      <c r="B27" s="1">
        <v>1</v>
      </c>
      <c r="C27" s="1">
        <v>2</v>
      </c>
      <c r="D27" s="1">
        <v>1</v>
      </c>
      <c r="E27" s="1">
        <v>3</v>
      </c>
      <c r="F27" s="1">
        <v>63</v>
      </c>
      <c r="H27" s="11" t="s">
        <v>53</v>
      </c>
      <c r="I27" s="1">
        <v>27</v>
      </c>
      <c r="J27" s="1">
        <v>20</v>
      </c>
      <c r="K27" s="1">
        <v>17</v>
      </c>
      <c r="L27" s="1">
        <v>41</v>
      </c>
      <c r="M27" t="s">
        <v>54</v>
      </c>
      <c r="O27" s="39"/>
      <c r="P27" s="39"/>
      <c r="Q27" s="39"/>
      <c r="R27" s="39"/>
      <c r="S27" s="39"/>
      <c r="T27" s="40"/>
      <c r="V27" s="43" t="s">
        <v>101</v>
      </c>
      <c r="W27" s="43">
        <f>SUMSQ(W12:W26) / (H10*I10)</f>
        <v>53938.75</v>
      </c>
      <c r="AE27" t="s">
        <v>217</v>
      </c>
      <c r="AF27">
        <f t="shared" si="5"/>
        <v>41</v>
      </c>
      <c r="AH27" t="s">
        <v>218</v>
      </c>
      <c r="AI27">
        <f t="shared" si="6"/>
        <v>72</v>
      </c>
    </row>
    <row r="28" spans="2:38">
      <c r="B28" s="1">
        <v>1</v>
      </c>
      <c r="C28" s="1">
        <v>2</v>
      </c>
      <c r="D28" s="1">
        <v>1</v>
      </c>
      <c r="E28" s="1">
        <v>4</v>
      </c>
      <c r="F28" s="1">
        <v>30</v>
      </c>
      <c r="H28" s="11"/>
      <c r="I28" s="1">
        <v>20</v>
      </c>
      <c r="J28" s="1">
        <v>20</v>
      </c>
      <c r="K28" s="1">
        <v>37</v>
      </c>
      <c r="L28" s="1">
        <v>17</v>
      </c>
      <c r="M28" t="s">
        <v>55</v>
      </c>
      <c r="O28" s="39"/>
      <c r="P28" s="39"/>
      <c r="Q28" s="39"/>
      <c r="R28" s="39"/>
      <c r="S28" s="39"/>
      <c r="T28" s="40"/>
      <c r="U28" s="41"/>
      <c r="W28" s="6"/>
      <c r="AE28" t="s">
        <v>219</v>
      </c>
      <c r="AF28">
        <f t="shared" si="5"/>
        <v>49</v>
      </c>
      <c r="AH28" t="s">
        <v>220</v>
      </c>
      <c r="AI28">
        <f t="shared" si="6"/>
        <v>70</v>
      </c>
    </row>
    <row r="29" spans="2:38">
      <c r="B29" s="1">
        <v>1</v>
      </c>
      <c r="C29" s="1">
        <v>2</v>
      </c>
      <c r="D29" s="1">
        <v>1</v>
      </c>
      <c r="E29" s="1">
        <v>5</v>
      </c>
      <c r="F29" s="1">
        <v>35</v>
      </c>
      <c r="H29" s="11"/>
      <c r="I29" s="1">
        <v>40</v>
      </c>
      <c r="J29" s="1">
        <v>10</v>
      </c>
      <c r="K29" s="1">
        <v>34</v>
      </c>
      <c r="L29" s="1">
        <v>27</v>
      </c>
      <c r="M29" t="s">
        <v>56</v>
      </c>
      <c r="O29" s="39"/>
      <c r="P29" s="39"/>
      <c r="Q29" s="39"/>
      <c r="R29" s="39"/>
      <c r="S29" s="39"/>
      <c r="T29" s="40"/>
      <c r="U29" s="41"/>
      <c r="W29" s="6"/>
      <c r="AE29" t="s">
        <v>221</v>
      </c>
      <c r="AF29">
        <f t="shared" si="5"/>
        <v>58</v>
      </c>
      <c r="AH29" t="s">
        <v>222</v>
      </c>
      <c r="AI29">
        <f t="shared" si="6"/>
        <v>61</v>
      </c>
    </row>
    <row r="30" spans="2:38">
      <c r="B30" s="1">
        <v>1</v>
      </c>
      <c r="C30" s="1">
        <v>2</v>
      </c>
      <c r="D30" s="1">
        <v>2</v>
      </c>
      <c r="E30" s="1">
        <v>6</v>
      </c>
      <c r="F30" s="1">
        <v>34</v>
      </c>
      <c r="H30" s="11"/>
      <c r="I30" s="1">
        <v>20</v>
      </c>
      <c r="J30" s="1">
        <v>24</v>
      </c>
      <c r="K30" s="1">
        <v>48</v>
      </c>
      <c r="L30" s="1">
        <v>32</v>
      </c>
      <c r="M30" t="s">
        <v>57</v>
      </c>
      <c r="O30" s="39"/>
      <c r="P30" s="39"/>
      <c r="Q30" s="39"/>
      <c r="R30" s="39"/>
      <c r="S30" s="39"/>
      <c r="T30" s="40"/>
      <c r="U30" s="41"/>
      <c r="W30" s="6"/>
      <c r="AE30" t="s">
        <v>223</v>
      </c>
      <c r="AF30">
        <f t="shared" si="5"/>
        <v>54</v>
      </c>
      <c r="AH30" t="s">
        <v>224</v>
      </c>
      <c r="AI30">
        <f t="shared" si="6"/>
        <v>37</v>
      </c>
    </row>
    <row r="31" spans="2:38">
      <c r="B31" s="1">
        <v>1</v>
      </c>
      <c r="C31" s="1">
        <v>2</v>
      </c>
      <c r="D31" s="1">
        <v>2</v>
      </c>
      <c r="E31" s="1">
        <v>7</v>
      </c>
      <c r="F31" s="1">
        <v>20</v>
      </c>
      <c r="H31" s="11"/>
      <c r="I31" s="1">
        <v>30</v>
      </c>
      <c r="J31" s="1">
        <v>19</v>
      </c>
      <c r="K31" s="1">
        <v>46</v>
      </c>
      <c r="L31" s="1">
        <v>31</v>
      </c>
      <c r="M31" t="s">
        <v>58</v>
      </c>
      <c r="O31" s="39"/>
      <c r="P31" s="39"/>
      <c r="Q31" s="39"/>
      <c r="R31" s="39"/>
      <c r="S31" s="39"/>
      <c r="T31" s="40"/>
      <c r="U31" s="41"/>
      <c r="W31" s="6"/>
      <c r="AE31" t="s">
        <v>225</v>
      </c>
      <c r="AF31">
        <f t="shared" si="5"/>
        <v>61</v>
      </c>
      <c r="AH31" t="s">
        <v>226</v>
      </c>
      <c r="AI31">
        <f t="shared" si="6"/>
        <v>37</v>
      </c>
    </row>
    <row r="32" spans="2:38">
      <c r="B32" s="1">
        <v>1</v>
      </c>
      <c r="C32" s="1">
        <v>2</v>
      </c>
      <c r="D32" s="1">
        <v>2</v>
      </c>
      <c r="E32" s="1">
        <v>8</v>
      </c>
      <c r="F32" s="1">
        <v>30</v>
      </c>
      <c r="AE32" t="s">
        <v>227</v>
      </c>
      <c r="AF32">
        <f t="shared" si="5"/>
        <v>80</v>
      </c>
      <c r="AH32" t="s">
        <v>228</v>
      </c>
      <c r="AI32">
        <f t="shared" si="6"/>
        <v>56</v>
      </c>
    </row>
    <row r="33" spans="2:35">
      <c r="B33" s="1">
        <v>1</v>
      </c>
      <c r="C33" s="1">
        <v>2</v>
      </c>
      <c r="D33" s="1">
        <v>2</v>
      </c>
      <c r="E33" s="1">
        <v>9</v>
      </c>
      <c r="F33" s="1">
        <v>51</v>
      </c>
      <c r="AE33" t="s">
        <v>229</v>
      </c>
      <c r="AF33">
        <f t="shared" si="5"/>
        <v>77</v>
      </c>
      <c r="AH33" t="s">
        <v>230</v>
      </c>
      <c r="AI33">
        <f t="shared" si="6"/>
        <v>50</v>
      </c>
    </row>
    <row r="34" spans="2:35">
      <c r="B34" s="1">
        <v>1</v>
      </c>
      <c r="C34" s="1">
        <v>2</v>
      </c>
      <c r="D34" s="1">
        <v>2</v>
      </c>
      <c r="E34" s="1">
        <v>10</v>
      </c>
      <c r="F34" s="1">
        <v>46</v>
      </c>
      <c r="O34" s="6" t="s">
        <v>60</v>
      </c>
      <c r="P34" s="6" t="s">
        <v>61</v>
      </c>
      <c r="AD34" t="s">
        <v>231</v>
      </c>
      <c r="AF34">
        <f>SUMSQ($AF$4:$AF$33) / $I$10</f>
        <v>55606.5</v>
      </c>
      <c r="AG34" t="s">
        <v>232</v>
      </c>
      <c r="AI34">
        <f>SUMSQ(AI4:AI33) / H10</f>
        <v>55905.5</v>
      </c>
    </row>
    <row r="35" spans="2:35">
      <c r="B35" s="1">
        <v>1</v>
      </c>
      <c r="C35" s="1">
        <v>2</v>
      </c>
      <c r="D35" s="1">
        <v>3</v>
      </c>
      <c r="E35" s="1">
        <v>11</v>
      </c>
      <c r="F35" s="1">
        <v>20</v>
      </c>
      <c r="O35" s="6" t="s">
        <v>2</v>
      </c>
      <c r="P35" s="6" t="s">
        <v>74</v>
      </c>
      <c r="Q35" t="s">
        <v>74</v>
      </c>
    </row>
    <row r="36" spans="2:35">
      <c r="B36" s="1">
        <v>1</v>
      </c>
      <c r="C36" s="1">
        <v>2</v>
      </c>
      <c r="D36" s="1">
        <v>3</v>
      </c>
      <c r="E36" s="1">
        <v>12</v>
      </c>
      <c r="F36" s="1">
        <v>20</v>
      </c>
      <c r="O36" s="6" t="s">
        <v>65</v>
      </c>
      <c r="P36" s="6" t="s">
        <v>75</v>
      </c>
      <c r="Q36" t="s">
        <v>102</v>
      </c>
    </row>
    <row r="37" spans="2:35">
      <c r="B37" s="1">
        <v>1</v>
      </c>
      <c r="C37" s="1">
        <v>2</v>
      </c>
      <c r="D37" s="1">
        <v>3</v>
      </c>
      <c r="E37" s="1">
        <v>13</v>
      </c>
      <c r="F37" s="1">
        <v>10</v>
      </c>
      <c r="O37" s="6" t="s">
        <v>0</v>
      </c>
      <c r="P37" s="6" t="s">
        <v>76</v>
      </c>
      <c r="Q37" t="s">
        <v>110</v>
      </c>
      <c r="R37" s="44" t="s">
        <v>233</v>
      </c>
    </row>
    <row r="38" spans="2:35">
      <c r="B38" s="1">
        <v>1</v>
      </c>
      <c r="C38" s="1">
        <v>2</v>
      </c>
      <c r="D38" s="1">
        <v>3</v>
      </c>
      <c r="E38" s="1">
        <v>14</v>
      </c>
      <c r="F38" s="1">
        <v>24</v>
      </c>
      <c r="O38" s="6" t="s">
        <v>68</v>
      </c>
      <c r="P38" s="6" t="s">
        <v>77</v>
      </c>
      <c r="Q38" t="s">
        <v>103</v>
      </c>
      <c r="R38" s="44"/>
      <c r="S38" s="45"/>
      <c r="T38" s="45"/>
      <c r="U38" s="45"/>
      <c r="V38" s="45" t="s">
        <v>234</v>
      </c>
      <c r="W38" s="46"/>
      <c r="X38" s="47"/>
      <c r="Y38" s="44"/>
      <c r="Z38" s="48"/>
      <c r="AA38" s="44"/>
      <c r="AB38" s="44"/>
    </row>
    <row r="39" spans="2:35">
      <c r="B39" s="1">
        <v>1</v>
      </c>
      <c r="C39" s="1">
        <v>2</v>
      </c>
      <c r="D39" s="1">
        <v>3</v>
      </c>
      <c r="E39" s="1">
        <v>15</v>
      </c>
      <c r="F39" s="1">
        <v>19</v>
      </c>
      <c r="O39" s="6" t="s">
        <v>1</v>
      </c>
      <c r="P39" s="6" t="s">
        <v>78</v>
      </c>
      <c r="Q39" t="s">
        <v>78</v>
      </c>
    </row>
    <row r="40" spans="2:35">
      <c r="B40" s="1">
        <v>2</v>
      </c>
      <c r="C40" s="1">
        <v>1</v>
      </c>
      <c r="D40" s="1">
        <v>1</v>
      </c>
      <c r="E40" s="1">
        <v>1</v>
      </c>
      <c r="F40" s="1">
        <v>24</v>
      </c>
      <c r="O40" s="6" t="s">
        <v>70</v>
      </c>
      <c r="P40" s="6" t="s">
        <v>79</v>
      </c>
      <c r="Q40" t="s">
        <v>104</v>
      </c>
    </row>
    <row r="41" spans="2:35">
      <c r="B41" s="1">
        <v>2</v>
      </c>
      <c r="C41" s="1">
        <v>1</v>
      </c>
      <c r="D41" s="1">
        <v>1</v>
      </c>
      <c r="E41" s="1">
        <v>2</v>
      </c>
      <c r="F41" s="1">
        <v>27</v>
      </c>
      <c r="O41" s="6" t="s">
        <v>20</v>
      </c>
      <c r="P41" s="6" t="s">
        <v>80</v>
      </c>
      <c r="Q41" t="s">
        <v>105</v>
      </c>
    </row>
    <row r="42" spans="2:35">
      <c r="B42" s="1">
        <v>2</v>
      </c>
      <c r="C42" s="1">
        <v>1</v>
      </c>
      <c r="D42" s="1">
        <v>1</v>
      </c>
      <c r="E42" s="1">
        <v>3</v>
      </c>
      <c r="F42" s="1">
        <v>28</v>
      </c>
      <c r="O42" s="6" t="s">
        <v>67</v>
      </c>
      <c r="P42" s="6" t="s">
        <v>81</v>
      </c>
      <c r="Q42" t="s">
        <v>106</v>
      </c>
    </row>
    <row r="43" spans="2:35">
      <c r="B43" s="1">
        <v>2</v>
      </c>
      <c r="C43" s="1">
        <v>1</v>
      </c>
      <c r="D43" s="1">
        <v>1</v>
      </c>
      <c r="E43" s="1">
        <v>4</v>
      </c>
      <c r="F43" s="1">
        <v>38</v>
      </c>
      <c r="O43" s="6" t="s">
        <v>69</v>
      </c>
      <c r="P43" s="6" t="s">
        <v>82</v>
      </c>
      <c r="Q43" t="s">
        <v>107</v>
      </c>
    </row>
    <row r="44" spans="2:35">
      <c r="B44" s="1">
        <v>2</v>
      </c>
      <c r="C44" s="1">
        <v>1</v>
      </c>
      <c r="D44" s="1">
        <v>1</v>
      </c>
      <c r="E44" s="1">
        <v>5</v>
      </c>
      <c r="F44" s="1">
        <v>45</v>
      </c>
      <c r="O44" s="6" t="s">
        <v>71</v>
      </c>
      <c r="P44" s="6" t="s">
        <v>83</v>
      </c>
      <c r="Q44" t="s">
        <v>108</v>
      </c>
    </row>
    <row r="45" spans="2:35">
      <c r="B45" s="1">
        <v>2</v>
      </c>
      <c r="C45" s="1">
        <v>1</v>
      </c>
      <c r="D45" s="1">
        <v>2</v>
      </c>
      <c r="E45" s="1">
        <v>6</v>
      </c>
      <c r="F45" s="1">
        <v>20</v>
      </c>
      <c r="O45" s="6" t="s">
        <v>72</v>
      </c>
      <c r="P45" s="6" t="s">
        <v>84</v>
      </c>
      <c r="Q45" t="s">
        <v>109</v>
      </c>
    </row>
    <row r="46" spans="2:35">
      <c r="B46" s="1">
        <v>2</v>
      </c>
      <c r="C46" s="1">
        <v>1</v>
      </c>
      <c r="D46" s="1">
        <v>2</v>
      </c>
      <c r="E46" s="1">
        <v>7</v>
      </c>
      <c r="F46" s="1">
        <v>34</v>
      </c>
      <c r="O46" s="6" t="s">
        <v>73</v>
      </c>
      <c r="P46" s="6" t="s">
        <v>85</v>
      </c>
      <c r="Q46" t="s">
        <v>111</v>
      </c>
    </row>
    <row r="47" spans="2:35">
      <c r="B47" s="1">
        <v>2</v>
      </c>
      <c r="C47" s="1">
        <v>1</v>
      </c>
      <c r="D47" s="1">
        <v>2</v>
      </c>
      <c r="E47" s="1">
        <v>8</v>
      </c>
      <c r="F47" s="1">
        <v>51</v>
      </c>
    </row>
    <row r="48" spans="2:35">
      <c r="B48" s="1">
        <v>2</v>
      </c>
      <c r="C48" s="1">
        <v>1</v>
      </c>
      <c r="D48" s="1">
        <v>2</v>
      </c>
      <c r="E48" s="1">
        <v>9</v>
      </c>
      <c r="F48" s="1">
        <v>20</v>
      </c>
    </row>
    <row r="49" spans="2:6">
      <c r="B49" s="1">
        <v>2</v>
      </c>
      <c r="C49" s="1">
        <v>1</v>
      </c>
      <c r="D49" s="1">
        <v>2</v>
      </c>
      <c r="E49" s="1">
        <v>10</v>
      </c>
      <c r="F49" s="1">
        <v>25</v>
      </c>
    </row>
    <row r="50" spans="2:6">
      <c r="B50" s="1">
        <v>2</v>
      </c>
      <c r="C50" s="1">
        <v>1</v>
      </c>
      <c r="D50" s="1">
        <v>3</v>
      </c>
      <c r="E50" s="1">
        <v>11</v>
      </c>
      <c r="F50" s="1">
        <v>17</v>
      </c>
    </row>
    <row r="51" spans="2:6">
      <c r="B51" s="1">
        <v>2</v>
      </c>
      <c r="C51" s="1">
        <v>1</v>
      </c>
      <c r="D51" s="1">
        <v>3</v>
      </c>
      <c r="E51" s="1">
        <v>12</v>
      </c>
      <c r="F51" s="1">
        <v>37</v>
      </c>
    </row>
    <row r="52" spans="2:6">
      <c r="B52" s="1">
        <v>2</v>
      </c>
      <c r="C52" s="1">
        <v>1</v>
      </c>
      <c r="D52" s="1">
        <v>3</v>
      </c>
      <c r="E52" s="1">
        <v>13</v>
      </c>
      <c r="F52" s="1">
        <v>34</v>
      </c>
    </row>
    <row r="53" spans="2:6">
      <c r="B53" s="1">
        <v>2</v>
      </c>
      <c r="C53" s="1">
        <v>1</v>
      </c>
      <c r="D53" s="1">
        <v>3</v>
      </c>
      <c r="E53" s="1">
        <v>14</v>
      </c>
      <c r="F53" s="1">
        <v>48</v>
      </c>
    </row>
    <row r="54" spans="2:6">
      <c r="B54" s="1">
        <v>2</v>
      </c>
      <c r="C54" s="1">
        <v>1</v>
      </c>
      <c r="D54" s="1">
        <v>3</v>
      </c>
      <c r="E54" s="1">
        <v>15</v>
      </c>
      <c r="F54" s="1">
        <v>46</v>
      </c>
    </row>
    <row r="55" spans="2:6">
      <c r="B55" s="1">
        <v>2</v>
      </c>
      <c r="C55" s="1">
        <v>2</v>
      </c>
      <c r="D55" s="1">
        <v>1</v>
      </c>
      <c r="E55" s="1">
        <v>1</v>
      </c>
      <c r="F55" s="1">
        <v>30</v>
      </c>
    </row>
    <row r="56" spans="2:6">
      <c r="B56" s="1">
        <v>2</v>
      </c>
      <c r="C56" s="1">
        <v>2</v>
      </c>
      <c r="D56" s="1">
        <v>1</v>
      </c>
      <c r="E56" s="1">
        <v>2</v>
      </c>
      <c r="F56" s="1">
        <v>27</v>
      </c>
    </row>
    <row r="57" spans="2:6">
      <c r="B57" s="1">
        <v>2</v>
      </c>
      <c r="C57" s="1">
        <v>2</v>
      </c>
      <c r="D57" s="1">
        <v>1</v>
      </c>
      <c r="E57" s="1">
        <v>3</v>
      </c>
      <c r="F57" s="1">
        <v>24</v>
      </c>
    </row>
    <row r="58" spans="2:6">
      <c r="B58" s="1">
        <v>2</v>
      </c>
      <c r="C58" s="1">
        <v>2</v>
      </c>
      <c r="D58" s="1">
        <v>1</v>
      </c>
      <c r="E58" s="1">
        <v>4</v>
      </c>
      <c r="F58" s="1">
        <v>24</v>
      </c>
    </row>
    <row r="59" spans="2:6">
      <c r="B59" s="1">
        <v>2</v>
      </c>
      <c r="C59" s="1">
        <v>2</v>
      </c>
      <c r="D59" s="1">
        <v>1</v>
      </c>
      <c r="E59" s="1">
        <v>5</v>
      </c>
      <c r="F59" s="1">
        <v>28</v>
      </c>
    </row>
    <row r="60" spans="2:6">
      <c r="B60" s="1">
        <v>2</v>
      </c>
      <c r="C60" s="1">
        <v>2</v>
      </c>
      <c r="D60" s="1">
        <v>2</v>
      </c>
      <c r="E60" s="1">
        <v>6</v>
      </c>
      <c r="F60" s="1">
        <v>27</v>
      </c>
    </row>
    <row r="61" spans="2:6">
      <c r="B61" s="1">
        <v>2</v>
      </c>
      <c r="C61" s="1">
        <v>2</v>
      </c>
      <c r="D61" s="1">
        <v>2</v>
      </c>
      <c r="E61" s="1">
        <v>7</v>
      </c>
      <c r="F61" s="1">
        <v>24</v>
      </c>
    </row>
    <row r="62" spans="2:6">
      <c r="B62" s="1">
        <v>2</v>
      </c>
      <c r="C62" s="1">
        <v>2</v>
      </c>
      <c r="D62" s="1">
        <v>2</v>
      </c>
      <c r="E62" s="1">
        <v>8</v>
      </c>
      <c r="F62" s="1">
        <v>15</v>
      </c>
    </row>
    <row r="63" spans="2:6">
      <c r="B63" s="1">
        <v>2</v>
      </c>
      <c r="C63" s="1">
        <v>2</v>
      </c>
      <c r="D63" s="1">
        <v>2</v>
      </c>
      <c r="E63" s="1">
        <v>9</v>
      </c>
      <c r="F63" s="1">
        <v>21</v>
      </c>
    </row>
    <row r="64" spans="2:6">
      <c r="B64" s="1">
        <v>2</v>
      </c>
      <c r="C64" s="1">
        <v>2</v>
      </c>
      <c r="D64" s="1">
        <v>2</v>
      </c>
      <c r="E64" s="1">
        <v>10</v>
      </c>
      <c r="F64" s="1">
        <v>24</v>
      </c>
    </row>
    <row r="65" spans="2:6">
      <c r="B65" s="1">
        <v>2</v>
      </c>
      <c r="C65" s="1">
        <v>2</v>
      </c>
      <c r="D65" s="1">
        <v>3</v>
      </c>
      <c r="E65" s="1">
        <v>11</v>
      </c>
      <c r="F65" s="1">
        <v>41</v>
      </c>
    </row>
    <row r="66" spans="2:6">
      <c r="B66" s="1">
        <v>2</v>
      </c>
      <c r="C66" s="1">
        <v>2</v>
      </c>
      <c r="D66" s="1">
        <v>3</v>
      </c>
      <c r="E66" s="1">
        <v>12</v>
      </c>
      <c r="F66" s="1">
        <v>17</v>
      </c>
    </row>
    <row r="67" spans="2:6">
      <c r="B67" s="1">
        <v>2</v>
      </c>
      <c r="C67" s="1">
        <v>2</v>
      </c>
      <c r="D67" s="1">
        <v>3</v>
      </c>
      <c r="E67" s="1">
        <v>13</v>
      </c>
      <c r="F67" s="1">
        <v>27</v>
      </c>
    </row>
    <row r="68" spans="2:6">
      <c r="B68" s="1">
        <v>2</v>
      </c>
      <c r="C68" s="1">
        <v>2</v>
      </c>
      <c r="D68" s="1">
        <v>3</v>
      </c>
      <c r="E68" s="1">
        <v>14</v>
      </c>
      <c r="F68" s="1">
        <v>32</v>
      </c>
    </row>
    <row r="69" spans="2:6">
      <c r="B69" s="1">
        <v>2</v>
      </c>
      <c r="C69" s="1">
        <v>2</v>
      </c>
      <c r="D69" s="1">
        <v>3</v>
      </c>
      <c r="E69" s="1">
        <v>15</v>
      </c>
      <c r="F69" s="1">
        <v>31</v>
      </c>
    </row>
  </sheetData>
  <mergeCells count="3">
    <mergeCell ref="H17:H21"/>
    <mergeCell ref="H22:H26"/>
    <mergeCell ref="H27:H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A443-BBB4-4B6D-BA2B-C58FFCF223B1}">
  <dimension ref="B2:Q50"/>
  <sheetViews>
    <sheetView tabSelected="1" workbookViewId="0">
      <selection activeCell="I17" sqref="I17"/>
    </sheetView>
  </sheetViews>
  <sheetFormatPr baseColWidth="10" defaultColWidth="8.83203125" defaultRowHeight="17"/>
  <cols>
    <col min="12" max="12" width="9.1640625" bestFit="1" customWidth="1"/>
    <col min="13" max="13" width="11" customWidth="1"/>
    <col min="14" max="14" width="13.33203125" bestFit="1" customWidth="1"/>
  </cols>
  <sheetData>
    <row r="2" spans="2:14">
      <c r="B2" s="3" t="s">
        <v>24</v>
      </c>
    </row>
    <row r="3" spans="2:14">
      <c r="B3" t="s">
        <v>6</v>
      </c>
    </row>
    <row r="4" spans="2:14">
      <c r="B4" t="s">
        <v>10</v>
      </c>
    </row>
    <row r="5" spans="2:14">
      <c r="B5" t="s">
        <v>11</v>
      </c>
    </row>
    <row r="6" spans="2:14">
      <c r="B6" t="s">
        <v>12</v>
      </c>
    </row>
    <row r="7" spans="2:14">
      <c r="M7" s="8" t="s">
        <v>13</v>
      </c>
      <c r="N7" s="8"/>
    </row>
    <row r="8" spans="2:14">
      <c r="B8" s="2" t="s">
        <v>0</v>
      </c>
      <c r="C8" s="2" t="s">
        <v>1</v>
      </c>
      <c r="D8" s="2" t="s">
        <v>3</v>
      </c>
      <c r="E8" s="2" t="s">
        <v>5</v>
      </c>
      <c r="I8" t="s">
        <v>14</v>
      </c>
      <c r="J8" t="s">
        <v>15</v>
      </c>
      <c r="K8" t="s">
        <v>16</v>
      </c>
      <c r="L8" s="4" t="s">
        <v>17</v>
      </c>
      <c r="M8" s="4" t="s">
        <v>18</v>
      </c>
      <c r="N8" s="4" t="s">
        <v>19</v>
      </c>
    </row>
    <row r="9" spans="2:14">
      <c r="B9" s="1">
        <v>1</v>
      </c>
      <c r="C9" s="1">
        <v>1</v>
      </c>
      <c r="D9" s="1">
        <v>1</v>
      </c>
      <c r="E9" s="1">
        <v>27</v>
      </c>
      <c r="G9" s="10" t="s">
        <v>244</v>
      </c>
      <c r="H9" t="s">
        <v>0</v>
      </c>
      <c r="I9">
        <v>1</v>
      </c>
      <c r="J9">
        <v>408.59500000000003</v>
      </c>
      <c r="K9">
        <f>J9/I9</f>
        <v>408.59500000000003</v>
      </c>
      <c r="L9" s="5">
        <f xml:space="preserve"> K9/K11</f>
        <v>4.6777176671419829</v>
      </c>
      <c r="M9" s="5">
        <v>1</v>
      </c>
      <c r="N9" s="5">
        <f>I11</f>
        <v>18</v>
      </c>
    </row>
    <row r="10" spans="2:14">
      <c r="B10" s="1">
        <v>1</v>
      </c>
      <c r="C10" s="1">
        <v>1</v>
      </c>
      <c r="D10" s="1">
        <v>2</v>
      </c>
      <c r="E10" s="1">
        <v>40</v>
      </c>
      <c r="G10" s="10" t="s">
        <v>245</v>
      </c>
      <c r="H10" t="s">
        <v>20</v>
      </c>
      <c r="I10">
        <v>2</v>
      </c>
      <c r="J10">
        <v>119.619</v>
      </c>
      <c r="K10">
        <f t="shared" ref="K10:K13" si="0">J10/I10</f>
        <v>59.8095</v>
      </c>
      <c r="L10" s="5">
        <f>K10/K11</f>
        <v>0.68471702985334726</v>
      </c>
      <c r="M10" s="5">
        <v>2</v>
      </c>
      <c r="N10" s="5">
        <f>I11</f>
        <v>18</v>
      </c>
    </row>
    <row r="11" spans="2:14">
      <c r="B11" s="1">
        <v>1</v>
      </c>
      <c r="C11" s="1">
        <v>1</v>
      </c>
      <c r="D11" s="1">
        <v>3</v>
      </c>
      <c r="E11" s="1">
        <v>34</v>
      </c>
      <c r="G11" s="10" t="s">
        <v>246</v>
      </c>
      <c r="H11" t="s">
        <v>21</v>
      </c>
      <c r="I11">
        <v>18</v>
      </c>
      <c r="J11">
        <v>1572.2860000000001</v>
      </c>
      <c r="K11">
        <f t="shared" si="0"/>
        <v>87.349222222222224</v>
      </c>
    </row>
    <row r="12" spans="2:14">
      <c r="B12" s="1">
        <v>1</v>
      </c>
      <c r="C12" s="1">
        <v>1</v>
      </c>
      <c r="D12" s="1">
        <v>4</v>
      </c>
      <c r="E12" s="1">
        <v>34</v>
      </c>
      <c r="G12" s="39" t="s">
        <v>247</v>
      </c>
      <c r="H12" t="s">
        <v>1</v>
      </c>
      <c r="I12">
        <v>2</v>
      </c>
      <c r="J12">
        <v>633.14300000000003</v>
      </c>
      <c r="K12">
        <f t="shared" si="0"/>
        <v>316.57150000000001</v>
      </c>
      <c r="L12" s="5">
        <f>K12/(K13+K10-K11)</f>
        <v>10.264557536630271</v>
      </c>
      <c r="M12" s="5">
        <v>2</v>
      </c>
      <c r="N12" s="5">
        <v>0.39602465399999998</v>
      </c>
    </row>
    <row r="13" spans="2:14">
      <c r="B13" s="1">
        <v>1</v>
      </c>
      <c r="C13" s="1">
        <v>1</v>
      </c>
      <c r="D13" s="1">
        <v>5</v>
      </c>
      <c r="E13" s="1">
        <v>44</v>
      </c>
      <c r="G13" s="39" t="s">
        <v>248</v>
      </c>
      <c r="H13" t="s">
        <v>22</v>
      </c>
      <c r="I13">
        <v>18</v>
      </c>
      <c r="J13">
        <v>1050.857</v>
      </c>
      <c r="K13">
        <f t="shared" si="0"/>
        <v>58.380944444444445</v>
      </c>
    </row>
    <row r="14" spans="2:14">
      <c r="B14" s="1">
        <v>1</v>
      </c>
      <c r="C14" s="1">
        <v>1</v>
      </c>
      <c r="D14" s="1">
        <v>6</v>
      </c>
      <c r="E14" s="1">
        <v>20</v>
      </c>
      <c r="G14" s="39" t="s">
        <v>249</v>
      </c>
      <c r="H14" t="s">
        <v>23</v>
      </c>
      <c r="I14">
        <v>41</v>
      </c>
      <c r="J14">
        <f>SUM(J9:J13)</f>
        <v>3784.5</v>
      </c>
    </row>
    <row r="15" spans="2:14">
      <c r="B15" s="1">
        <v>1</v>
      </c>
      <c r="C15" s="1">
        <v>1</v>
      </c>
      <c r="D15" s="1">
        <v>7</v>
      </c>
      <c r="E15" s="1">
        <v>27</v>
      </c>
      <c r="H15" s="6"/>
    </row>
    <row r="16" spans="2:14">
      <c r="B16" s="1">
        <v>1</v>
      </c>
      <c r="C16" s="1">
        <v>2</v>
      </c>
      <c r="D16" s="1">
        <v>8</v>
      </c>
      <c r="E16" s="1">
        <v>30</v>
      </c>
      <c r="H16" t="s">
        <v>236</v>
      </c>
      <c r="L16" t="s">
        <v>235</v>
      </c>
    </row>
    <row r="17" spans="2:17">
      <c r="B17" s="1">
        <v>1</v>
      </c>
      <c r="C17" s="1">
        <v>2</v>
      </c>
      <c r="D17" s="1">
        <v>9</v>
      </c>
      <c r="E17" s="1">
        <v>38</v>
      </c>
      <c r="H17" t="s">
        <v>237</v>
      </c>
      <c r="N17" s="7"/>
    </row>
    <row r="18" spans="2:17">
      <c r="B18" s="1">
        <v>1</v>
      </c>
      <c r="C18" s="1">
        <v>2</v>
      </c>
      <c r="D18" s="1">
        <v>10</v>
      </c>
      <c r="E18" s="1">
        <v>31</v>
      </c>
      <c r="N18" s="7"/>
    </row>
    <row r="19" spans="2:17">
      <c r="B19" s="1">
        <v>1</v>
      </c>
      <c r="C19" s="1">
        <v>2</v>
      </c>
      <c r="D19" s="1">
        <v>11</v>
      </c>
      <c r="E19" s="1">
        <v>30</v>
      </c>
      <c r="H19" t="s">
        <v>26</v>
      </c>
      <c r="I19" t="s">
        <v>27</v>
      </c>
      <c r="J19" t="s">
        <v>29</v>
      </c>
      <c r="L19" t="s">
        <v>239</v>
      </c>
      <c r="N19" s="7"/>
    </row>
    <row r="20" spans="2:17">
      <c r="B20" s="1">
        <v>1</v>
      </c>
      <c r="C20" s="1">
        <v>2</v>
      </c>
      <c r="D20" s="1">
        <v>12</v>
      </c>
      <c r="E20" s="1">
        <v>35</v>
      </c>
      <c r="H20" s="39">
        <v>2</v>
      </c>
      <c r="I20" s="39">
        <v>3</v>
      </c>
      <c r="J20" s="39">
        <v>7</v>
      </c>
      <c r="L20" t="s">
        <v>238</v>
      </c>
      <c r="N20" s="7"/>
      <c r="O20" t="s">
        <v>250</v>
      </c>
      <c r="P20" t="s">
        <v>251</v>
      </c>
      <c r="Q20" t="s">
        <v>252</v>
      </c>
    </row>
    <row r="21" spans="2:17">
      <c r="B21" s="1">
        <v>1</v>
      </c>
      <c r="C21" s="1">
        <v>2</v>
      </c>
      <c r="D21" s="1">
        <v>13</v>
      </c>
      <c r="E21" s="1">
        <v>34</v>
      </c>
      <c r="L21" t="s">
        <v>240</v>
      </c>
      <c r="N21" s="7">
        <f>( K13+K10-K11)^2</f>
        <v>951.18098816049337</v>
      </c>
    </row>
    <row r="22" spans="2:17">
      <c r="B22" s="1">
        <v>1</v>
      </c>
      <c r="C22" s="1">
        <v>2</v>
      </c>
      <c r="D22" s="1">
        <v>14</v>
      </c>
      <c r="E22" s="1">
        <v>20</v>
      </c>
      <c r="L22" t="s">
        <v>241</v>
      </c>
      <c r="N22" s="7">
        <f>(K13^2)/I13</f>
        <v>189.3519263458505</v>
      </c>
    </row>
    <row r="23" spans="2:17" ht="18">
      <c r="B23" s="1">
        <v>1</v>
      </c>
      <c r="C23" s="1">
        <v>3</v>
      </c>
      <c r="D23" s="1">
        <v>15</v>
      </c>
      <c r="E23" s="1">
        <v>30</v>
      </c>
      <c r="L23" t="s">
        <v>242</v>
      </c>
      <c r="N23" s="7">
        <f>(K10^2)/I10</f>
        <v>1788.588145125</v>
      </c>
    </row>
    <row r="24" spans="2:17">
      <c r="B24" s="1">
        <v>1</v>
      </c>
      <c r="C24" s="1">
        <v>3</v>
      </c>
      <c r="D24" s="1">
        <v>16</v>
      </c>
      <c r="E24" s="1">
        <v>51</v>
      </c>
      <c r="L24" t="s">
        <v>243</v>
      </c>
      <c r="N24" s="7">
        <f>(K11^2)/I11</f>
        <v>423.8825901570645</v>
      </c>
    </row>
    <row r="25" spans="2:17">
      <c r="B25" s="1">
        <v>1</v>
      </c>
      <c r="C25" s="1">
        <v>3</v>
      </c>
      <c r="D25" s="1">
        <v>17</v>
      </c>
      <c r="E25" s="1">
        <v>46</v>
      </c>
      <c r="N25" s="7"/>
    </row>
    <row r="26" spans="2:17">
      <c r="B26" s="1">
        <v>1</v>
      </c>
      <c r="C26" s="1">
        <v>3</v>
      </c>
      <c r="D26" s="1">
        <v>18</v>
      </c>
      <c r="E26" s="1">
        <v>55</v>
      </c>
      <c r="L26" t="s">
        <v>253</v>
      </c>
      <c r="N26" s="7">
        <f>N21/(N22+N23+N24)</f>
        <v>0.39602465384176155</v>
      </c>
    </row>
    <row r="27" spans="2:17">
      <c r="B27" s="1">
        <v>1</v>
      </c>
      <c r="C27" s="1">
        <v>3</v>
      </c>
      <c r="D27" s="1">
        <v>19</v>
      </c>
      <c r="E27" s="1">
        <v>34</v>
      </c>
      <c r="N27" s="7"/>
    </row>
    <row r="28" spans="2:17">
      <c r="B28" s="1">
        <v>1</v>
      </c>
      <c r="C28" s="1">
        <v>3</v>
      </c>
      <c r="D28" s="1">
        <v>20</v>
      </c>
      <c r="E28" s="1">
        <v>43</v>
      </c>
      <c r="N28" s="7"/>
    </row>
    <row r="29" spans="2:17">
      <c r="B29" s="1">
        <v>1</v>
      </c>
      <c r="C29" s="1">
        <v>3</v>
      </c>
      <c r="D29" s="1">
        <v>21</v>
      </c>
      <c r="E29" s="1">
        <v>45</v>
      </c>
      <c r="N29" s="7"/>
    </row>
    <row r="30" spans="2:17">
      <c r="B30" s="1">
        <v>2</v>
      </c>
      <c r="C30" s="1">
        <v>1</v>
      </c>
      <c r="D30" s="1">
        <v>1</v>
      </c>
      <c r="E30" s="1">
        <v>19</v>
      </c>
      <c r="N30" s="7"/>
    </row>
    <row r="31" spans="2:17">
      <c r="B31" s="1">
        <v>2</v>
      </c>
      <c r="C31" s="1">
        <v>1</v>
      </c>
      <c r="D31" s="1">
        <v>2</v>
      </c>
      <c r="E31" s="1">
        <v>24</v>
      </c>
      <c r="N31" s="7"/>
    </row>
    <row r="32" spans="2:17">
      <c r="B32" s="1">
        <v>2</v>
      </c>
      <c r="C32" s="1">
        <v>1</v>
      </c>
      <c r="D32" s="1">
        <v>3</v>
      </c>
      <c r="E32" s="1">
        <v>27</v>
      </c>
      <c r="N32" s="7"/>
    </row>
    <row r="33" spans="2:14">
      <c r="B33" s="1">
        <v>2</v>
      </c>
      <c r="C33" s="1">
        <v>1</v>
      </c>
      <c r="D33" s="1">
        <v>4</v>
      </c>
      <c r="E33" s="1">
        <v>28</v>
      </c>
      <c r="N33" s="7"/>
    </row>
    <row r="34" spans="2:14">
      <c r="B34" s="1">
        <v>2</v>
      </c>
      <c r="C34" s="1">
        <v>1</v>
      </c>
      <c r="D34" s="1">
        <v>5</v>
      </c>
      <c r="E34" s="1">
        <v>38</v>
      </c>
      <c r="N34" s="7"/>
    </row>
    <row r="35" spans="2:14">
      <c r="B35" s="1">
        <v>2</v>
      </c>
      <c r="C35" s="1">
        <v>1</v>
      </c>
      <c r="D35" s="1">
        <v>6</v>
      </c>
      <c r="E35" s="1">
        <v>45</v>
      </c>
      <c r="N35" s="7"/>
    </row>
    <row r="36" spans="2:14">
      <c r="B36" s="1">
        <v>2</v>
      </c>
      <c r="C36" s="1">
        <v>1</v>
      </c>
      <c r="D36" s="1">
        <v>7</v>
      </c>
      <c r="E36" s="1">
        <v>20</v>
      </c>
      <c r="N36" s="7"/>
    </row>
    <row r="37" spans="2:14">
      <c r="B37" s="1">
        <v>2</v>
      </c>
      <c r="C37" s="1">
        <v>2</v>
      </c>
      <c r="D37" s="1">
        <v>8</v>
      </c>
      <c r="E37" s="1">
        <v>34</v>
      </c>
      <c r="N37" s="7"/>
    </row>
    <row r="38" spans="2:14">
      <c r="B38" s="1">
        <v>2</v>
      </c>
      <c r="C38" s="1">
        <v>2</v>
      </c>
      <c r="D38" s="1">
        <v>9</v>
      </c>
      <c r="E38" s="1">
        <v>22</v>
      </c>
    </row>
    <row r="39" spans="2:14">
      <c r="B39" s="1">
        <v>2</v>
      </c>
      <c r="C39" s="1">
        <v>2</v>
      </c>
      <c r="D39" s="1">
        <v>10</v>
      </c>
      <c r="E39" s="1">
        <v>20</v>
      </c>
    </row>
    <row r="40" spans="2:14">
      <c r="B40" s="1">
        <v>2</v>
      </c>
      <c r="C40" s="1">
        <v>2</v>
      </c>
      <c r="D40" s="1">
        <v>11</v>
      </c>
      <c r="E40" s="1">
        <v>25</v>
      </c>
    </row>
    <row r="41" spans="2:14">
      <c r="B41" s="1">
        <v>2</v>
      </c>
      <c r="C41" s="1">
        <v>2</v>
      </c>
      <c r="D41" s="1">
        <v>12</v>
      </c>
      <c r="E41" s="1">
        <v>17</v>
      </c>
    </row>
    <row r="42" spans="2:14">
      <c r="B42" s="1">
        <v>2</v>
      </c>
      <c r="C42" s="1">
        <v>2</v>
      </c>
      <c r="D42" s="1">
        <v>13</v>
      </c>
      <c r="E42" s="1">
        <v>37</v>
      </c>
    </row>
    <row r="43" spans="2:14">
      <c r="B43" s="1">
        <v>2</v>
      </c>
      <c r="C43" s="1">
        <v>2</v>
      </c>
      <c r="D43" s="1">
        <v>14</v>
      </c>
      <c r="E43" s="1">
        <v>34</v>
      </c>
    </row>
    <row r="44" spans="2:14">
      <c r="B44" s="1">
        <v>2</v>
      </c>
      <c r="C44" s="1">
        <v>3</v>
      </c>
      <c r="D44" s="1">
        <v>15</v>
      </c>
      <c r="E44" s="1">
        <v>48</v>
      </c>
    </row>
    <row r="45" spans="2:14">
      <c r="B45" s="1">
        <v>2</v>
      </c>
      <c r="C45" s="1">
        <v>3</v>
      </c>
      <c r="D45" s="1">
        <v>16</v>
      </c>
      <c r="E45" s="1">
        <v>46</v>
      </c>
    </row>
    <row r="46" spans="2:14">
      <c r="B46" s="1">
        <v>2</v>
      </c>
      <c r="C46" s="1">
        <v>3</v>
      </c>
      <c r="D46" s="1">
        <v>17</v>
      </c>
      <c r="E46" s="1">
        <v>30</v>
      </c>
    </row>
    <row r="47" spans="2:14">
      <c r="B47" s="1">
        <v>2</v>
      </c>
      <c r="C47" s="1">
        <v>3</v>
      </c>
      <c r="D47" s="1">
        <v>18</v>
      </c>
      <c r="E47" s="1">
        <v>27</v>
      </c>
    </row>
    <row r="48" spans="2:14">
      <c r="B48" s="1">
        <v>2</v>
      </c>
      <c r="C48" s="1">
        <v>3</v>
      </c>
      <c r="D48" s="1">
        <v>19</v>
      </c>
      <c r="E48" s="1">
        <v>24</v>
      </c>
    </row>
    <row r="49" spans="2:5">
      <c r="B49" s="1">
        <v>2</v>
      </c>
      <c r="C49" s="1">
        <v>3</v>
      </c>
      <c r="D49" s="1">
        <v>20</v>
      </c>
      <c r="E49" s="1">
        <v>24</v>
      </c>
    </row>
    <row r="50" spans="2:5">
      <c r="B50" s="1">
        <v>2</v>
      </c>
      <c r="C50" s="1">
        <v>3</v>
      </c>
      <c r="D50" s="1">
        <v>21</v>
      </c>
      <c r="E50" s="1">
        <v>28</v>
      </c>
    </row>
  </sheetData>
  <mergeCells count="1">
    <mergeCell ref="M7:N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2-1</vt:lpstr>
      <vt:lpstr>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kdpark</dc:creator>
  <cp:lastModifiedBy>Microsoft Office User</cp:lastModifiedBy>
  <dcterms:created xsi:type="dcterms:W3CDTF">2015-06-05T18:19:34Z</dcterms:created>
  <dcterms:modified xsi:type="dcterms:W3CDTF">2023-05-08T21:28:20Z</dcterms:modified>
</cp:coreProperties>
</file>