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tmelArduinoProjects\EALMega\docs\"/>
    </mc:Choice>
  </mc:AlternateContent>
  <bookViews>
    <workbookView xWindow="0" yWindow="0" windowWidth="20490" windowHeight="70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A32" i="1"/>
  <c r="G46" i="1"/>
  <c r="H46" i="1"/>
  <c r="G45" i="1"/>
  <c r="H45" i="1"/>
  <c r="H38" i="1"/>
  <c r="H39" i="1"/>
  <c r="H40" i="1"/>
  <c r="H41" i="1"/>
  <c r="H42" i="1"/>
  <c r="H43" i="1"/>
  <c r="H44" i="1"/>
  <c r="G38" i="1"/>
  <c r="G39" i="1"/>
  <c r="G40" i="1"/>
  <c r="G41" i="1"/>
  <c r="G42" i="1"/>
  <c r="G43" i="1"/>
  <c r="G44" i="1"/>
  <c r="B34" i="1"/>
  <c r="E34" i="1" s="1"/>
  <c r="A34" i="1"/>
  <c r="H30" i="1"/>
  <c r="H31" i="1"/>
  <c r="H33" i="1"/>
  <c r="H35" i="1"/>
  <c r="H36" i="1"/>
  <c r="G30" i="1"/>
  <c r="G31" i="1"/>
  <c r="G33" i="1"/>
  <c r="G35" i="1"/>
  <c r="G36" i="1"/>
  <c r="H37" i="1"/>
  <c r="G37" i="1"/>
  <c r="E37" i="1"/>
  <c r="E39" i="1"/>
  <c r="E41" i="1"/>
  <c r="E47" i="1"/>
  <c r="E44" i="1"/>
  <c r="E43" i="1"/>
  <c r="E42" i="1"/>
  <c r="E31" i="1"/>
  <c r="E32" i="1"/>
  <c r="E33" i="1"/>
  <c r="E35" i="1"/>
  <c r="E36" i="1"/>
  <c r="E38" i="1"/>
  <c r="E40" i="1"/>
  <c r="E30" i="1"/>
  <c r="G32" i="1" l="1"/>
  <c r="H32" i="1"/>
  <c r="H34" i="1"/>
  <c r="G34" i="1"/>
  <c r="F4" i="1"/>
  <c r="F25" i="1"/>
  <c r="H25" i="1" s="1"/>
  <c r="H26" i="1" s="1"/>
  <c r="E25" i="1"/>
  <c r="E26" i="1" s="1"/>
  <c r="J23" i="1"/>
  <c r="I23" i="1"/>
  <c r="D23" i="1"/>
  <c r="D22" i="1"/>
  <c r="G19" i="1"/>
  <c r="C18" i="1"/>
  <c r="E18" i="1" s="1"/>
  <c r="F18" i="1" s="1"/>
  <c r="D19" i="1"/>
  <c r="D20" i="1"/>
  <c r="D18" i="1"/>
  <c r="G18" i="1" s="1"/>
  <c r="O9" i="1"/>
  <c r="L10" i="1"/>
  <c r="K9" i="1"/>
  <c r="B3" i="1"/>
  <c r="B2" i="1"/>
  <c r="H5" i="1"/>
  <c r="F26" i="1" l="1"/>
  <c r="G25" i="1"/>
  <c r="G26" i="1" s="1"/>
  <c r="I25" i="1"/>
  <c r="I26" i="1" s="1"/>
  <c r="J2" i="1"/>
  <c r="K2" i="1" s="1"/>
  <c r="L2" i="1" s="1"/>
  <c r="M2" i="1" s="1"/>
  <c r="N2" i="1" s="1"/>
  <c r="O2" i="1" s="1"/>
  <c r="J3" i="1"/>
  <c r="K3" i="1" s="1"/>
  <c r="L3" i="1" s="1"/>
  <c r="M3" i="1" s="1"/>
  <c r="N3" i="1" s="1"/>
  <c r="O3" i="1" s="1"/>
  <c r="L11" i="1" l="1"/>
  <c r="L9" i="1"/>
  <c r="L12" i="1" l="1"/>
  <c r="K8" i="1"/>
  <c r="L8" i="1" s="1"/>
</calcChain>
</file>

<file path=xl/sharedStrings.xml><?xml version="1.0" encoding="utf-8"?>
<sst xmlns="http://schemas.openxmlformats.org/spreadsheetml/2006/main" count="38" uniqueCount="37">
  <si>
    <t>r</t>
  </si>
  <si>
    <t>tds</t>
  </si>
  <si>
    <t>//***************** Converts to EC **************************//</t>
  </si>
  <si>
    <t>Vdrop= (Vin*raw)/1024.0;</t>
  </si>
  <si>
    <t>Rc=(Vdrop*R1)/(Vin-Vdrop);</t>
  </si>
  <si>
    <t>Rc=Rc-Ra; //acounting for Digital Pin Resitance</t>
  </si>
  <si>
    <t>EC = 1000/(Rc*K);</t>
  </si>
  <si>
    <t>//*************Compensating For Temperaure********************//</t>
  </si>
  <si>
    <t>EC25  =  EC/ (1+ TemperatureCoef*(Temperature-25.0));</t>
  </si>
  <si>
    <t>ppm=(EC25)*(PPMconversion*1000);</t>
  </si>
  <si>
    <t>raw</t>
  </si>
  <si>
    <t>vdrop</t>
  </si>
  <si>
    <t>vin</t>
  </si>
  <si>
    <t>r/vin</t>
  </si>
  <si>
    <t>Rc</t>
  </si>
  <si>
    <t>R1</t>
  </si>
  <si>
    <t>Rdif</t>
  </si>
  <si>
    <t>Ra</t>
  </si>
  <si>
    <t>EC</t>
  </si>
  <si>
    <t>K</t>
  </si>
  <si>
    <t>TempCoef</t>
  </si>
  <si>
    <t>Temp</t>
  </si>
  <si>
    <t>PPMConv</t>
  </si>
  <si>
    <t>EC25</t>
  </si>
  <si>
    <t>TDS</t>
  </si>
  <si>
    <t>temp</t>
  </si>
  <si>
    <t>20 C, 68 F</t>
  </si>
  <si>
    <t>R1RA</t>
  </si>
  <si>
    <t>raw invert</t>
  </si>
  <si>
    <t>double tdsAvg = MathExt::CalculateAverage(TheSensorsMem.TdsAvgArr, numOfSamples);</t>
  </si>
  <si>
    <t xml:space="preserve">        double voltage = tdsAvg * (5.0 / 1024);</t>
  </si>
  <si>
    <t xml:space="preserve">        double tankTDS = voltage * Offset;</t>
  </si>
  <si>
    <t>ppm</t>
  </si>
  <si>
    <t>offset</t>
  </si>
  <si>
    <t>add</t>
  </si>
  <si>
    <t>calc td tds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</si>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</sst>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676767"/>
      <name val="Courier New"/>
      <family val="3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27" workbookViewId="0">
      <selection activeCell="B39" sqref="B39"/>
    </sheetView>
  </sheetViews>
  <sheetFormatPr defaultRowHeight="15" x14ac:dyDescent="0.25"/>
  <cols>
    <col min="6" max="6" width="11" customWidth="1"/>
    <col min="7" max="7" width="9.7109375" bestFit="1" customWidth="1"/>
  </cols>
  <sheetData>
    <row r="1" spans="1:18" x14ac:dyDescent="0.25">
      <c r="A1" t="s">
        <v>10</v>
      </c>
      <c r="B1" t="s">
        <v>28</v>
      </c>
      <c r="C1" t="s">
        <v>1</v>
      </c>
      <c r="D1" t="s">
        <v>25</v>
      </c>
      <c r="J1" t="s">
        <v>11</v>
      </c>
      <c r="K1" t="s">
        <v>14</v>
      </c>
      <c r="L1" t="s">
        <v>16</v>
      </c>
      <c r="M1" t="s">
        <v>18</v>
      </c>
      <c r="N1" t="s">
        <v>23</v>
      </c>
      <c r="O1" t="s">
        <v>24</v>
      </c>
    </row>
    <row r="2" spans="1:18" x14ac:dyDescent="0.25">
      <c r="A2">
        <v>220</v>
      </c>
      <c r="B2">
        <f>1023-A2</f>
        <v>803</v>
      </c>
      <c r="C2">
        <v>480</v>
      </c>
      <c r="D2" t="s">
        <v>26</v>
      </c>
      <c r="E2" t="s">
        <v>12</v>
      </c>
      <c r="F2">
        <v>5</v>
      </c>
      <c r="J2">
        <f>B2*F4</f>
        <v>3.9208984375</v>
      </c>
      <c r="K2">
        <f>(J2*H5)/(F2-J2)</f>
        <v>1289.8868778280544</v>
      </c>
      <c r="L2">
        <f>K2-F6</f>
        <v>1264.8868778280544</v>
      </c>
      <c r="M2">
        <f>1000/(L2*F7)</f>
        <v>0.29280908582618531</v>
      </c>
      <c r="N2">
        <f>M2/(1+F8*(F9-25))</f>
        <v>0.32789371313122656</v>
      </c>
      <c r="O2">
        <f>N2*(F10*1000)</f>
        <v>229.52559919185859</v>
      </c>
    </row>
    <row r="3" spans="1:18" x14ac:dyDescent="0.25">
      <c r="A3">
        <v>105</v>
      </c>
      <c r="B3">
        <f>1023-A3</f>
        <v>918</v>
      </c>
      <c r="C3">
        <v>80</v>
      </c>
      <c r="E3" t="s">
        <v>0</v>
      </c>
      <c r="F3">
        <v>1024</v>
      </c>
      <c r="J3">
        <f>B3*F4</f>
        <v>4.482421875</v>
      </c>
      <c r="K3">
        <f>(J3*H5)/(F2-J3)</f>
        <v>3074.433962264151</v>
      </c>
      <c r="L3">
        <f>K3-F6</f>
        <v>3049.433962264151</v>
      </c>
      <c r="M3">
        <f>1000/(L3*F7)</f>
        <v>0.12145544876642513</v>
      </c>
      <c r="N3">
        <f>M3/(1+F8*(F9-25))</f>
        <v>0.13600834128379072</v>
      </c>
      <c r="O3">
        <f>N3*(F10*1000)</f>
        <v>95.205838898653496</v>
      </c>
    </row>
    <row r="4" spans="1:18" x14ac:dyDescent="0.25">
      <c r="E4" t="s">
        <v>13</v>
      </c>
      <c r="F4">
        <f>F2/F3</f>
        <v>4.8828125E-3</v>
      </c>
    </row>
    <row r="5" spans="1:18" x14ac:dyDescent="0.25">
      <c r="A5">
        <v>228</v>
      </c>
      <c r="E5" t="s">
        <v>15</v>
      </c>
      <c r="F5">
        <v>330</v>
      </c>
      <c r="G5" t="s">
        <v>27</v>
      </c>
      <c r="H5">
        <f>F5+F6</f>
        <v>355</v>
      </c>
    </row>
    <row r="6" spans="1:18" x14ac:dyDescent="0.25">
      <c r="A6">
        <v>65</v>
      </c>
      <c r="E6" t="s">
        <v>17</v>
      </c>
      <c r="F6">
        <v>25</v>
      </c>
    </row>
    <row r="7" spans="1:18" x14ac:dyDescent="0.25">
      <c r="E7" t="s">
        <v>19</v>
      </c>
      <c r="F7">
        <v>2.7</v>
      </c>
      <c r="Q7">
        <v>160</v>
      </c>
      <c r="R7">
        <v>225</v>
      </c>
    </row>
    <row r="8" spans="1:18" x14ac:dyDescent="0.25">
      <c r="E8" t="s">
        <v>20</v>
      </c>
      <c r="F8">
        <v>2.1399999999999999E-2</v>
      </c>
      <c r="K8">
        <f>O2/480</f>
        <v>0.47817833164970541</v>
      </c>
      <c r="L8">
        <f>O2*(1+K8)</f>
        <v>339.27976728432054</v>
      </c>
    </row>
    <row r="9" spans="1:18" x14ac:dyDescent="0.25">
      <c r="E9" t="s">
        <v>21</v>
      </c>
      <c r="F9">
        <v>20</v>
      </c>
      <c r="K9">
        <f>66/80</f>
        <v>0.82499999999999996</v>
      </c>
      <c r="L9">
        <f>O3*(1+K9)</f>
        <v>173.75065599004262</v>
      </c>
      <c r="O9">
        <f>209*300</f>
        <v>62700</v>
      </c>
    </row>
    <row r="10" spans="1:18" x14ac:dyDescent="0.25">
      <c r="E10" t="s">
        <v>22</v>
      </c>
      <c r="F10">
        <v>0.7</v>
      </c>
      <c r="L10">
        <f t="shared" ref="L10" si="0">O4*(1+K10)</f>
        <v>0</v>
      </c>
    </row>
    <row r="11" spans="1:18" x14ac:dyDescent="0.25">
      <c r="K11">
        <v>0.4</v>
      </c>
      <c r="L11">
        <f>O3*(1+K11)</f>
        <v>133.2881744581149</v>
      </c>
    </row>
    <row r="12" spans="1:18" x14ac:dyDescent="0.25">
      <c r="K12">
        <v>0.7</v>
      </c>
      <c r="L12">
        <f>O2*(1+K12)</f>
        <v>390.19351862615957</v>
      </c>
    </row>
    <row r="13" spans="1:18" x14ac:dyDescent="0.25">
      <c r="P13" s="2" t="s">
        <v>29</v>
      </c>
    </row>
    <row r="14" spans="1:18" x14ac:dyDescent="0.25">
      <c r="A14" s="1" t="s">
        <v>7</v>
      </c>
      <c r="I14" s="1" t="s">
        <v>2</v>
      </c>
      <c r="J14" s="2"/>
      <c r="K14" s="2"/>
      <c r="L14" s="2"/>
      <c r="M14" s="2"/>
      <c r="N14" s="2"/>
      <c r="O14" s="2"/>
      <c r="P14" s="2" t="s">
        <v>30</v>
      </c>
      <c r="Q14" s="2"/>
      <c r="R14" s="2"/>
    </row>
    <row r="15" spans="1:18" x14ac:dyDescent="0.25">
      <c r="A15" s="1" t="s">
        <v>8</v>
      </c>
      <c r="I15" s="1" t="s">
        <v>3</v>
      </c>
      <c r="J15" s="2"/>
      <c r="K15" s="2"/>
      <c r="L15" s="2"/>
      <c r="M15" s="2"/>
      <c r="N15" s="2"/>
      <c r="O15" s="2"/>
      <c r="P15" s="2" t="s">
        <v>31</v>
      </c>
      <c r="Q15" s="2"/>
      <c r="R15" s="2"/>
    </row>
    <row r="16" spans="1:18" x14ac:dyDescent="0.25">
      <c r="A16" s="1" t="s">
        <v>9</v>
      </c>
      <c r="I16" s="1" t="s">
        <v>4</v>
      </c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1"/>
      <c r="I17" s="1" t="s">
        <v>5</v>
      </c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>
        <v>3</v>
      </c>
      <c r="B18">
        <v>105</v>
      </c>
      <c r="C18">
        <f>B20-B18</f>
        <v>115</v>
      </c>
      <c r="D18">
        <f>A18/B18</f>
        <v>2.8571428571428571E-2</v>
      </c>
      <c r="E18">
        <f>C18*D20</f>
        <v>2.6136363636363638</v>
      </c>
      <c r="F18">
        <f>E18*B18</f>
        <v>274.43181818181819</v>
      </c>
      <c r="G18">
        <f>B18*D18</f>
        <v>3</v>
      </c>
      <c r="I18" s="1" t="s">
        <v>6</v>
      </c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>
        <v>4</v>
      </c>
      <c r="B19">
        <v>161</v>
      </c>
      <c r="D19">
        <f>A19/B19</f>
        <v>2.4844720496894408E-2</v>
      </c>
      <c r="G19">
        <f>B18*D20</f>
        <v>2.3863636363636362</v>
      </c>
    </row>
    <row r="20" spans="1:18" x14ac:dyDescent="0.25">
      <c r="A20">
        <v>5</v>
      </c>
      <c r="B20">
        <v>220</v>
      </c>
      <c r="D20">
        <f>A20/B20</f>
        <v>2.2727272727272728E-2</v>
      </c>
    </row>
    <row r="22" spans="1:18" x14ac:dyDescent="0.25">
      <c r="C22">
        <v>1.36</v>
      </c>
      <c r="D22">
        <f>B19*C22</f>
        <v>218.96</v>
      </c>
    </row>
    <row r="23" spans="1:18" x14ac:dyDescent="0.25">
      <c r="C23">
        <v>2.1</v>
      </c>
      <c r="D23">
        <f>B18*C23</f>
        <v>220.5</v>
      </c>
      <c r="G23">
        <v>8</v>
      </c>
      <c r="H23">
        <v>325</v>
      </c>
      <c r="I23">
        <f>G23/H23</f>
        <v>2.4615384615384615E-2</v>
      </c>
      <c r="J23">
        <f>H23/G23</f>
        <v>40.625</v>
      </c>
    </row>
    <row r="25" spans="1:18" x14ac:dyDescent="0.25">
      <c r="E25">
        <f>220/105</f>
        <v>2.0952380952380953</v>
      </c>
      <c r="F25">
        <f>220/161</f>
        <v>1.3664596273291925</v>
      </c>
      <c r="G25">
        <f>E25-F25-0.27</f>
        <v>0.45877846790890286</v>
      </c>
      <c r="H25">
        <f>F25/E25</f>
        <v>0.65217391304347816</v>
      </c>
      <c r="I25">
        <f>F25/E25</f>
        <v>0.65217391304347816</v>
      </c>
    </row>
    <row r="26" spans="1:18" x14ac:dyDescent="0.25">
      <c r="E26">
        <f>(B18)*(E25)</f>
        <v>220</v>
      </c>
      <c r="F26">
        <f>(B19)*(F25)</f>
        <v>220</v>
      </c>
      <c r="G26">
        <f>B18*(G25)</f>
        <v>48.171739130434801</v>
      </c>
      <c r="H26">
        <f>B18*(3*H25)</f>
        <v>205.43478260869563</v>
      </c>
      <c r="I26">
        <f>B19*(2*I25)</f>
        <v>209.99999999999997</v>
      </c>
    </row>
    <row r="29" spans="1:18" x14ac:dyDescent="0.25">
      <c r="A29" s="3" t="s">
        <v>1</v>
      </c>
      <c r="B29" t="s">
        <v>32</v>
      </c>
      <c r="C29" t="s">
        <v>33</v>
      </c>
      <c r="D29" t="s">
        <v>34</v>
      </c>
      <c r="E29" s="4" t="s">
        <v>35</v>
      </c>
      <c r="G29" t="s">
        <v>36</v>
      </c>
    </row>
    <row r="30" spans="1:18" x14ac:dyDescent="0.25">
      <c r="A30" s="3">
        <v>763</v>
      </c>
      <c r="B30">
        <v>165</v>
      </c>
      <c r="C30">
        <v>0</v>
      </c>
      <c r="D30">
        <v>4.2</v>
      </c>
      <c r="E30" s="4">
        <f>B30*(C30+D30)</f>
        <v>693</v>
      </c>
      <c r="G30">
        <f t="shared" ref="G30:G36" si="1">A30/B30</f>
        <v>4.624242424242424</v>
      </c>
      <c r="H30">
        <f t="shared" ref="H30:H36" si="2">B30/A30</f>
        <v>0.21625163826998689</v>
      </c>
    </row>
    <row r="31" spans="1:18" x14ac:dyDescent="0.25">
      <c r="A31" s="6">
        <v>540</v>
      </c>
      <c r="B31" s="6">
        <v>207</v>
      </c>
      <c r="C31" s="6">
        <v>0</v>
      </c>
      <c r="D31" s="6"/>
      <c r="E31" s="6">
        <f t="shared" ref="E31:E46" si="3">B31*(C31+D31)</f>
        <v>0</v>
      </c>
      <c r="F31" s="6"/>
      <c r="G31" s="6">
        <f t="shared" si="1"/>
        <v>2.6086956521739131</v>
      </c>
      <c r="H31" s="6">
        <f t="shared" si="2"/>
        <v>0.38333333333333336</v>
      </c>
    </row>
    <row r="32" spans="1:18" x14ac:dyDescent="0.25">
      <c r="A32" s="7">
        <f>(A31+A33)/2</f>
        <v>435</v>
      </c>
      <c r="B32" s="7">
        <f>(B31+B33)/2</f>
        <v>182</v>
      </c>
      <c r="C32" s="7">
        <v>0</v>
      </c>
      <c r="D32" s="7">
        <v>4.5</v>
      </c>
      <c r="E32" s="7">
        <f t="shared" si="3"/>
        <v>819</v>
      </c>
      <c r="F32" s="7"/>
      <c r="G32" s="7">
        <f t="shared" si="1"/>
        <v>2.3901098901098901</v>
      </c>
      <c r="H32" s="7">
        <f t="shared" si="2"/>
        <v>0.41839080459770117</v>
      </c>
    </row>
    <row r="33" spans="1:8" x14ac:dyDescent="0.25">
      <c r="A33" s="6">
        <v>330</v>
      </c>
      <c r="B33" s="6">
        <v>157</v>
      </c>
      <c r="C33" s="6">
        <v>0</v>
      </c>
      <c r="D33" s="6">
        <v>2.9</v>
      </c>
      <c r="E33" s="6">
        <f>B33*(C33+D33)</f>
        <v>455.3</v>
      </c>
      <c r="F33" s="6"/>
      <c r="G33" s="6">
        <f t="shared" si="1"/>
        <v>2.1019108280254777</v>
      </c>
      <c r="H33" s="6">
        <f t="shared" si="2"/>
        <v>0.47575757575757577</v>
      </c>
    </row>
    <row r="34" spans="1:8" x14ac:dyDescent="0.25">
      <c r="A34" s="5">
        <f>(A33+A35)/2</f>
        <v>295</v>
      </c>
      <c r="B34" s="5">
        <f>(B33+B35)/2</f>
        <v>141</v>
      </c>
      <c r="C34" s="5">
        <v>0</v>
      </c>
      <c r="D34" s="5">
        <v>3.6</v>
      </c>
      <c r="E34" s="5">
        <f>B34*(C34+D34)</f>
        <v>507.6</v>
      </c>
      <c r="G34">
        <f t="shared" si="1"/>
        <v>2.0921985815602837</v>
      </c>
      <c r="H34">
        <f t="shared" si="2"/>
        <v>0.47796610169491527</v>
      </c>
    </row>
    <row r="35" spans="1:8" x14ac:dyDescent="0.25">
      <c r="A35" s="6">
        <v>260</v>
      </c>
      <c r="B35" s="6">
        <v>125</v>
      </c>
      <c r="C35" s="6">
        <v>0</v>
      </c>
      <c r="D35" s="6">
        <v>3.4</v>
      </c>
      <c r="E35" s="6">
        <f t="shared" si="3"/>
        <v>425</v>
      </c>
      <c r="F35" s="6"/>
      <c r="G35" s="6">
        <f t="shared" si="1"/>
        <v>2.08</v>
      </c>
      <c r="H35" s="6">
        <f t="shared" si="2"/>
        <v>0.48076923076923078</v>
      </c>
    </row>
    <row r="36" spans="1:8" x14ac:dyDescent="0.25">
      <c r="A36" s="6">
        <v>230</v>
      </c>
      <c r="B36" s="6">
        <v>118</v>
      </c>
      <c r="C36" s="6">
        <v>0</v>
      </c>
      <c r="D36" s="6">
        <v>3.4</v>
      </c>
      <c r="E36" s="6">
        <f t="shared" si="3"/>
        <v>401.2</v>
      </c>
      <c r="F36" s="6"/>
      <c r="G36" s="6">
        <f t="shared" si="1"/>
        <v>1.9491525423728813</v>
      </c>
      <c r="H36" s="6">
        <f t="shared" si="2"/>
        <v>0.5130434782608696</v>
      </c>
    </row>
    <row r="37" spans="1:8" x14ac:dyDescent="0.25">
      <c r="A37" s="6">
        <v>200</v>
      </c>
      <c r="B37" s="6">
        <v>107</v>
      </c>
      <c r="C37" s="6">
        <v>0</v>
      </c>
      <c r="D37" s="6">
        <v>3.2</v>
      </c>
      <c r="E37" s="6">
        <f t="shared" si="3"/>
        <v>342.40000000000003</v>
      </c>
      <c r="F37" s="6"/>
      <c r="G37" s="6">
        <f>A37/B37</f>
        <v>1.8691588785046729</v>
      </c>
      <c r="H37" s="6">
        <f>B37/A37</f>
        <v>0.53500000000000003</v>
      </c>
    </row>
    <row r="38" spans="1:8" x14ac:dyDescent="0.25">
      <c r="A38" s="9">
        <v>170</v>
      </c>
      <c r="B38" s="6">
        <v>68</v>
      </c>
      <c r="C38" s="6">
        <v>0</v>
      </c>
      <c r="D38" s="6">
        <v>3</v>
      </c>
      <c r="E38" s="6">
        <f t="shared" si="3"/>
        <v>204</v>
      </c>
      <c r="F38" s="6"/>
      <c r="G38" s="6">
        <f t="shared" ref="G38:G46" si="4">A38/B38</f>
        <v>2.5</v>
      </c>
      <c r="H38" s="6">
        <f t="shared" ref="H38:H46" si="5">B38/A38</f>
        <v>0.4</v>
      </c>
    </row>
    <row r="39" spans="1:8" x14ac:dyDescent="0.25">
      <c r="A39" s="8">
        <v>135</v>
      </c>
      <c r="B39">
        <v>40</v>
      </c>
      <c r="C39">
        <v>0</v>
      </c>
      <c r="D39">
        <v>2.9</v>
      </c>
      <c r="E39" s="4">
        <f t="shared" si="3"/>
        <v>116</v>
      </c>
      <c r="G39">
        <f t="shared" si="4"/>
        <v>3.375</v>
      </c>
      <c r="H39">
        <f t="shared" si="5"/>
        <v>0.29629629629629628</v>
      </c>
    </row>
    <row r="40" spans="1:8" x14ac:dyDescent="0.25">
      <c r="A40" s="6">
        <v>100</v>
      </c>
      <c r="B40" s="6">
        <v>60</v>
      </c>
      <c r="C40" s="6">
        <v>0</v>
      </c>
      <c r="D40" s="6">
        <v>2.4</v>
      </c>
      <c r="E40" s="6">
        <f t="shared" si="3"/>
        <v>144</v>
      </c>
      <c r="F40" s="6"/>
      <c r="G40" s="6">
        <f t="shared" si="4"/>
        <v>1.6666666666666667</v>
      </c>
      <c r="H40" s="6">
        <f t="shared" si="5"/>
        <v>0.6</v>
      </c>
    </row>
    <row r="41" spans="1:8" x14ac:dyDescent="0.25">
      <c r="A41" s="6">
        <v>80</v>
      </c>
      <c r="B41" s="6">
        <v>50</v>
      </c>
      <c r="C41" s="6">
        <v>0</v>
      </c>
      <c r="D41" s="6">
        <v>2.2999999999999998</v>
      </c>
      <c r="E41" s="6">
        <f t="shared" si="3"/>
        <v>114.99999999999999</v>
      </c>
      <c r="F41" s="6"/>
      <c r="G41" s="6">
        <f t="shared" si="4"/>
        <v>1.6</v>
      </c>
      <c r="H41" s="6">
        <f t="shared" si="5"/>
        <v>0.625</v>
      </c>
    </row>
    <row r="42" spans="1:8" x14ac:dyDescent="0.25">
      <c r="A42" s="6">
        <v>60</v>
      </c>
      <c r="B42" s="6">
        <v>38</v>
      </c>
      <c r="C42" s="6">
        <v>0</v>
      </c>
      <c r="D42" s="6">
        <v>2.2000000000000002</v>
      </c>
      <c r="E42" s="6">
        <f>B42*(C42+D42)</f>
        <v>83.600000000000009</v>
      </c>
      <c r="F42" s="6"/>
      <c r="G42" s="6">
        <f t="shared" si="4"/>
        <v>1.5789473684210527</v>
      </c>
      <c r="H42" s="6">
        <f t="shared" si="5"/>
        <v>0.6333333333333333</v>
      </c>
    </row>
    <row r="43" spans="1:8" x14ac:dyDescent="0.25">
      <c r="A43" s="3">
        <v>50</v>
      </c>
      <c r="B43">
        <v>33</v>
      </c>
      <c r="C43">
        <v>0</v>
      </c>
      <c r="D43">
        <v>2</v>
      </c>
      <c r="E43" s="4">
        <f>B43*(C43+D43)</f>
        <v>66</v>
      </c>
      <c r="G43">
        <f t="shared" si="4"/>
        <v>1.5151515151515151</v>
      </c>
      <c r="H43">
        <f t="shared" si="5"/>
        <v>0.66</v>
      </c>
    </row>
    <row r="44" spans="1:8" x14ac:dyDescent="0.25">
      <c r="A44" s="6">
        <v>40</v>
      </c>
      <c r="B44" s="6">
        <v>27</v>
      </c>
      <c r="C44" s="6">
        <v>0</v>
      </c>
      <c r="D44" s="6">
        <v>2</v>
      </c>
      <c r="E44" s="6">
        <f>B44*(C44+D44)</f>
        <v>54</v>
      </c>
      <c r="F44" s="6"/>
      <c r="G44" s="6">
        <f t="shared" si="4"/>
        <v>1.4814814814814814</v>
      </c>
      <c r="H44" s="6">
        <f t="shared" si="5"/>
        <v>0.67500000000000004</v>
      </c>
    </row>
    <row r="45" spans="1:8" x14ac:dyDescent="0.25">
      <c r="A45" s="6">
        <v>25</v>
      </c>
      <c r="B45" s="6">
        <v>19</v>
      </c>
      <c r="C45" s="6"/>
      <c r="D45" s="6"/>
      <c r="E45" s="6"/>
      <c r="F45" s="6"/>
      <c r="G45" s="6">
        <f t="shared" si="4"/>
        <v>1.3157894736842106</v>
      </c>
      <c r="H45" s="6">
        <f t="shared" si="5"/>
        <v>0.76</v>
      </c>
    </row>
    <row r="46" spans="1:8" x14ac:dyDescent="0.25">
      <c r="A46" s="6">
        <v>20</v>
      </c>
      <c r="B46" s="6">
        <v>16</v>
      </c>
      <c r="C46" s="6"/>
      <c r="D46" s="6"/>
      <c r="E46" s="6"/>
      <c r="F46" s="6"/>
      <c r="G46" s="6">
        <f t="shared" si="4"/>
        <v>1.25</v>
      </c>
      <c r="H46" s="6">
        <f t="shared" si="5"/>
        <v>0.8</v>
      </c>
    </row>
    <row r="47" spans="1:8" x14ac:dyDescent="0.25">
      <c r="A47" s="3">
        <v>15</v>
      </c>
      <c r="B47">
        <v>10</v>
      </c>
      <c r="C47">
        <v>0</v>
      </c>
      <c r="D47">
        <v>1</v>
      </c>
      <c r="E47" s="4">
        <f>B47*(C47+D47)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Olson</dc:creator>
  <cp:lastModifiedBy>Mitchell Olson</cp:lastModifiedBy>
  <dcterms:created xsi:type="dcterms:W3CDTF">2016-11-03T09:57:01Z</dcterms:created>
  <dcterms:modified xsi:type="dcterms:W3CDTF">2016-11-13T23:00:55Z</dcterms:modified>
</cp:coreProperties>
</file>