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1805" activeTab="1"/>
  </bookViews>
  <sheets>
    <sheet name="lokaty" sheetId="1" r:id="rId1"/>
    <sheet name="kredyt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2" l="1"/>
  <c r="D36" i="2"/>
  <c r="D35" i="2"/>
  <c r="D34" i="2"/>
  <c r="F35" i="2"/>
  <c r="F34" i="2"/>
  <c r="C41" i="2"/>
  <c r="F33" i="2"/>
  <c r="G34" i="2"/>
  <c r="G35" i="2"/>
  <c r="G33" i="2"/>
  <c r="C39" i="2"/>
  <c r="E36" i="2"/>
  <c r="M12" i="2"/>
  <c r="M11" i="2"/>
  <c r="Q11" i="2" s="1"/>
  <c r="M10" i="2"/>
  <c r="Q10" i="2" s="1"/>
  <c r="O13" i="2"/>
  <c r="P13" i="2"/>
  <c r="P10" i="2"/>
  <c r="P11" i="2"/>
  <c r="P12" i="2"/>
  <c r="P9" i="2"/>
  <c r="O11" i="2"/>
  <c r="O12" i="2"/>
  <c r="O10" i="2"/>
  <c r="Q12" i="2"/>
  <c r="Q9" i="2"/>
  <c r="O9" i="2"/>
  <c r="N10" i="2"/>
  <c r="N11" i="2"/>
  <c r="N12" i="2"/>
  <c r="N9" i="2"/>
  <c r="F10" i="2"/>
  <c r="F9" i="2"/>
  <c r="E9" i="2" s="1"/>
  <c r="D10" i="2"/>
  <c r="D11" i="2"/>
  <c r="D12" i="2"/>
  <c r="D9" i="2"/>
  <c r="E10" i="2"/>
  <c r="C19" i="2"/>
  <c r="C16" i="2"/>
  <c r="N13" i="2" l="1"/>
  <c r="D13" i="2"/>
  <c r="G9" i="2"/>
  <c r="C10" i="2" s="1"/>
  <c r="G10" i="2" s="1"/>
  <c r="C11" i="2" l="1"/>
  <c r="F11" i="2" s="1"/>
  <c r="E11" i="2" s="1"/>
  <c r="C44" i="1" l="1"/>
  <c r="C43" i="1"/>
  <c r="C39" i="1"/>
  <c r="C41" i="1"/>
  <c r="C37" i="1"/>
  <c r="F16" i="1"/>
  <c r="F14" i="1"/>
  <c r="C14" i="1"/>
  <c r="C10" i="1"/>
  <c r="G11" i="2" l="1"/>
  <c r="C12" i="2" s="1"/>
  <c r="F12" i="2" s="1"/>
  <c r="E12" i="2" s="1"/>
  <c r="F13" i="2" l="1"/>
  <c r="E13" i="2" l="1"/>
  <c r="G12" i="2"/>
</calcChain>
</file>

<file path=xl/sharedStrings.xml><?xml version="1.0" encoding="utf-8"?>
<sst xmlns="http://schemas.openxmlformats.org/spreadsheetml/2006/main" count="74" uniqueCount="44">
  <si>
    <t>nr raty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</si>
  <si>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n-1</t>
    </r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</si>
  <si>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</si>
  <si>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</si>
  <si>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</si>
  <si>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</si>
  <si>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t>Suma</t>
  </si>
  <si>
    <t>XXXXX</t>
  </si>
  <si>
    <t>Dane:</t>
  </si>
  <si>
    <t>r=</t>
  </si>
  <si>
    <t>PV=</t>
  </si>
  <si>
    <t>r/12=</t>
  </si>
  <si>
    <t>Szukane:</t>
  </si>
  <si>
    <t>FV=</t>
  </si>
  <si>
    <t>m=</t>
  </si>
  <si>
    <t>t=</t>
  </si>
  <si>
    <t>rf=</t>
  </si>
  <si>
    <t>FVf=</t>
  </si>
  <si>
    <t>Odp. Faktyczna wartosc kapitalu po dwoch latach wyniesie 5509,32zł.</t>
  </si>
  <si>
    <t>model kapitalizacji złozonej</t>
  </si>
  <si>
    <t>wzor</t>
  </si>
  <si>
    <t>rf=0,06*(1-,019)</t>
  </si>
  <si>
    <t>FV=5000*(1+rf/m)</t>
  </si>
  <si>
    <t>r/4=</t>
  </si>
  <si>
    <t>cena=</t>
  </si>
  <si>
    <t>1 l doskonala</t>
  </si>
  <si>
    <t>2 l doskonala</t>
  </si>
  <si>
    <t xml:space="preserve"> =FV=</t>
  </si>
  <si>
    <t>t*m=</t>
  </si>
  <si>
    <t>Odp. Pan Marceli będzie miał 27 lat.</t>
  </si>
  <si>
    <t>lata</t>
  </si>
  <si>
    <t>bez arkusza</t>
  </si>
  <si>
    <r>
      <t>FV/PV=(1+r/m)</t>
    </r>
    <r>
      <rPr>
        <vertAlign val="superscript"/>
        <sz val="11"/>
        <color theme="1"/>
        <rFont val="Calibri"/>
        <family val="2"/>
        <charset val="238"/>
        <scheme val="minor"/>
      </rPr>
      <t>t*m</t>
    </r>
  </si>
  <si>
    <r>
      <t>log FV/PV=log(1+r/m)</t>
    </r>
    <r>
      <rPr>
        <vertAlign val="superscript"/>
        <sz val="11"/>
        <color theme="1"/>
        <rFont val="Calibri"/>
        <family val="2"/>
        <charset val="238"/>
        <scheme val="minor"/>
      </rPr>
      <t>t*m</t>
    </r>
  </si>
  <si>
    <t>log FV/PV=t*m*log(1+r/m)</t>
  </si>
  <si>
    <t>II</t>
  </si>
  <si>
    <r>
      <t>4700=3000(1+0,08*(1-0,19)</t>
    </r>
    <r>
      <rPr>
        <vertAlign val="superscript"/>
        <sz val="11"/>
        <color theme="1"/>
        <rFont val="Calibri"/>
        <family val="2"/>
        <charset val="238"/>
        <scheme val="minor"/>
      </rPr>
      <t xml:space="preserve">4t </t>
    </r>
    <r>
      <rPr>
        <sz val="11"/>
        <color theme="1"/>
        <rFont val="Calibri"/>
        <family val="2"/>
        <charset val="238"/>
        <scheme val="minor"/>
      </rPr>
      <t>/4</t>
    </r>
  </si>
  <si>
    <t>47/30=(1,0162)4t</t>
  </si>
  <si>
    <t>log 47/30=log (1,0162)4t</t>
  </si>
  <si>
    <t>q=</t>
  </si>
  <si>
    <t>N=</t>
  </si>
  <si>
    <t>A=</t>
  </si>
  <si>
    <t>T=</t>
  </si>
  <si>
    <t>Zn=r*Sn-1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</si>
</sst>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zł&quot;;[Red]\-#,##0.00\ &quot;zł&quot;"/>
    <numFmt numFmtId="44" formatCode="_-* #,##0.00\ &quot;zł&quot;_-;\-* #,##0.00\ &quot;zł&quot;_-;_-* &quot;-&quot;??\ &quot;zł&quot;_-;_-@_-"/>
    <numFmt numFmtId="174" formatCode="0.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2" fontId="0" fillId="0" borderId="0" xfId="0" applyNumberFormat="1"/>
    <xf numFmtId="174" fontId="0" fillId="0" borderId="0" xfId="0" applyNumberFormat="1"/>
    <xf numFmtId="0" fontId="0" fillId="0" borderId="1" xfId="0" applyBorder="1"/>
    <xf numFmtId="44" fontId="0" fillId="0" borderId="1" xfId="1" applyFont="1" applyBorder="1"/>
    <xf numFmtId="8" fontId="0" fillId="0" borderId="1" xfId="1" applyNumberFormat="1" applyFont="1" applyBorder="1"/>
    <xf numFmtId="0" fontId="0" fillId="0" borderId="1" xfId="1" applyNumberFormat="1" applyFont="1" applyBorder="1"/>
    <xf numFmtId="0" fontId="0" fillId="0" borderId="1" xfId="0" applyNumberFormat="1" applyBorder="1"/>
    <xf numFmtId="0" fontId="0" fillId="0" borderId="0" xfId="0" applyNumberForma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229443</xdr:colOff>
      <xdr:row>3</xdr:row>
      <xdr:rowOff>114396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9693" cy="6858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9</xdr:col>
      <xdr:colOff>210390</xdr:colOff>
      <xdr:row>32</xdr:row>
      <xdr:rowOff>28712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43500"/>
          <a:ext cx="6020640" cy="981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391364</xdr:colOff>
      <xdr:row>5</xdr:row>
      <xdr:rowOff>85870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11114" cy="103837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638378</xdr:colOff>
      <xdr:row>20</xdr:row>
      <xdr:rowOff>114369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0" y="3467100"/>
          <a:ext cx="1457528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7</xdr:col>
      <xdr:colOff>296101</xdr:colOff>
      <xdr:row>29</xdr:row>
      <xdr:rowOff>152554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610100"/>
          <a:ext cx="5915851" cy="1105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56"/>
  <sheetViews>
    <sheetView topLeftCell="A25" workbookViewId="0">
      <selection activeCell="L19" sqref="L19"/>
    </sheetView>
  </sheetViews>
  <sheetFormatPr defaultRowHeight="15" x14ac:dyDescent="0.25"/>
  <cols>
    <col min="3" max="3" width="12.5703125" bestFit="1" customWidth="1"/>
    <col min="4" max="4" width="9.85546875" bestFit="1" customWidth="1"/>
    <col min="6" max="6" width="9.85546875" bestFit="1" customWidth="1"/>
  </cols>
  <sheetData>
    <row r="6" spans="2:6" x14ac:dyDescent="0.25">
      <c r="B6" t="s">
        <v>8</v>
      </c>
      <c r="E6" t="s">
        <v>12</v>
      </c>
    </row>
    <row r="7" spans="2:6" x14ac:dyDescent="0.25">
      <c r="B7" t="s">
        <v>9</v>
      </c>
      <c r="C7">
        <v>0.06</v>
      </c>
      <c r="E7" t="s">
        <v>13</v>
      </c>
    </row>
    <row r="8" spans="2:6" x14ac:dyDescent="0.25">
      <c r="B8" t="s">
        <v>10</v>
      </c>
      <c r="C8">
        <v>5000</v>
      </c>
    </row>
    <row r="10" spans="2:6" x14ac:dyDescent="0.25">
      <c r="B10" t="s">
        <v>11</v>
      </c>
      <c r="C10">
        <f>C7/12</f>
        <v>5.0000000000000001E-3</v>
      </c>
    </row>
    <row r="11" spans="2:6" x14ac:dyDescent="0.25">
      <c r="B11" t="s">
        <v>14</v>
      </c>
      <c r="C11">
        <v>12</v>
      </c>
    </row>
    <row r="12" spans="2:6" x14ac:dyDescent="0.25">
      <c r="B12" t="s">
        <v>15</v>
      </c>
      <c r="C12">
        <v>2</v>
      </c>
    </row>
    <row r="14" spans="2:6" x14ac:dyDescent="0.25">
      <c r="B14" t="s">
        <v>13</v>
      </c>
      <c r="C14" s="1">
        <f>FV(C10,C12*C11,,-C8)</f>
        <v>5635.7988810269389</v>
      </c>
      <c r="E14" t="s">
        <v>16</v>
      </c>
      <c r="F14">
        <f>C10*(1-0.19)</f>
        <v>4.0500000000000006E-3</v>
      </c>
    </row>
    <row r="16" spans="2:6" x14ac:dyDescent="0.25">
      <c r="E16" t="s">
        <v>17</v>
      </c>
      <c r="F16" s="1">
        <f>FV(F14,C12*C11,,-C8)</f>
        <v>5509.3222516339065</v>
      </c>
    </row>
    <row r="19" spans="2:3" x14ac:dyDescent="0.25">
      <c r="B19" t="s">
        <v>18</v>
      </c>
    </row>
    <row r="23" spans="2:3" x14ac:dyDescent="0.25">
      <c r="B23" t="s">
        <v>19</v>
      </c>
    </row>
    <row r="24" spans="2:3" x14ac:dyDescent="0.25">
      <c r="B24" t="s">
        <v>20</v>
      </c>
      <c r="C24" t="s">
        <v>22</v>
      </c>
    </row>
    <row r="25" spans="2:3" x14ac:dyDescent="0.25">
      <c r="C25" t="s">
        <v>21</v>
      </c>
    </row>
    <row r="35" spans="2:8" x14ac:dyDescent="0.25">
      <c r="B35" t="s">
        <v>10</v>
      </c>
      <c r="C35">
        <v>3000</v>
      </c>
      <c r="F35" t="s">
        <v>25</v>
      </c>
      <c r="H35">
        <v>6</v>
      </c>
    </row>
    <row r="36" spans="2:8" x14ac:dyDescent="0.25">
      <c r="B36" t="s">
        <v>9</v>
      </c>
      <c r="C36">
        <v>0.08</v>
      </c>
      <c r="F36" t="s">
        <v>26</v>
      </c>
      <c r="H36">
        <v>28</v>
      </c>
    </row>
    <row r="37" spans="2:8" x14ac:dyDescent="0.25">
      <c r="B37" t="s">
        <v>23</v>
      </c>
      <c r="C37">
        <f>C36/4</f>
        <v>0.02</v>
      </c>
    </row>
    <row r="38" spans="2:8" x14ac:dyDescent="0.25">
      <c r="B38" t="s">
        <v>14</v>
      </c>
      <c r="C38">
        <v>4</v>
      </c>
    </row>
    <row r="39" spans="2:8" x14ac:dyDescent="0.25">
      <c r="B39" t="s">
        <v>16</v>
      </c>
      <c r="C39">
        <f>C37*(1-0.19)</f>
        <v>1.6200000000000003E-2</v>
      </c>
    </row>
    <row r="41" spans="2:8" x14ac:dyDescent="0.25">
      <c r="B41" t="s">
        <v>24</v>
      </c>
      <c r="C41" s="3">
        <f>H36/H35</f>
        <v>4.666666666666667</v>
      </c>
      <c r="D41" t="s">
        <v>27</v>
      </c>
      <c r="E41">
        <v>4.7</v>
      </c>
    </row>
    <row r="42" spans="2:8" x14ac:dyDescent="0.25">
      <c r="B42" t="s">
        <v>10</v>
      </c>
      <c r="C42">
        <v>3</v>
      </c>
    </row>
    <row r="43" spans="2:8" x14ac:dyDescent="0.25">
      <c r="B43" t="s">
        <v>28</v>
      </c>
      <c r="C43" s="2">
        <f>NPER(C39,,-C42,E41)</f>
        <v>27.936850432868031</v>
      </c>
    </row>
    <row r="44" spans="2:8" x14ac:dyDescent="0.25">
      <c r="B44" t="s">
        <v>15</v>
      </c>
      <c r="C44" s="2">
        <f>C43/4</f>
        <v>6.9842126082170077</v>
      </c>
      <c r="D44" t="s">
        <v>30</v>
      </c>
    </row>
    <row r="46" spans="2:8" x14ac:dyDescent="0.25">
      <c r="B46" t="s">
        <v>29</v>
      </c>
    </row>
    <row r="49" spans="1:2" x14ac:dyDescent="0.25">
      <c r="B49" t="s">
        <v>31</v>
      </c>
    </row>
    <row r="50" spans="1:2" ht="17.25" x14ac:dyDescent="0.25">
      <c r="B50" t="s">
        <v>32</v>
      </c>
    </row>
    <row r="51" spans="1:2" ht="17.25" x14ac:dyDescent="0.25">
      <c r="B51" t="s">
        <v>33</v>
      </c>
    </row>
    <row r="52" spans="1:2" x14ac:dyDescent="0.25">
      <c r="B52" t="s">
        <v>34</v>
      </c>
    </row>
    <row r="54" spans="1:2" ht="17.25" x14ac:dyDescent="0.25">
      <c r="A54" t="s">
        <v>35</v>
      </c>
      <c r="B54" t="s">
        <v>36</v>
      </c>
    </row>
    <row r="55" spans="1:2" x14ac:dyDescent="0.25">
      <c r="B55" t="s">
        <v>37</v>
      </c>
    </row>
    <row r="56" spans="1:2" x14ac:dyDescent="0.25">
      <c r="B56" t="s">
        <v>38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Q41"/>
  <sheetViews>
    <sheetView tabSelected="1" topLeftCell="A13" workbookViewId="0">
      <selection activeCell="F37" sqref="F37"/>
    </sheetView>
  </sheetViews>
  <sheetFormatPr defaultRowHeight="15" x14ac:dyDescent="0.25"/>
  <cols>
    <col min="3" max="5" width="13.42578125" bestFit="1" customWidth="1"/>
    <col min="6" max="6" width="12.28515625" bestFit="1" customWidth="1"/>
    <col min="7" max="7" width="13.42578125" bestFit="1" customWidth="1"/>
    <col min="13" max="14" width="13.42578125" bestFit="1" customWidth="1"/>
    <col min="15" max="17" width="12.28515625" bestFit="1" customWidth="1"/>
  </cols>
  <sheetData>
    <row r="8" spans="2:17" ht="18" x14ac:dyDescent="0.35">
      <c r="B8" s="4" t="s">
        <v>0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5</v>
      </c>
      <c r="K8" t="s">
        <v>35</v>
      </c>
      <c r="L8" s="4" t="s">
        <v>0</v>
      </c>
      <c r="M8" s="4" t="s">
        <v>1</v>
      </c>
      <c r="N8" s="4" t="s">
        <v>2</v>
      </c>
      <c r="O8" s="4" t="s">
        <v>3</v>
      </c>
      <c r="P8" s="4" t="s">
        <v>4</v>
      </c>
      <c r="Q8" s="4" t="s">
        <v>5</v>
      </c>
    </row>
    <row r="9" spans="2:17" x14ac:dyDescent="0.25">
      <c r="B9" s="4">
        <v>1</v>
      </c>
      <c r="C9" s="5">
        <v>120000</v>
      </c>
      <c r="D9" s="5">
        <f>$C$19</f>
        <v>46354.694485842017</v>
      </c>
      <c r="E9" s="5">
        <f>D9-F9</f>
        <v>22354.694485842017</v>
      </c>
      <c r="F9" s="5">
        <f>C9*$C$15</f>
        <v>24000</v>
      </c>
      <c r="G9" s="5">
        <f>C9-E9</f>
        <v>97645.305514157983</v>
      </c>
      <c r="L9" s="4">
        <v>1</v>
      </c>
      <c r="M9" s="5">
        <v>120000</v>
      </c>
      <c r="N9" s="6">
        <f>PMT($C$15,$C$17,-$M$9)</f>
        <v>46354.694485842039</v>
      </c>
      <c r="O9" s="1">
        <f>PPMT($C$15,L9,$C$17,-M9)</f>
        <v>22354.694485842032</v>
      </c>
      <c r="P9" s="6">
        <f>IPMT($C$15,L9,$C$17,-$M$9)</f>
        <v>24000</v>
      </c>
      <c r="Q9" s="5">
        <f>M9-O9</f>
        <v>97645.305514157968</v>
      </c>
    </row>
    <row r="10" spans="2:17" x14ac:dyDescent="0.25">
      <c r="B10" s="4">
        <v>2</v>
      </c>
      <c r="C10" s="5">
        <f>G9</f>
        <v>97645.305514157983</v>
      </c>
      <c r="D10" s="5">
        <f t="shared" ref="D10:D12" si="0">$C$19</f>
        <v>46354.694485842017</v>
      </c>
      <c r="E10" s="5">
        <f t="shared" ref="E10:E12" si="1">D10-F10</f>
        <v>26825.633383010419</v>
      </c>
      <c r="F10" s="5">
        <f t="shared" ref="F10:F12" si="2">C10*$C$15</f>
        <v>19529.061102831598</v>
      </c>
      <c r="G10" s="5">
        <f>C10-E10</f>
        <v>70819.672131147556</v>
      </c>
      <c r="L10" s="4">
        <v>2</v>
      </c>
      <c r="M10" s="5">
        <f>Q9</f>
        <v>97645.305514157968</v>
      </c>
      <c r="N10" s="6">
        <f t="shared" ref="N10:N12" si="3">PMT($C$15,$C$17,-$M$9)</f>
        <v>46354.694485842039</v>
      </c>
      <c r="O10" s="1">
        <f>PPMT($C$15,L10,$C$17,-$M$9)</f>
        <v>26825.633383010441</v>
      </c>
      <c r="P10" s="6">
        <f t="shared" ref="P10:P12" si="4">IPMT($C$15,L10,$C$17,-$M$9)</f>
        <v>19529.061102831598</v>
      </c>
      <c r="Q10" s="5">
        <f t="shared" ref="Q10:Q12" si="5">M10-O10</f>
        <v>70819.672131147527</v>
      </c>
    </row>
    <row r="11" spans="2:17" x14ac:dyDescent="0.25">
      <c r="B11" s="4">
        <v>3</v>
      </c>
      <c r="C11" s="5">
        <f t="shared" ref="C11:C12" si="6">G10</f>
        <v>70819.672131147556</v>
      </c>
      <c r="D11" s="5">
        <f t="shared" si="0"/>
        <v>46354.694485842017</v>
      </c>
      <c r="E11" s="5">
        <f t="shared" si="1"/>
        <v>32190.760059612505</v>
      </c>
      <c r="F11" s="5">
        <f t="shared" si="2"/>
        <v>14163.934426229513</v>
      </c>
      <c r="G11" s="5">
        <f t="shared" ref="G10:G11" si="7">C11-E11</f>
        <v>38628.912071535051</v>
      </c>
      <c r="L11" s="4">
        <v>3</v>
      </c>
      <c r="M11" s="5">
        <f>Q10</f>
        <v>70819.672131147527</v>
      </c>
      <c r="N11" s="6">
        <f t="shared" si="3"/>
        <v>46354.694485842039</v>
      </c>
      <c r="O11" s="1">
        <f t="shared" ref="O11:O12" si="8">PPMT($C$15,L11,$C$17,-$M$9)</f>
        <v>32190.760059612527</v>
      </c>
      <c r="P11" s="6">
        <f t="shared" si="4"/>
        <v>14163.934426229509</v>
      </c>
      <c r="Q11" s="5">
        <f t="shared" si="5"/>
        <v>38628.912071535</v>
      </c>
    </row>
    <row r="12" spans="2:17" x14ac:dyDescent="0.25">
      <c r="B12" s="4">
        <v>4</v>
      </c>
      <c r="C12" s="5">
        <f t="shared" si="6"/>
        <v>38628.912071535051</v>
      </c>
      <c r="D12" s="5">
        <f t="shared" si="0"/>
        <v>46354.694485842017</v>
      </c>
      <c r="E12" s="5">
        <f t="shared" si="1"/>
        <v>38628.912071535007</v>
      </c>
      <c r="F12" s="5">
        <f t="shared" si="2"/>
        <v>7725.7824143070102</v>
      </c>
      <c r="G12" s="5">
        <f>C12-E12</f>
        <v>0</v>
      </c>
      <c r="L12" s="4">
        <v>4</v>
      </c>
      <c r="M12" s="5">
        <f>Q11</f>
        <v>38628.912071535</v>
      </c>
      <c r="N12" s="6">
        <f t="shared" si="3"/>
        <v>46354.694485842039</v>
      </c>
      <c r="O12" s="1">
        <f t="shared" si="8"/>
        <v>38628.912071535036</v>
      </c>
      <c r="P12" s="6">
        <f t="shared" si="4"/>
        <v>7725.7824143070065</v>
      </c>
      <c r="Q12" s="5">
        <f t="shared" si="5"/>
        <v>0</v>
      </c>
    </row>
    <row r="13" spans="2:17" x14ac:dyDescent="0.25">
      <c r="B13" s="4" t="s">
        <v>6</v>
      </c>
      <c r="C13" s="4" t="s">
        <v>7</v>
      </c>
      <c r="D13" s="5">
        <f>SUM(D9:D12)</f>
        <v>185418.77794336807</v>
      </c>
      <c r="E13" s="5">
        <f>SUM(E9:E12)</f>
        <v>119999.99999999994</v>
      </c>
      <c r="F13" s="5">
        <f>SUM(F9:F12)</f>
        <v>65418.777943368121</v>
      </c>
      <c r="G13" s="4" t="s">
        <v>7</v>
      </c>
      <c r="L13" s="4" t="s">
        <v>6</v>
      </c>
      <c r="M13" s="4" t="s">
        <v>7</v>
      </c>
      <c r="N13" s="5">
        <f>SUM(N9:N12)</f>
        <v>185418.77794336816</v>
      </c>
      <c r="O13" s="6">
        <f>SUM(O9:O12)</f>
        <v>120000.00000000003</v>
      </c>
      <c r="P13" s="6">
        <f>SUM(P9:P12)</f>
        <v>65418.777943368113</v>
      </c>
      <c r="Q13" s="4" t="s">
        <v>7</v>
      </c>
    </row>
    <row r="15" spans="2:17" x14ac:dyDescent="0.25">
      <c r="B15" t="s">
        <v>9</v>
      </c>
      <c r="C15">
        <v>0.2</v>
      </c>
    </row>
    <row r="16" spans="2:17" x14ac:dyDescent="0.25">
      <c r="B16" t="s">
        <v>39</v>
      </c>
      <c r="C16">
        <f>1+C15</f>
        <v>1.2</v>
      </c>
    </row>
    <row r="17" spans="2:7" x14ac:dyDescent="0.25">
      <c r="B17" t="s">
        <v>40</v>
      </c>
      <c r="C17">
        <v>4</v>
      </c>
    </row>
    <row r="19" spans="2:7" x14ac:dyDescent="0.25">
      <c r="B19" t="s">
        <v>41</v>
      </c>
      <c r="C19" s="2">
        <f>C9*C16^C17*((C16-1)/(C16^C17-1))</f>
        <v>46354.694485842017</v>
      </c>
    </row>
    <row r="32" spans="2:7" ht="18" x14ac:dyDescent="0.35">
      <c r="B32" s="4" t="s">
        <v>0</v>
      </c>
      <c r="C32" s="4" t="s">
        <v>1</v>
      </c>
      <c r="D32" s="4" t="s">
        <v>2</v>
      </c>
      <c r="E32" s="4" t="s">
        <v>3</v>
      </c>
      <c r="F32" s="4" t="s">
        <v>4</v>
      </c>
      <c r="G32" s="4" t="s">
        <v>5</v>
      </c>
    </row>
    <row r="33" spans="2:7" x14ac:dyDescent="0.25">
      <c r="B33" s="4">
        <v>1</v>
      </c>
      <c r="C33" s="7">
        <v>30</v>
      </c>
      <c r="D33" s="7">
        <v>14.5</v>
      </c>
      <c r="E33" s="7">
        <v>10</v>
      </c>
      <c r="F33" s="7">
        <f>D33-E33</f>
        <v>4.5</v>
      </c>
      <c r="G33" s="7">
        <f>C33-E33</f>
        <v>20</v>
      </c>
    </row>
    <row r="34" spans="2:7" x14ac:dyDescent="0.25">
      <c r="B34" s="4">
        <v>2</v>
      </c>
      <c r="C34" s="7">
        <v>20</v>
      </c>
      <c r="D34" s="7">
        <f>E34+F34</f>
        <v>13</v>
      </c>
      <c r="E34" s="7">
        <v>10</v>
      </c>
      <c r="F34" s="7">
        <f>C34*$C$41</f>
        <v>3</v>
      </c>
      <c r="G34" s="7">
        <f t="shared" ref="G34:G35" si="9">C34-E34</f>
        <v>10</v>
      </c>
    </row>
    <row r="35" spans="2:7" x14ac:dyDescent="0.25">
      <c r="B35" s="4">
        <v>3</v>
      </c>
      <c r="C35" s="7">
        <v>10</v>
      </c>
      <c r="D35" s="7">
        <f>E35+F35</f>
        <v>11.5</v>
      </c>
      <c r="E35" s="7">
        <v>10</v>
      </c>
      <c r="F35" s="7">
        <f>C35*$C$41</f>
        <v>1.5</v>
      </c>
      <c r="G35" s="7">
        <f t="shared" si="9"/>
        <v>0</v>
      </c>
    </row>
    <row r="36" spans="2:7" x14ac:dyDescent="0.25">
      <c r="B36" s="4" t="s">
        <v>6</v>
      </c>
      <c r="C36" s="8" t="s">
        <v>7</v>
      </c>
      <c r="D36" s="7">
        <f>SUM(D33:D35)</f>
        <v>39</v>
      </c>
      <c r="E36" s="7">
        <f>SUM(E33:E35)</f>
        <v>30</v>
      </c>
      <c r="F36" s="7">
        <f>SUM(F33:F35)</f>
        <v>9</v>
      </c>
      <c r="G36" s="8" t="s">
        <v>7</v>
      </c>
    </row>
    <row r="37" spans="2:7" x14ac:dyDescent="0.25">
      <c r="C37" s="9"/>
      <c r="D37" s="9"/>
      <c r="E37" s="9"/>
      <c r="F37" s="9"/>
      <c r="G37" s="9"/>
    </row>
    <row r="38" spans="2:7" x14ac:dyDescent="0.25">
      <c r="B38" t="s">
        <v>40</v>
      </c>
      <c r="C38" s="9">
        <v>3</v>
      </c>
      <c r="D38" s="9"/>
      <c r="E38" s="9"/>
      <c r="F38" s="9"/>
      <c r="G38" s="9"/>
    </row>
    <row r="39" spans="2:7" x14ac:dyDescent="0.25">
      <c r="B39" t="s">
        <v>42</v>
      </c>
      <c r="C39" s="9">
        <f>C33/B35</f>
        <v>10</v>
      </c>
      <c r="D39" s="9"/>
      <c r="E39" s="9"/>
      <c r="F39" s="9"/>
      <c r="G39" s="9"/>
    </row>
    <row r="40" spans="2:7" x14ac:dyDescent="0.25">
      <c r="B40" t="s">
        <v>43</v>
      </c>
    </row>
    <row r="41" spans="2:7" x14ac:dyDescent="0.25">
      <c r="B41" t="s">
        <v>9</v>
      </c>
      <c r="C41">
        <f>F33/C33</f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lokaty</vt:lpstr>
      <vt:lpstr>kredyty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2025-03-24T10:35:40Z</dcterms:created>
  <dcterms:modified xsi:type="dcterms:W3CDTF">2025-03-24T11:54:03Z</dcterms:modified>
</cp:coreProperties>
</file>