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190" windowHeight="10485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E83" i="1"/>
  <c r="D83" i="1"/>
  <c r="F80" i="1"/>
  <c r="E80" i="1" s="1"/>
  <c r="F79" i="1"/>
  <c r="E79" i="1"/>
  <c r="D80" i="1"/>
  <c r="D81" i="1"/>
  <c r="D82" i="1"/>
  <c r="D79" i="1"/>
  <c r="G79" i="1"/>
  <c r="C80" i="1" s="1"/>
  <c r="C75" i="1"/>
  <c r="C74" i="1"/>
  <c r="F74" i="1"/>
  <c r="E74" i="1" s="1"/>
  <c r="G74" i="1" s="1"/>
  <c r="G73" i="1"/>
  <c r="F73" i="1"/>
  <c r="E73" i="1" s="1"/>
  <c r="D74" i="1"/>
  <c r="D75" i="1"/>
  <c r="D76" i="1"/>
  <c r="D77" i="1"/>
  <c r="D78" i="1"/>
  <c r="D73" i="1"/>
  <c r="C95" i="1"/>
  <c r="F93" i="1"/>
  <c r="C93" i="1"/>
  <c r="C90" i="1"/>
  <c r="C89" i="1"/>
  <c r="C87" i="1"/>
  <c r="D56" i="1"/>
  <c r="E56" i="1"/>
  <c r="F56" i="1"/>
  <c r="C50" i="1"/>
  <c r="C49" i="1"/>
  <c r="G48" i="1"/>
  <c r="E48" i="1"/>
  <c r="F49" i="1"/>
  <c r="E49" i="1" s="1"/>
  <c r="G49" i="1" s="1"/>
  <c r="F50" i="1"/>
  <c r="E50" i="1" s="1"/>
  <c r="G50" i="1" s="1"/>
  <c r="C51" i="1" s="1"/>
  <c r="F48" i="1"/>
  <c r="D49" i="1"/>
  <c r="D50" i="1"/>
  <c r="D51" i="1"/>
  <c r="D52" i="1"/>
  <c r="D53" i="1"/>
  <c r="D54" i="1"/>
  <c r="D55" i="1"/>
  <c r="D48" i="1"/>
  <c r="C61" i="1"/>
  <c r="F60" i="1"/>
  <c r="C59" i="1"/>
  <c r="P25" i="1"/>
  <c r="O25" i="1"/>
  <c r="N25" i="1"/>
  <c r="F21" i="1"/>
  <c r="E21" i="1" s="1"/>
  <c r="G21" i="1" s="1"/>
  <c r="C22" i="1" s="1"/>
  <c r="F22" i="1" s="1"/>
  <c r="D25" i="1"/>
  <c r="C29" i="1"/>
  <c r="G80" i="1" l="1"/>
  <c r="C81" i="1" s="1"/>
  <c r="F81" i="1" s="1"/>
  <c r="E81" i="1" s="1"/>
  <c r="F75" i="1"/>
  <c r="E75" i="1" s="1"/>
  <c r="G75" i="1" s="1"/>
  <c r="C76" i="1" s="1"/>
  <c r="F51" i="1"/>
  <c r="E51" i="1" s="1"/>
  <c r="G51" i="1" s="1"/>
  <c r="C52" i="1" s="1"/>
  <c r="E22" i="1"/>
  <c r="G81" i="1" l="1"/>
  <c r="C82" i="1" s="1"/>
  <c r="F76" i="1"/>
  <c r="E76" i="1" s="1"/>
  <c r="G76" i="1" s="1"/>
  <c r="C77" i="1" s="1"/>
  <c r="F52" i="1"/>
  <c r="E52" i="1" s="1"/>
  <c r="G52" i="1"/>
  <c r="C53" i="1" s="1"/>
  <c r="G22" i="1"/>
  <c r="C23" i="1" s="1"/>
  <c r="G82" i="1" l="1"/>
  <c r="F82" i="1"/>
  <c r="E82" i="1" s="1"/>
  <c r="F77" i="1"/>
  <c r="E77" i="1" s="1"/>
  <c r="G77" i="1" s="1"/>
  <c r="C78" i="1" s="1"/>
  <c r="F53" i="1"/>
  <c r="E53" i="1" s="1"/>
  <c r="G53" i="1"/>
  <c r="C54" i="1" s="1"/>
  <c r="F23" i="1"/>
  <c r="E23" i="1" s="1"/>
  <c r="G23" i="1" s="1"/>
  <c r="C24" i="1" s="1"/>
  <c r="F78" i="1" l="1"/>
  <c r="E78" i="1" s="1"/>
  <c r="G78" i="1"/>
  <c r="C79" i="1" s="1"/>
  <c r="F54" i="1"/>
  <c r="E54" i="1" s="1"/>
  <c r="G54" i="1" s="1"/>
  <c r="C55" i="1" s="1"/>
  <c r="G24" i="1"/>
  <c r="F24" i="1"/>
  <c r="E24" i="1" s="1"/>
  <c r="F25" i="1"/>
  <c r="E25" i="1"/>
  <c r="D26" i="1" s="1"/>
  <c r="F92" i="1" l="1"/>
  <c r="F95" i="1" s="1"/>
  <c r="G55" i="1"/>
  <c r="F55" i="1"/>
  <c r="E55" i="1" s="1"/>
</calcChain>
</file>

<file path=xl/sharedStrings.xml><?xml version="1.0" encoding="utf-8"?>
<sst xmlns="http://schemas.openxmlformats.org/spreadsheetml/2006/main" count="88" uniqueCount="34">
  <si>
    <t>Plan spłaty kredytu</t>
  </si>
  <si>
    <t>-</t>
  </si>
  <si>
    <t>oprocentowanie r</t>
  </si>
  <si>
    <r>
      <t>raty -&gt; kapitałowa(długu)T</t>
    </r>
    <r>
      <rPr>
        <sz val="10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lub kredytowa(łączna)A</t>
    </r>
    <r>
      <rPr>
        <sz val="10"/>
        <color theme="1"/>
        <rFont val="Calibri"/>
        <family val="2"/>
        <charset val="238"/>
        <scheme val="minor"/>
      </rPr>
      <t>n</t>
    </r>
  </si>
  <si>
    <r>
      <t>dług (wielkość) S</t>
    </r>
    <r>
      <rPr>
        <sz val="10"/>
        <color theme="1"/>
        <rFont val="Calibri"/>
        <family val="2"/>
        <charset val="238"/>
        <scheme val="minor"/>
      </rPr>
      <t>n</t>
    </r>
  </si>
  <si>
    <t>odsetki Zn</t>
  </si>
  <si>
    <t>nr raty</t>
  </si>
  <si>
    <t>S0</t>
  </si>
  <si>
    <t>Suma</t>
  </si>
  <si>
    <t>X</t>
  </si>
  <si>
    <t>n</t>
  </si>
  <si>
    <t>dług został spłacony</t>
  </si>
  <si>
    <t>…</t>
  </si>
  <si>
    <t xml:space="preserve">suma </t>
  </si>
  <si>
    <t>q=1+r czynnik pomnazajacy</t>
  </si>
  <si>
    <t>XXXXX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</si>
  <si>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n-1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</si>
  <si>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</si>
  <si>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</si>
  <si>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</si>
  <si>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</si>
  <si>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t>q=</t>
  </si>
  <si>
    <t>r=</t>
  </si>
  <si>
    <t>stopa roczna</t>
  </si>
  <si>
    <t>stopa roczna oraz rata roczna</t>
  </si>
  <si>
    <t>S1</t>
  </si>
  <si>
    <t>KALKULATOR</t>
  </si>
  <si>
    <t>oprocentowanie roczne</t>
  </si>
  <si>
    <t>r/12=</t>
  </si>
  <si>
    <t xml:space="preserve">raty miesieczne </t>
  </si>
  <si>
    <t>N=</t>
  </si>
  <si>
    <t>A=</t>
  </si>
  <si>
    <t>raty miesieczne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</si>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</sst>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43" formatCode="_-* #,##0.00\ _z_ł_-;\-* #,##0.0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5" fillId="0" borderId="1" xfId="2" applyFont="1" applyBorder="1"/>
    <xf numFmtId="44" fontId="0" fillId="0" borderId="1" xfId="2" applyFont="1" applyBorder="1"/>
    <xf numFmtId="44" fontId="0" fillId="2" borderId="1" xfId="2" applyFont="1" applyFill="1" applyBorder="1"/>
    <xf numFmtId="44" fontId="0" fillId="0" borderId="0" xfId="0" applyNumberFormat="1"/>
    <xf numFmtId="44" fontId="0" fillId="3" borderId="1" xfId="2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9" xfId="2" applyFont="1" applyBorder="1"/>
    <xf numFmtId="0" fontId="0" fillId="0" borderId="10" xfId="0" applyBorder="1"/>
    <xf numFmtId="44" fontId="4" fillId="0" borderId="1" xfId="2" applyFont="1" applyBorder="1"/>
    <xf numFmtId="44" fontId="4" fillId="3" borderId="6" xfId="2" applyFont="1" applyFill="1" applyBorder="1"/>
    <xf numFmtId="44" fontId="0" fillId="0" borderId="0" xfId="2" applyFont="1"/>
    <xf numFmtId="0" fontId="4" fillId="6" borderId="5" xfId="0" applyFont="1" applyFill="1" applyBorder="1"/>
    <xf numFmtId="0" fontId="0" fillId="7" borderId="5" xfId="0" applyFill="1" applyBorder="1"/>
    <xf numFmtId="0" fontId="0" fillId="6" borderId="0" xfId="0" applyFill="1"/>
    <xf numFmtId="0" fontId="0" fillId="5" borderId="0" xfId="0" applyFill="1"/>
    <xf numFmtId="44" fontId="4" fillId="4" borderId="1" xfId="2" applyFont="1" applyFill="1" applyBorder="1"/>
    <xf numFmtId="43" fontId="0" fillId="4" borderId="0" xfId="1" applyFont="1" applyFill="1"/>
    <xf numFmtId="44" fontId="0" fillId="6" borderId="0" xfId="2" applyFont="1" applyFill="1"/>
    <xf numFmtId="44" fontId="0" fillId="5" borderId="0" xfId="2" applyFont="1" applyFill="1"/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6</xdr:col>
      <xdr:colOff>153083</xdr:colOff>
      <xdr:row>17</xdr:row>
      <xdr:rowOff>66817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4896533" cy="1019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133454</xdr:colOff>
      <xdr:row>31</xdr:row>
      <xdr:rowOff>28606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62600"/>
          <a:ext cx="74305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4</xdr:col>
      <xdr:colOff>409970</xdr:colOff>
      <xdr:row>34</xdr:row>
      <xdr:rowOff>76237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134100"/>
          <a:ext cx="2829320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619873</xdr:colOff>
      <xdr:row>44</xdr:row>
      <xdr:rowOff>66817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67600"/>
          <a:ext cx="5363323" cy="1019317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56</xdr:row>
      <xdr:rowOff>123826</xdr:rowOff>
    </xdr:from>
    <xdr:to>
      <xdr:col>6</xdr:col>
      <xdr:colOff>390525</xdr:colOff>
      <xdr:row>58</xdr:row>
      <xdr:rowOff>143968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8126" y="10896601"/>
          <a:ext cx="1085849" cy="401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6</xdr:col>
      <xdr:colOff>696084</xdr:colOff>
      <xdr:row>69</xdr:row>
      <xdr:rowOff>152554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96775"/>
          <a:ext cx="5439534" cy="110505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84</xdr:row>
      <xdr:rowOff>57150</xdr:rowOff>
    </xdr:from>
    <xdr:to>
      <xdr:col>6</xdr:col>
      <xdr:colOff>571499</xdr:colOff>
      <xdr:row>86</xdr:row>
      <xdr:rowOff>77292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29100" y="16268700"/>
          <a:ext cx="1085849" cy="401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5"/>
  <sheetViews>
    <sheetView tabSelected="1" topLeftCell="A67" workbookViewId="0">
      <selection activeCell="J80" sqref="J80"/>
    </sheetView>
  </sheetViews>
  <sheetFormatPr defaultRowHeight="15" x14ac:dyDescent="0.25"/>
  <cols>
    <col min="3" max="3" width="13.7109375" bestFit="1" customWidth="1"/>
    <col min="4" max="5" width="13.42578125" bestFit="1" customWidth="1"/>
    <col min="6" max="7" width="12.28515625" bestFit="1" customWidth="1"/>
    <col min="13" max="15" width="13.42578125" bestFit="1" customWidth="1"/>
    <col min="16" max="17" width="12.28515625" bestFit="1" customWidth="1"/>
    <col min="19" max="19" width="12.42578125" bestFit="1" customWidth="1"/>
    <col min="20" max="22" width="13.42578125" bestFit="1" customWidth="1"/>
    <col min="23" max="24" width="12.28515625" bestFit="1" customWidth="1"/>
  </cols>
  <sheetData>
    <row r="2" spans="1:15" x14ac:dyDescent="0.25">
      <c r="B2" t="s">
        <v>0</v>
      </c>
    </row>
    <row r="3" spans="1:15" ht="18" x14ac:dyDescent="0.35">
      <c r="A3" t="s">
        <v>1</v>
      </c>
      <c r="B3" t="s">
        <v>4</v>
      </c>
      <c r="I3" s="1" t="s">
        <v>6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</row>
    <row r="4" spans="1:15" x14ac:dyDescent="0.25">
      <c r="A4" t="s">
        <v>1</v>
      </c>
      <c r="B4" t="s">
        <v>2</v>
      </c>
      <c r="I4" s="2">
        <v>1</v>
      </c>
      <c r="J4" s="1" t="s">
        <v>7</v>
      </c>
      <c r="K4" s="1"/>
      <c r="L4" s="1"/>
      <c r="M4" s="1"/>
      <c r="N4" s="1"/>
    </row>
    <row r="5" spans="1:15" x14ac:dyDescent="0.25">
      <c r="A5" t="s">
        <v>1</v>
      </c>
      <c r="B5" t="s">
        <v>3</v>
      </c>
      <c r="I5" s="2">
        <v>2</v>
      </c>
      <c r="J5" s="1"/>
      <c r="K5" s="1"/>
      <c r="L5" s="1"/>
      <c r="M5" s="1"/>
      <c r="N5" s="1"/>
    </row>
    <row r="6" spans="1:15" x14ac:dyDescent="0.25">
      <c r="A6" t="s">
        <v>1</v>
      </c>
      <c r="B6" t="s">
        <v>5</v>
      </c>
      <c r="I6" s="2">
        <v>3</v>
      </c>
      <c r="J6" s="1"/>
      <c r="K6" s="1"/>
      <c r="L6" s="1"/>
      <c r="M6" s="1"/>
      <c r="N6" s="1"/>
    </row>
    <row r="7" spans="1:15" x14ac:dyDescent="0.25">
      <c r="I7" s="3" t="s">
        <v>12</v>
      </c>
      <c r="J7" s="1"/>
      <c r="K7" s="1"/>
      <c r="L7" s="1"/>
      <c r="M7" s="1"/>
      <c r="N7" s="1"/>
    </row>
    <row r="8" spans="1:15" x14ac:dyDescent="0.25">
      <c r="B8" t="s">
        <v>14</v>
      </c>
      <c r="I8" s="3" t="s">
        <v>10</v>
      </c>
      <c r="J8" s="1"/>
      <c r="K8" s="1"/>
      <c r="L8" s="1"/>
      <c r="M8" s="1"/>
      <c r="N8" s="1">
        <v>0</v>
      </c>
      <c r="O8" t="s">
        <v>11</v>
      </c>
    </row>
    <row r="9" spans="1:15" x14ac:dyDescent="0.25">
      <c r="I9" s="1" t="s">
        <v>8</v>
      </c>
      <c r="J9" s="1" t="s">
        <v>9</v>
      </c>
      <c r="K9" s="1" t="s">
        <v>13</v>
      </c>
      <c r="L9" s="1" t="s">
        <v>13</v>
      </c>
      <c r="M9" s="1" t="s">
        <v>13</v>
      </c>
      <c r="N9" s="1" t="s">
        <v>9</v>
      </c>
    </row>
    <row r="19" spans="2:24" x14ac:dyDescent="0.25">
      <c r="L19" t="s">
        <v>26</v>
      </c>
    </row>
    <row r="20" spans="2:24" ht="18" x14ac:dyDescent="0.35">
      <c r="B20" s="1" t="s">
        <v>6</v>
      </c>
      <c r="C20" s="1" t="s">
        <v>16</v>
      </c>
      <c r="D20" s="1" t="s">
        <v>17</v>
      </c>
      <c r="E20" s="1" t="s">
        <v>18</v>
      </c>
      <c r="F20" s="1" t="s">
        <v>19</v>
      </c>
      <c r="G20" s="1" t="s">
        <v>20</v>
      </c>
      <c r="L20" s="1" t="s">
        <v>6</v>
      </c>
      <c r="M20" s="1" t="s">
        <v>16</v>
      </c>
      <c r="N20" s="1" t="s">
        <v>17</v>
      </c>
      <c r="O20" s="1" t="s">
        <v>18</v>
      </c>
      <c r="P20" s="1" t="s">
        <v>19</v>
      </c>
      <c r="Q20" s="1" t="s">
        <v>20</v>
      </c>
    </row>
    <row r="21" spans="2:24" x14ac:dyDescent="0.25">
      <c r="B21" s="1">
        <v>1</v>
      </c>
      <c r="C21" s="4">
        <v>100000</v>
      </c>
      <c r="D21" s="4">
        <v>40000</v>
      </c>
      <c r="E21" s="5">
        <f>D21-F21</f>
        <v>29999.999999999993</v>
      </c>
      <c r="F21" s="5">
        <f>C21*$C$29</f>
        <v>10000.000000000009</v>
      </c>
      <c r="G21" s="6">
        <f>C21-E21</f>
        <v>70000</v>
      </c>
      <c r="H21" t="s">
        <v>25</v>
      </c>
      <c r="L21" s="1">
        <v>1</v>
      </c>
      <c r="M21" s="4">
        <v>100000</v>
      </c>
      <c r="N21" s="4">
        <v>40000</v>
      </c>
      <c r="O21" s="5">
        <v>30000</v>
      </c>
      <c r="P21" s="5">
        <v>10000</v>
      </c>
      <c r="Q21" s="8">
        <v>70000</v>
      </c>
    </row>
    <row r="22" spans="2:24" x14ac:dyDescent="0.25">
      <c r="B22" s="1">
        <v>2</v>
      </c>
      <c r="C22" s="6">
        <f>G21</f>
        <v>70000</v>
      </c>
      <c r="D22" s="4">
        <v>37000</v>
      </c>
      <c r="E22" s="5">
        <f t="shared" ref="E22:E24" si="0">D22-F22</f>
        <v>29999.999999999993</v>
      </c>
      <c r="F22" s="5">
        <f>C22*$C$29</f>
        <v>7000.0000000000064</v>
      </c>
      <c r="G22" s="5">
        <f t="shared" ref="G22:G24" si="1">C22-E22</f>
        <v>40000.000000000007</v>
      </c>
      <c r="L22" s="1">
        <v>2</v>
      </c>
      <c r="M22" s="8">
        <v>70000</v>
      </c>
      <c r="N22" s="4">
        <v>37000</v>
      </c>
      <c r="O22" s="5">
        <v>30000</v>
      </c>
      <c r="P22" s="5">
        <v>7000</v>
      </c>
      <c r="Q22" s="5">
        <v>40000</v>
      </c>
    </row>
    <row r="23" spans="2:24" x14ac:dyDescent="0.25">
      <c r="B23" s="1">
        <v>3</v>
      </c>
      <c r="C23" s="5">
        <f t="shared" ref="C23:C24" si="2">G22</f>
        <v>40000.000000000007</v>
      </c>
      <c r="D23" s="4">
        <v>24000</v>
      </c>
      <c r="E23" s="5">
        <f t="shared" si="0"/>
        <v>19999.999999999996</v>
      </c>
      <c r="F23" s="5">
        <f>C23*$C$29</f>
        <v>4000.0000000000041</v>
      </c>
      <c r="G23" s="5">
        <f t="shared" si="1"/>
        <v>20000.000000000011</v>
      </c>
      <c r="L23" s="1">
        <v>3</v>
      </c>
      <c r="M23" s="5">
        <v>40000</v>
      </c>
      <c r="N23" s="4">
        <v>24000</v>
      </c>
      <c r="O23" s="5">
        <v>20000</v>
      </c>
      <c r="P23" s="5">
        <v>4000</v>
      </c>
      <c r="Q23" s="5">
        <v>20000</v>
      </c>
    </row>
    <row r="24" spans="2:24" x14ac:dyDescent="0.25">
      <c r="B24" s="1">
        <v>4</v>
      </c>
      <c r="C24" s="5">
        <f t="shared" si="2"/>
        <v>20000.000000000011</v>
      </c>
      <c r="D24" s="4">
        <v>22000</v>
      </c>
      <c r="E24" s="5">
        <f t="shared" si="0"/>
        <v>19999.999999999996</v>
      </c>
      <c r="F24" s="5">
        <f>C24*$C$29</f>
        <v>2000.000000000003</v>
      </c>
      <c r="G24" s="5">
        <f>C24-E24</f>
        <v>0</v>
      </c>
      <c r="L24" s="1">
        <v>4</v>
      </c>
      <c r="M24" s="5">
        <v>20000</v>
      </c>
      <c r="N24" s="4">
        <v>22000</v>
      </c>
      <c r="O24" s="5">
        <v>20000</v>
      </c>
      <c r="P24" s="5">
        <v>2000</v>
      </c>
      <c r="Q24" s="5">
        <v>0</v>
      </c>
    </row>
    <row r="25" spans="2:24" x14ac:dyDescent="0.25">
      <c r="B25" s="1" t="s">
        <v>8</v>
      </c>
      <c r="C25" s="1" t="s">
        <v>15</v>
      </c>
      <c r="D25" s="5">
        <f>SUM(D21:D24)</f>
        <v>123000</v>
      </c>
      <c r="E25" s="5">
        <f>SUM(E21:E24)</f>
        <v>99999.999999999985</v>
      </c>
      <c r="F25" s="5">
        <f>SUM(F21:F24)</f>
        <v>23000.000000000022</v>
      </c>
      <c r="G25" s="1" t="s">
        <v>15</v>
      </c>
      <c r="L25" s="1" t="s">
        <v>8</v>
      </c>
      <c r="M25" s="1" t="s">
        <v>15</v>
      </c>
      <c r="N25" s="5">
        <f>SUM(N21:N24)</f>
        <v>123000</v>
      </c>
      <c r="O25" s="5">
        <f>SUM(O21:O24)</f>
        <v>100000</v>
      </c>
      <c r="P25" s="5">
        <f>SUM(P21:P24)</f>
        <v>23000</v>
      </c>
      <c r="Q25" s="1" t="s">
        <v>15</v>
      </c>
    </row>
    <row r="26" spans="2:24" x14ac:dyDescent="0.25">
      <c r="D26" s="7">
        <f>E25+F25</f>
        <v>123000</v>
      </c>
    </row>
    <row r="28" spans="2:24" x14ac:dyDescent="0.25">
      <c r="B28" t="s">
        <v>21</v>
      </c>
      <c r="C28">
        <v>1.1000000000000001</v>
      </c>
      <c r="S28" s="9"/>
      <c r="T28" s="9"/>
      <c r="U28" s="9"/>
      <c r="V28" s="9"/>
      <c r="W28" s="9"/>
      <c r="X28" s="9"/>
    </row>
    <row r="29" spans="2:24" x14ac:dyDescent="0.25">
      <c r="B29" t="s">
        <v>22</v>
      </c>
      <c r="C29">
        <f>C28-1</f>
        <v>0.10000000000000009</v>
      </c>
      <c r="D29" t="s">
        <v>24</v>
      </c>
      <c r="S29" s="9"/>
      <c r="T29" s="9"/>
      <c r="U29" s="9"/>
      <c r="V29" s="9"/>
      <c r="W29" s="9"/>
      <c r="X29" s="9"/>
    </row>
    <row r="46" spans="2:7" ht="15.75" thickBot="1" x14ac:dyDescent="0.3"/>
    <row r="47" spans="2:7" ht="18" x14ac:dyDescent="0.35">
      <c r="B47" s="10" t="s">
        <v>6</v>
      </c>
      <c r="C47" s="11" t="s">
        <v>16</v>
      </c>
      <c r="D47" s="11" t="s">
        <v>17</v>
      </c>
      <c r="E47" s="11" t="s">
        <v>18</v>
      </c>
      <c r="F47" s="11" t="s">
        <v>19</v>
      </c>
      <c r="G47" s="12" t="s">
        <v>20</v>
      </c>
    </row>
    <row r="48" spans="2:7" x14ac:dyDescent="0.25">
      <c r="B48" s="13">
        <v>1</v>
      </c>
      <c r="C48" s="19">
        <v>15000</v>
      </c>
      <c r="D48" s="19">
        <f>$C$61</f>
        <v>1989.2381056995866</v>
      </c>
      <c r="E48" s="19">
        <f>D48-F48</f>
        <v>1789.2381056995866</v>
      </c>
      <c r="F48" s="19">
        <f>C48*$C$59</f>
        <v>200</v>
      </c>
      <c r="G48" s="20">
        <f>C48-E48</f>
        <v>13210.761894300413</v>
      </c>
    </row>
    <row r="49" spans="2:7" x14ac:dyDescent="0.25">
      <c r="B49" s="13">
        <v>2</v>
      </c>
      <c r="C49" s="20">
        <f>G48</f>
        <v>13210.761894300413</v>
      </c>
      <c r="D49" s="19">
        <f t="shared" ref="D49:D55" si="3">$C$61</f>
        <v>1989.2381056995866</v>
      </c>
      <c r="E49" s="19">
        <f t="shared" ref="E49:E55" si="4">D49-F49</f>
        <v>1813.0946137755811</v>
      </c>
      <c r="F49" s="19">
        <f t="shared" ref="F49:F55" si="5">C49*$C$59</f>
        <v>176.1434919240055</v>
      </c>
      <c r="G49" s="20">
        <f t="shared" ref="G49:G55" si="6">C49-E49</f>
        <v>11397.667280524831</v>
      </c>
    </row>
    <row r="50" spans="2:7" x14ac:dyDescent="0.25">
      <c r="B50" s="13">
        <v>3</v>
      </c>
      <c r="C50" s="20">
        <f t="shared" ref="C50:C55" si="7">G49</f>
        <v>11397.667280524831</v>
      </c>
      <c r="D50" s="19">
        <f t="shared" si="3"/>
        <v>1989.2381056995866</v>
      </c>
      <c r="E50" s="19">
        <f t="shared" si="4"/>
        <v>1837.2692086259221</v>
      </c>
      <c r="F50" s="19">
        <f t="shared" si="5"/>
        <v>151.96889707366441</v>
      </c>
      <c r="G50" s="20">
        <f t="shared" si="6"/>
        <v>9560.3980718989078</v>
      </c>
    </row>
    <row r="51" spans="2:7" x14ac:dyDescent="0.25">
      <c r="B51" s="13">
        <v>4</v>
      </c>
      <c r="C51" s="20">
        <f t="shared" si="7"/>
        <v>9560.3980718989078</v>
      </c>
      <c r="D51" s="19">
        <f t="shared" si="3"/>
        <v>1989.2381056995866</v>
      </c>
      <c r="E51" s="19">
        <f t="shared" si="4"/>
        <v>1861.7661314076013</v>
      </c>
      <c r="F51" s="19">
        <f t="shared" si="5"/>
        <v>127.47197429198545</v>
      </c>
      <c r="G51" s="20">
        <f t="shared" si="6"/>
        <v>7698.6319404913065</v>
      </c>
    </row>
    <row r="52" spans="2:7" x14ac:dyDescent="0.25">
      <c r="B52" s="13">
        <v>5</v>
      </c>
      <c r="C52" s="20">
        <f t="shared" si="7"/>
        <v>7698.6319404913065</v>
      </c>
      <c r="D52" s="19">
        <f t="shared" si="3"/>
        <v>1989.2381056995866</v>
      </c>
      <c r="E52" s="19">
        <f t="shared" si="4"/>
        <v>1886.5896798263693</v>
      </c>
      <c r="F52" s="19">
        <f t="shared" si="5"/>
        <v>102.64842587321743</v>
      </c>
      <c r="G52" s="20">
        <f t="shared" si="6"/>
        <v>5812.0422606649372</v>
      </c>
    </row>
    <row r="53" spans="2:7" x14ac:dyDescent="0.25">
      <c r="B53" s="13">
        <v>6</v>
      </c>
      <c r="C53" s="20">
        <f t="shared" si="7"/>
        <v>5812.0422606649372</v>
      </c>
      <c r="D53" s="19">
        <f t="shared" si="3"/>
        <v>1989.2381056995866</v>
      </c>
      <c r="E53" s="19">
        <f t="shared" si="4"/>
        <v>1911.7442088907208</v>
      </c>
      <c r="F53" s="19">
        <f t="shared" si="5"/>
        <v>77.493896808865841</v>
      </c>
      <c r="G53" s="20">
        <f t="shared" si="6"/>
        <v>3900.2980517742162</v>
      </c>
    </row>
    <row r="54" spans="2:7" x14ac:dyDescent="0.25">
      <c r="B54" s="13">
        <v>7</v>
      </c>
      <c r="C54" s="20">
        <f t="shared" si="7"/>
        <v>3900.2980517742162</v>
      </c>
      <c r="D54" s="19">
        <f t="shared" si="3"/>
        <v>1989.2381056995866</v>
      </c>
      <c r="E54" s="19">
        <f t="shared" si="4"/>
        <v>1937.2341316759305</v>
      </c>
      <c r="F54" s="19">
        <f t="shared" si="5"/>
        <v>52.00397402365622</v>
      </c>
      <c r="G54" s="20">
        <f t="shared" si="6"/>
        <v>1963.0639200982857</v>
      </c>
    </row>
    <row r="55" spans="2:7" ht="15.75" thickBot="1" x14ac:dyDescent="0.3">
      <c r="B55" s="14">
        <v>8</v>
      </c>
      <c r="C55" s="20">
        <f t="shared" si="7"/>
        <v>1963.0639200982857</v>
      </c>
      <c r="D55" s="19">
        <f t="shared" si="3"/>
        <v>1989.2381056995866</v>
      </c>
      <c r="E55" s="19">
        <f t="shared" si="4"/>
        <v>1963.0639200982762</v>
      </c>
      <c r="F55" s="19">
        <f t="shared" si="5"/>
        <v>26.174185601310477</v>
      </c>
      <c r="G55" s="20">
        <f t="shared" si="6"/>
        <v>9.5496943686157465E-12</v>
      </c>
    </row>
    <row r="56" spans="2:7" ht="15.75" thickBot="1" x14ac:dyDescent="0.3">
      <c r="B56" s="15" t="s">
        <v>8</v>
      </c>
      <c r="C56" s="16" t="s">
        <v>15</v>
      </c>
      <c r="D56" s="17">
        <f>SUM(D48:D55)</f>
        <v>15913.904845596695</v>
      </c>
      <c r="E56" s="17">
        <f>SUM(E48:E55)</f>
        <v>14999.999999999989</v>
      </c>
      <c r="F56" s="17">
        <f>SUM(F48:F55)</f>
        <v>913.9048455967054</v>
      </c>
      <c r="G56" s="18" t="s">
        <v>15</v>
      </c>
    </row>
    <row r="57" spans="2:7" x14ac:dyDescent="0.25">
      <c r="D57" s="7"/>
    </row>
    <row r="58" spans="2:7" x14ac:dyDescent="0.25">
      <c r="B58" t="s">
        <v>22</v>
      </c>
      <c r="C58">
        <v>0.16</v>
      </c>
      <c r="D58" t="s">
        <v>27</v>
      </c>
    </row>
    <row r="59" spans="2:7" x14ac:dyDescent="0.25">
      <c r="B59" t="s">
        <v>28</v>
      </c>
      <c r="C59">
        <f>C58/12</f>
        <v>1.3333333333333334E-2</v>
      </c>
      <c r="D59" t="s">
        <v>29</v>
      </c>
    </row>
    <row r="60" spans="2:7" x14ac:dyDescent="0.25">
      <c r="B60" t="s">
        <v>30</v>
      </c>
      <c r="C60">
        <v>8</v>
      </c>
      <c r="E60" t="s">
        <v>21</v>
      </c>
      <c r="F60">
        <f>1+C59</f>
        <v>1.0133333333333334</v>
      </c>
    </row>
    <row r="61" spans="2:7" x14ac:dyDescent="0.25">
      <c r="B61" t="s">
        <v>31</v>
      </c>
      <c r="C61" s="21">
        <f>C48*F60^C60*(F60-1)/(F60^C60-1)</f>
        <v>1989.2381056995866</v>
      </c>
    </row>
    <row r="71" spans="2:7" ht="15.75" thickBot="1" x14ac:dyDescent="0.3"/>
    <row r="72" spans="2:7" ht="18" x14ac:dyDescent="0.35">
      <c r="B72" s="10" t="s">
        <v>6</v>
      </c>
      <c r="C72" s="11" t="s">
        <v>16</v>
      </c>
      <c r="D72" s="11" t="s">
        <v>17</v>
      </c>
      <c r="E72" s="11" t="s">
        <v>18</v>
      </c>
      <c r="F72" s="11" t="s">
        <v>19</v>
      </c>
      <c r="G72" s="12" t="s">
        <v>20</v>
      </c>
    </row>
    <row r="73" spans="2:7" x14ac:dyDescent="0.25">
      <c r="B73" s="22">
        <v>1</v>
      </c>
      <c r="C73" s="19">
        <v>6000</v>
      </c>
      <c r="D73" s="19">
        <f>$C$95</f>
        <v>642.01844382750198</v>
      </c>
      <c r="E73" s="19">
        <f>D73-F73</f>
        <v>567.01844382750198</v>
      </c>
      <c r="F73" s="19">
        <f>C73*$C$87</f>
        <v>75</v>
      </c>
      <c r="G73" s="20">
        <f>C73-E73</f>
        <v>5432.9815561724981</v>
      </c>
    </row>
    <row r="74" spans="2:7" x14ac:dyDescent="0.25">
      <c r="B74" s="22">
        <v>2</v>
      </c>
      <c r="C74" s="19">
        <f>G73</f>
        <v>5432.9815561724981</v>
      </c>
      <c r="D74" s="19">
        <f t="shared" ref="D74:D78" si="8">$C$95</f>
        <v>642.01844382750198</v>
      </c>
      <c r="E74" s="19">
        <f t="shared" ref="E74:E78" si="9">D74-F74</f>
        <v>574.10617437534574</v>
      </c>
      <c r="F74" s="19">
        <f t="shared" ref="F74:F78" si="10">C74*$C$87</f>
        <v>67.912269452156224</v>
      </c>
      <c r="G74" s="20">
        <f t="shared" ref="G74:G82" si="11">C74-E74</f>
        <v>4858.8753817971519</v>
      </c>
    </row>
    <row r="75" spans="2:7" x14ac:dyDescent="0.25">
      <c r="B75" s="22">
        <v>3</v>
      </c>
      <c r="C75" s="19">
        <f t="shared" ref="C75:C82" si="12">G74</f>
        <v>4858.8753817971519</v>
      </c>
      <c r="D75" s="19">
        <f t="shared" si="8"/>
        <v>642.01844382750198</v>
      </c>
      <c r="E75" s="19">
        <f t="shared" si="9"/>
        <v>581.28250155503758</v>
      </c>
      <c r="F75" s="19">
        <f t="shared" si="10"/>
        <v>60.735942272464392</v>
      </c>
      <c r="G75" s="20">
        <f t="shared" si="11"/>
        <v>4277.592880242114</v>
      </c>
    </row>
    <row r="76" spans="2:7" x14ac:dyDescent="0.25">
      <c r="B76" s="22">
        <v>4</v>
      </c>
      <c r="C76" s="19">
        <f t="shared" si="12"/>
        <v>4277.592880242114</v>
      </c>
      <c r="D76" s="19">
        <f t="shared" si="8"/>
        <v>642.01844382750198</v>
      </c>
      <c r="E76" s="19">
        <f t="shared" si="9"/>
        <v>588.54853282447561</v>
      </c>
      <c r="F76" s="19">
        <f t="shared" si="10"/>
        <v>53.469911003026418</v>
      </c>
      <c r="G76" s="20">
        <f t="shared" si="11"/>
        <v>3689.0443474176382</v>
      </c>
    </row>
    <row r="77" spans="2:7" x14ac:dyDescent="0.25">
      <c r="B77" s="22">
        <v>5</v>
      </c>
      <c r="C77" s="19">
        <f t="shared" si="12"/>
        <v>3689.0443474176382</v>
      </c>
      <c r="D77" s="19">
        <f t="shared" si="8"/>
        <v>642.01844382750198</v>
      </c>
      <c r="E77" s="19">
        <f t="shared" si="9"/>
        <v>595.90538948478149</v>
      </c>
      <c r="F77" s="19">
        <f t="shared" si="10"/>
        <v>46.113054342720474</v>
      </c>
      <c r="G77" s="20">
        <f t="shared" si="11"/>
        <v>3093.1389579328566</v>
      </c>
    </row>
    <row r="78" spans="2:7" x14ac:dyDescent="0.25">
      <c r="B78" s="22">
        <v>6</v>
      </c>
      <c r="C78" s="19">
        <f t="shared" si="12"/>
        <v>3093.1389579328566</v>
      </c>
      <c r="D78" s="19">
        <f t="shared" si="8"/>
        <v>642.01844382750198</v>
      </c>
      <c r="E78" s="19">
        <f t="shared" si="9"/>
        <v>603.35420685334134</v>
      </c>
      <c r="F78" s="19">
        <f t="shared" si="10"/>
        <v>38.664236974160701</v>
      </c>
      <c r="G78" s="20">
        <f t="shared" si="11"/>
        <v>2489.7847510795154</v>
      </c>
    </row>
    <row r="79" spans="2:7" x14ac:dyDescent="0.25">
      <c r="B79" s="23">
        <v>7</v>
      </c>
      <c r="C79" s="26">
        <f t="shared" si="12"/>
        <v>2489.7847510795154</v>
      </c>
      <c r="D79" s="19">
        <f>$F$95</f>
        <v>638.08475961122963</v>
      </c>
      <c r="E79" s="19">
        <f>D79-F79</f>
        <v>613.18691210043448</v>
      </c>
      <c r="F79" s="19">
        <f>C79*$C$90</f>
        <v>24.897847510795156</v>
      </c>
      <c r="G79" s="20">
        <f t="shared" si="11"/>
        <v>1876.597838979081</v>
      </c>
    </row>
    <row r="80" spans="2:7" x14ac:dyDescent="0.25">
      <c r="B80" s="23">
        <v>8</v>
      </c>
      <c r="C80" s="26">
        <f t="shared" si="12"/>
        <v>1876.597838979081</v>
      </c>
      <c r="D80" s="19">
        <f t="shared" ref="D80:D82" si="13">$F$95</f>
        <v>638.08475961122963</v>
      </c>
      <c r="E80" s="19">
        <f t="shared" ref="E80:E82" si="14">D80-F80</f>
        <v>619.31878122143883</v>
      </c>
      <c r="F80" s="19">
        <f t="shared" ref="F80:F82" si="15">C80*$C$90</f>
        <v>18.76597838979081</v>
      </c>
      <c r="G80" s="20">
        <f t="shared" si="11"/>
        <v>1257.279057757642</v>
      </c>
    </row>
    <row r="81" spans="2:7" x14ac:dyDescent="0.25">
      <c r="B81" s="23">
        <v>9</v>
      </c>
      <c r="C81" s="26">
        <f t="shared" si="12"/>
        <v>1257.279057757642</v>
      </c>
      <c r="D81" s="19">
        <f t="shared" si="13"/>
        <v>638.08475961122963</v>
      </c>
      <c r="E81" s="19">
        <f t="shared" si="14"/>
        <v>625.51196903365326</v>
      </c>
      <c r="F81" s="19">
        <f t="shared" si="15"/>
        <v>12.57279057757642</v>
      </c>
      <c r="G81" s="20">
        <f t="shared" si="11"/>
        <v>631.76708872398876</v>
      </c>
    </row>
    <row r="82" spans="2:7" ht="15.75" thickBot="1" x14ac:dyDescent="0.3">
      <c r="B82" s="23">
        <v>10</v>
      </c>
      <c r="C82" s="26">
        <f t="shared" si="12"/>
        <v>631.76708872398876</v>
      </c>
      <c r="D82" s="19">
        <f t="shared" si="13"/>
        <v>638.08475961122963</v>
      </c>
      <c r="E82" s="19">
        <f t="shared" si="14"/>
        <v>631.76708872398979</v>
      </c>
      <c r="F82" s="19">
        <f t="shared" si="15"/>
        <v>6.3176708872398875</v>
      </c>
      <c r="G82" s="20">
        <f t="shared" si="11"/>
        <v>-1.0231815394945443E-12</v>
      </c>
    </row>
    <row r="83" spans="2:7" ht="15.75" thickBot="1" x14ac:dyDescent="0.3">
      <c r="B83" s="15" t="s">
        <v>8</v>
      </c>
      <c r="C83" s="16" t="s">
        <v>15</v>
      </c>
      <c r="D83" s="17">
        <f>SUM(D73:D82)</f>
        <v>6404.4497014099306</v>
      </c>
      <c r="E83" s="17">
        <f>SUM(E73:E82)</f>
        <v>6000.0000000000009</v>
      </c>
      <c r="F83" s="17">
        <f>SUM(F73:F82)</f>
        <v>404.44970140993053</v>
      </c>
      <c r="G83" s="18" t="s">
        <v>15</v>
      </c>
    </row>
    <row r="86" spans="2:7" x14ac:dyDescent="0.25">
      <c r="B86" t="s">
        <v>22</v>
      </c>
      <c r="C86">
        <v>0.15</v>
      </c>
      <c r="D86" t="s">
        <v>23</v>
      </c>
    </row>
    <row r="87" spans="2:7" x14ac:dyDescent="0.25">
      <c r="B87" s="24" t="s">
        <v>28</v>
      </c>
      <c r="C87" s="24">
        <f>C86/12</f>
        <v>1.2499999999999999E-2</v>
      </c>
      <c r="D87" t="s">
        <v>32</v>
      </c>
    </row>
    <row r="89" spans="2:7" x14ac:dyDescent="0.25">
      <c r="B89" t="s">
        <v>22</v>
      </c>
      <c r="C89">
        <f>0.8*C86</f>
        <v>0.12</v>
      </c>
    </row>
    <row r="90" spans="2:7" x14ac:dyDescent="0.25">
      <c r="B90" s="25" t="s">
        <v>28</v>
      </c>
      <c r="C90" s="25">
        <f>C89/12</f>
        <v>0.01</v>
      </c>
    </row>
    <row r="92" spans="2:7" x14ac:dyDescent="0.25">
      <c r="B92" s="24" t="s">
        <v>33</v>
      </c>
      <c r="C92" s="24">
        <v>6000</v>
      </c>
      <c r="E92" s="25" t="s">
        <v>33</v>
      </c>
      <c r="F92" s="27">
        <f>C79</f>
        <v>2489.7847510795154</v>
      </c>
    </row>
    <row r="93" spans="2:7" x14ac:dyDescent="0.25">
      <c r="B93" s="24" t="s">
        <v>21</v>
      </c>
      <c r="C93" s="24">
        <f>C87+1</f>
        <v>1.0125</v>
      </c>
      <c r="E93" s="25" t="s">
        <v>21</v>
      </c>
      <c r="F93" s="25">
        <f>C90+1</f>
        <v>1.01</v>
      </c>
    </row>
    <row r="94" spans="2:7" x14ac:dyDescent="0.25">
      <c r="B94" s="24" t="s">
        <v>30</v>
      </c>
      <c r="C94" s="24">
        <v>10</v>
      </c>
      <c r="E94" s="25" t="s">
        <v>30</v>
      </c>
      <c r="F94" s="25">
        <v>4</v>
      </c>
    </row>
    <row r="95" spans="2:7" x14ac:dyDescent="0.25">
      <c r="B95" s="24" t="s">
        <v>31</v>
      </c>
      <c r="C95" s="28">
        <f>C92*C93^C94*(C93-1)/(C93^C94-1)</f>
        <v>642.01844382750198</v>
      </c>
      <c r="E95" s="25" t="s">
        <v>31</v>
      </c>
      <c r="F95" s="29">
        <f>F92*F93^F94*(F93-1)/(F93^F94-1)</f>
        <v>638.08475961122963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2025-03-17T10:35:20Z</dcterms:created>
  <dcterms:modified xsi:type="dcterms:W3CDTF">2025-03-17T11:55:34Z</dcterms:modified>
</cp:coreProperties>
</file>