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05"/>
  </bookViews>
  <sheets>
    <sheet name="zad 1" sheetId="20" r:id="rId1"/>
    <sheet name="zad 2" sheetId="4" r:id="rId2"/>
    <sheet name="Zad3 - SPSS" sheetId="21" r:id="rId3"/>
    <sheet name="zad 4" sheetId="11" r:id="rId4"/>
    <sheet name="zad 5" sheetId="12" r:id="rId5"/>
    <sheet name="zad 6 - SPSS" sheetId="22" r:id="rId6"/>
    <sheet name="zad 7" sheetId="9" r:id="rId7"/>
    <sheet name="zad 8" sheetId="7" r:id="rId8"/>
    <sheet name="zad 9 -SPSS" sheetId="23" r:id="rId9"/>
    <sheet name="zad 10" sheetId="8" r:id="rId10"/>
    <sheet name="zad 11" sheetId="18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20" l="1"/>
  <c r="D49" i="20"/>
  <c r="B46" i="20"/>
  <c r="B44" i="20"/>
  <c r="B43" i="20"/>
  <c r="B42" i="20"/>
  <c r="E35" i="20"/>
  <c r="I31" i="20"/>
  <c r="H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10" i="20"/>
  <c r="G31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10" i="20"/>
  <c r="D31" i="20"/>
  <c r="C32" i="20"/>
  <c r="B32" i="20"/>
  <c r="C31" i="20"/>
  <c r="B31" i="20"/>
</calcChain>
</file>

<file path=xl/sharedStrings.xml><?xml version="1.0" encoding="utf-8"?>
<sst xmlns="http://schemas.openxmlformats.org/spreadsheetml/2006/main" count="129" uniqueCount="112">
  <si>
    <t>LZ 872ES</t>
  </si>
  <si>
    <t>LU 294HT</t>
  </si>
  <si>
    <t>LC 640BB</t>
  </si>
  <si>
    <t>LZ 942GD</t>
  </si>
  <si>
    <t>LPU 18SM</t>
  </si>
  <si>
    <t>LLB 24UT</t>
  </si>
  <si>
    <t>LU 281TR</t>
  </si>
  <si>
    <t>LC 239BD</t>
  </si>
  <si>
    <t>LTM 72RD</t>
  </si>
  <si>
    <t>LU 324FG</t>
  </si>
  <si>
    <t>Cena  (w tys zł)</t>
  </si>
  <si>
    <t>Przebieg (w tys km)</t>
  </si>
  <si>
    <t>Nr rejestracyjny</t>
  </si>
  <si>
    <t>Prawnik</t>
  </si>
  <si>
    <t xml:space="preserve">Lekarz </t>
  </si>
  <si>
    <t>Nauczyciel</t>
  </si>
  <si>
    <t>Zawód syna</t>
  </si>
  <si>
    <t>Zawód ojca</t>
  </si>
  <si>
    <t>ciemne</t>
  </si>
  <si>
    <t>jasne</t>
  </si>
  <si>
    <t>brązowe</t>
  </si>
  <si>
    <t>niebieskie</t>
  </si>
  <si>
    <t>Kolor oczu</t>
  </si>
  <si>
    <t>Kolor włosów</t>
  </si>
  <si>
    <t>Na podstawie danych wskaż czy istnieje zależność pomiędzy kolorem oczu, a kolorem włosów</t>
  </si>
  <si>
    <t>XVIII</t>
  </si>
  <si>
    <t>XIX</t>
  </si>
  <si>
    <t>XX</t>
  </si>
  <si>
    <t>XXI</t>
  </si>
  <si>
    <t>przeciętna</t>
  </si>
  <si>
    <t>wysoka</t>
  </si>
  <si>
    <t>b.wysoka</t>
  </si>
  <si>
    <t>Wartość kolekcjonerska</t>
  </si>
  <si>
    <t>Wiek pochodzenia</t>
  </si>
  <si>
    <t>Pewien kolekcjoner znaczków poszeregował swoje zbiory ze względu na wiek pochodzenia znaczków oraz ich wartość kolekcjonerską</t>
  </si>
  <si>
    <t>średni</t>
  </si>
  <si>
    <t>PC6</t>
  </si>
  <si>
    <t>dobry</t>
  </si>
  <si>
    <t>PC5</t>
  </si>
  <si>
    <t>b.dobry</t>
  </si>
  <si>
    <t>PC4</t>
  </si>
  <si>
    <t>PC3</t>
  </si>
  <si>
    <t>zły</t>
  </si>
  <si>
    <t>PC2</t>
  </si>
  <si>
    <t>PC1</t>
  </si>
  <si>
    <t>Wiek komputera w latach</t>
  </si>
  <si>
    <t>Stan komputera</t>
  </si>
  <si>
    <t>Nr komputera</t>
  </si>
  <si>
    <t>Zbadany został stan techniczny  6 komputerów oraz ich wiek. Na podstawie danych określ zależność pomiędzy tymi  wielkościami:</t>
  </si>
  <si>
    <t>wysoki</t>
  </si>
  <si>
    <t>niski</t>
  </si>
  <si>
    <t>Staż pracy</t>
  </si>
  <si>
    <t>Poziom zadowolenia z pracy</t>
  </si>
  <si>
    <t>Nr badanego</t>
  </si>
  <si>
    <t>Zapytano kilka anonimowych osób o uznaniową satysfakcję z pracy, oraz staż pracy w latach. Wyniki zostały zamieszczone w tabeli:</t>
  </si>
  <si>
    <t>Zła</t>
  </si>
  <si>
    <t>Dobra</t>
  </si>
  <si>
    <t>II</t>
  </si>
  <si>
    <t>I</t>
  </si>
  <si>
    <t>Metoda produkcji</t>
  </si>
  <si>
    <t>Jakość</t>
  </si>
  <si>
    <t>Zaobserwowano, że wadliwość produkcji zależy od metody produkcji. Przeprowadzono badanie jakości dla 600 sztuk towaru, uzyskując następujące wyniki:</t>
  </si>
  <si>
    <t>Zbadaj czy istnieje zależnośc pomiędzy wartością kolekcjonerską, a wiekiem pochodzenia znaczków.</t>
  </si>
  <si>
    <t>b) zinterpretuj otrzymaną wartość</t>
  </si>
  <si>
    <t>Wiek samochodu (w latach</t>
  </si>
  <si>
    <t>W pewnym komisie samochodowym zbadano ceny samochodu marki X biorąc pod uwagę cenę oraz ich przebieg. Na podstawie danych:</t>
  </si>
  <si>
    <t>a) oblicz współczynnik korelacji liniowej Pearsona pomiędzy przebiegiem a ceną auta stosując wzór oraz odpowiednią funkcję z excela</t>
  </si>
  <si>
    <t>c) stosując funkcję "pearson" wskaż czy z ceną auta jest bardziej powiązany jego wiek, czy przebieg</t>
  </si>
  <si>
    <t>Średnia</t>
  </si>
  <si>
    <t>* oblicz statystykę Chi-kwadrat</t>
  </si>
  <si>
    <t>a) Na podstawie danych sprawdź czy są przesłanki do zastosowania  współczynnika korelacji liniowej Pearsona (liczba obserwacji, logika związku, kształt zależności). Uzasadnij odpowiedź</t>
  </si>
  <si>
    <t>b) Za pomocą współczynnika korelacji liniowej Pearsona podaj wartość korelacji pomiędzy liczbą ludności, a liczbą urodzeń żywych (zinetpretuj wynik uwzględniając  siłę i kierunek zależności)</t>
  </si>
  <si>
    <t>Rok</t>
  </si>
  <si>
    <t>Liczba ludności (xi)</t>
  </si>
  <si>
    <t>Urodzenia żywe (yi)</t>
  </si>
  <si>
    <t>Zgony</t>
  </si>
  <si>
    <t>Suma</t>
  </si>
  <si>
    <t>* zbadaj zależności przy zastosowaniu wszystkich pozonanych miar korelacji</t>
  </si>
  <si>
    <t>Za pomocą współczynnika korelacji rang Spearmana oceń zależność pomiędzy oceną z historii a oceną z zachowania</t>
  </si>
  <si>
    <t>zastosuj bazę danych zad6.sav</t>
  </si>
  <si>
    <t>Na podstawie danych zad9.sav utwórz tablicę krzyżową dla badanych zmiennych, a następnie:</t>
  </si>
  <si>
    <t>b) oblicz i zinetpretuj współczynnik V-Cramera</t>
  </si>
  <si>
    <t>c) Pobierz dane dotyczące zgonów ludności a następnie sprawdź za pomocą odpowiedniej funkcji podaj, która ze zmiennych jest bardziej skorelowana z liczbą ludności</t>
  </si>
  <si>
    <t>Na podstawie bazy danych zad3.sav zbadaj współczynnikiem korelacji liniowej Pearsona, co jest w najwyższym stopniu skorelowane z PKB per capita, a następnie zinterpretuj wybraną zależność</t>
  </si>
  <si>
    <t>Wykorzystaj współczynnik korelacji rang Spearmana  - zinterpretuj uzyskany wynik</t>
  </si>
  <si>
    <t>Za pomocą współczynnika korelacji rang Spearmana oblicz i zinterpretuj zależność pomiędzy wskazanymi cechami</t>
  </si>
  <si>
    <t>Istnieje podejżenie, iż zawód wykonywany przez syna ma związek z zawodem ojca. Określ siłę  związku pommiędzy zawodem ojca, a zawodem syna</t>
  </si>
  <si>
    <t xml:space="preserve">a) oblicz statystykę chi^2 </t>
  </si>
  <si>
    <t>Pozyskaj dane dotyczące liczby mieszkańców w województwie lubelskim (stan na 31.12 ) w latach 2002-2023 oraz liczby urodzeń żywych</t>
  </si>
  <si>
    <t>Zostały spełnione przesłanki do zastosowania wspolczynnika korelacji pearsona gdyz</t>
  </si>
  <si>
    <t>1. Wystepuje odpowiednia liczba obserwacji (n&gt;10)</t>
  </si>
  <si>
    <t>2. Zachowana jest logika zwiazku, obie kategorie dotycza tego samego obszaru oraz zakresu czasowego i wystepuje pomiedzy nimi zwiazek logiczny (liczba urodzen jest powiazana z liczba ludnosci)</t>
  </si>
  <si>
    <t>3. Wystepuje widoczna liniowa zaleznosc pomiedzy zmiennymi (patrz wykres)</t>
  </si>
  <si>
    <t>xi-xsr</t>
  </si>
  <si>
    <t>yi-yisr</t>
  </si>
  <si>
    <t>(xi-xsr)*(yi-ysr)</t>
  </si>
  <si>
    <t>(xi-xsr)^2</t>
  </si>
  <si>
    <t>(yi-ysr)^2</t>
  </si>
  <si>
    <t>Współczynnik korelacji liniowej pearsona:</t>
  </si>
  <si>
    <t>r xy=</t>
  </si>
  <si>
    <t>Interpretacja pomiedzy zmiennymi wystepuje korelacja dodatnia bardzo silna</t>
  </si>
  <si>
    <t>Otrzymana korelacja informuje nas ze pomiedzy liczba ludnosci a liczba urodzen zywych wystepuje bardzo silne liniowe powiazanie tzn. jeśli liczba urodzen wzrasta to na ogol wzrasta tez liczba ludnosci zas jeśli liczba ludnosci spada to na ogol idzie to w parze ze spadkiem liczby urodzen</t>
  </si>
  <si>
    <t>cov (x;y)</t>
  </si>
  <si>
    <t>Sx</t>
  </si>
  <si>
    <t>Sy</t>
  </si>
  <si>
    <t>r xy</t>
  </si>
  <si>
    <t>III</t>
  </si>
  <si>
    <t xml:space="preserve">funckja pearson </t>
  </si>
  <si>
    <t>c)</t>
  </si>
  <si>
    <t xml:space="preserve">korelacja pomiedzy liczba ludnosci a liczba zgonow </t>
  </si>
  <si>
    <t>ujemna sila umiarkowana</t>
  </si>
  <si>
    <t xml:space="preserve">Silniej skolerowana z liczby ludnosci jest liczba urodzen, ponieważ wartosc bezwzgledna dla r xy jest wyzsza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</si>
</sst>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00"/>
  </numFmts>
  <fonts count="10"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6" fillId="0" borderId="0"/>
  </cellStyleXfs>
  <cellXfs count="108">
    <xf numFmtId="0" fontId="0" fillId="0" borderId="0" xfId="0"/>
    <xf numFmtId="0" fontId="7" fillId="0" borderId="0" xfId="1"/>
    <xf numFmtId="0" fontId="7" fillId="0" borderId="1" xfId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0" borderId="5" xfId="1" applyBorder="1" applyAlignment="1">
      <alignment horizontal="center"/>
    </xf>
    <xf numFmtId="0" fontId="7" fillId="0" borderId="6" xfId="1" applyBorder="1" applyAlignment="1">
      <alignment horizontal="center"/>
    </xf>
    <xf numFmtId="0" fontId="7" fillId="0" borderId="0" xfId="1" applyAlignment="1">
      <alignment wrapText="1"/>
    </xf>
    <xf numFmtId="0" fontId="7" fillId="0" borderId="7" xfId="1" applyBorder="1" applyAlignment="1">
      <alignment horizontal="center" wrapText="1"/>
    </xf>
    <xf numFmtId="0" fontId="7" fillId="0" borderId="8" xfId="1" applyBorder="1" applyAlignment="1">
      <alignment horizontal="center" wrapText="1"/>
    </xf>
    <xf numFmtId="0" fontId="7" fillId="0" borderId="9" xfId="1" applyBorder="1" applyAlignment="1">
      <alignment horizontal="center" wrapText="1"/>
    </xf>
    <xf numFmtId="0" fontId="7" fillId="0" borderId="11" xfId="1" applyBorder="1"/>
    <xf numFmtId="0" fontId="7" fillId="0" borderId="14" xfId="1" applyBorder="1"/>
    <xf numFmtId="0" fontId="7" fillId="0" borderId="17" xfId="1" applyBorder="1"/>
    <xf numFmtId="0" fontId="7" fillId="0" borderId="19" xfId="1" applyBorder="1"/>
    <xf numFmtId="0" fontId="7" fillId="0" borderId="20" xfId="1" applyBorder="1"/>
    <xf numFmtId="0" fontId="7" fillId="0" borderId="21" xfId="1" applyBorder="1"/>
    <xf numFmtId="0" fontId="7" fillId="0" borderId="22" xfId="1" applyBorder="1"/>
    <xf numFmtId="0" fontId="7" fillId="0" borderId="23" xfId="1" applyBorder="1"/>
    <xf numFmtId="0" fontId="7" fillId="0" borderId="24" xfId="1" applyBorder="1"/>
    <xf numFmtId="0" fontId="7" fillId="0" borderId="25" xfId="1" applyBorder="1"/>
    <xf numFmtId="0" fontId="7" fillId="0" borderId="26" xfId="1" applyBorder="1"/>
    <xf numFmtId="0" fontId="7" fillId="0" borderId="27" xfId="1" applyBorder="1"/>
    <xf numFmtId="0" fontId="7" fillId="0" borderId="28" xfId="1" applyBorder="1"/>
    <xf numFmtId="0" fontId="7" fillId="0" borderId="33" xfId="1" applyBorder="1"/>
    <xf numFmtId="0" fontId="8" fillId="0" borderId="11" xfId="1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17" xfId="1" applyFont="1" applyBorder="1" applyAlignment="1">
      <alignment horizontal="center"/>
    </xf>
    <xf numFmtId="0" fontId="8" fillId="0" borderId="19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7" fillId="0" borderId="19" xfId="1" applyBorder="1" applyAlignment="1">
      <alignment horizontal="center"/>
    </xf>
    <xf numFmtId="0" fontId="7" fillId="0" borderId="20" xfId="1" applyBorder="1" applyAlignment="1">
      <alignment horizontal="center"/>
    </xf>
    <xf numFmtId="0" fontId="7" fillId="0" borderId="28" xfId="1" applyBorder="1" applyAlignment="1">
      <alignment horizontal="center"/>
    </xf>
    <xf numFmtId="0" fontId="7" fillId="0" borderId="22" xfId="1" applyBorder="1" applyAlignment="1">
      <alignment horizontal="center"/>
    </xf>
    <xf numFmtId="0" fontId="7" fillId="0" borderId="23" xfId="1" applyBorder="1" applyAlignment="1">
      <alignment horizontal="center"/>
    </xf>
    <xf numFmtId="0" fontId="7" fillId="0" borderId="33" xfId="1" applyBorder="1" applyAlignment="1">
      <alignment horizontal="center"/>
    </xf>
    <xf numFmtId="0" fontId="7" fillId="0" borderId="29" xfId="1" applyBorder="1" applyAlignment="1">
      <alignment horizontal="center" wrapText="1"/>
    </xf>
    <xf numFmtId="0" fontId="7" fillId="0" borderId="30" xfId="1" applyBorder="1" applyAlignment="1">
      <alignment horizontal="center" wrapText="1"/>
    </xf>
    <xf numFmtId="0" fontId="7" fillId="0" borderId="31" xfId="1" applyBorder="1" applyAlignment="1">
      <alignment horizontal="center" wrapText="1"/>
    </xf>
    <xf numFmtId="0" fontId="7" fillId="0" borderId="7" xfId="1" applyBorder="1" applyAlignment="1">
      <alignment horizontal="center" vertical="center" wrapText="1"/>
    </xf>
    <xf numFmtId="0" fontId="7" fillId="0" borderId="8" xfId="1" applyBorder="1" applyAlignment="1">
      <alignment horizontal="center" vertical="center" wrapText="1"/>
    </xf>
    <xf numFmtId="0" fontId="7" fillId="0" borderId="9" xfId="1" applyBorder="1" applyAlignment="1">
      <alignment horizontal="center" vertical="center" wrapText="1"/>
    </xf>
    <xf numFmtId="0" fontId="6" fillId="0" borderId="0" xfId="1" applyFont="1"/>
    <xf numFmtId="0" fontId="6" fillId="0" borderId="0" xfId="2"/>
    <xf numFmtId="0" fontId="9" fillId="0" borderId="0" xfId="2" applyFont="1" applyAlignment="1">
      <alignment horizontal="justify" vertical="top" wrapText="1"/>
    </xf>
    <xf numFmtId="0" fontId="9" fillId="0" borderId="1" xfId="2" applyFont="1" applyBorder="1" applyAlignment="1">
      <alignment horizontal="center" vertical="center" wrapText="1"/>
    </xf>
    <xf numFmtId="0" fontId="9" fillId="0" borderId="35" xfId="2" applyFont="1" applyBorder="1" applyAlignment="1">
      <alignment horizontal="center" vertical="center" wrapText="1"/>
    </xf>
    <xf numFmtId="0" fontId="9" fillId="0" borderId="36" xfId="2" applyFont="1" applyBorder="1" applyAlignment="1">
      <alignment horizontal="center" vertical="center" wrapText="1"/>
    </xf>
    <xf numFmtId="0" fontId="9" fillId="0" borderId="37" xfId="2" applyFont="1" applyBorder="1" applyAlignment="1">
      <alignment horizontal="center" vertical="center" wrapText="1"/>
    </xf>
    <xf numFmtId="0" fontId="9" fillId="0" borderId="38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center" vertical="center" wrapText="1"/>
    </xf>
    <xf numFmtId="0" fontId="4" fillId="0" borderId="0" xfId="1" applyFont="1"/>
    <xf numFmtId="0" fontId="3" fillId="0" borderId="0" xfId="1" applyFont="1"/>
    <xf numFmtId="0" fontId="8" fillId="0" borderId="0" xfId="1" applyFont="1"/>
    <xf numFmtId="0" fontId="7" fillId="0" borderId="0" xfId="1" applyAlignment="1">
      <alignment horizontal="center" vertical="center" wrapText="1"/>
    </xf>
    <xf numFmtId="0" fontId="5" fillId="0" borderId="0" xfId="1" applyFont="1"/>
    <xf numFmtId="0" fontId="1" fillId="0" borderId="0" xfId="1" applyFont="1"/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0" borderId="8" xfId="1" applyFont="1" applyBorder="1" applyAlignment="1">
      <alignment horizontal="center" wrapText="1"/>
    </xf>
    <xf numFmtId="0" fontId="0" fillId="0" borderId="0" xfId="0" applyAlignment="1">
      <alignment wrapText="1"/>
    </xf>
    <xf numFmtId="0" fontId="7" fillId="0" borderId="18" xfId="1" applyBorder="1" applyAlignment="1">
      <alignment horizontal="center"/>
    </xf>
    <xf numFmtId="0" fontId="7" fillId="0" borderId="17" xfId="1" applyBorder="1" applyAlignment="1">
      <alignment horizontal="center"/>
    </xf>
    <xf numFmtId="0" fontId="7" fillId="0" borderId="16" xfId="1" applyBorder="1" applyAlignment="1">
      <alignment horizontal="center"/>
    </xf>
    <xf numFmtId="0" fontId="7" fillId="0" borderId="15" xfId="1" applyBorder="1" applyAlignment="1">
      <alignment horizontal="center"/>
    </xf>
    <xf numFmtId="0" fontId="7" fillId="0" borderId="14" xfId="1" applyBorder="1" applyAlignment="1">
      <alignment horizontal="center"/>
    </xf>
    <xf numFmtId="0" fontId="7" fillId="0" borderId="13" xfId="1" applyBorder="1" applyAlignment="1">
      <alignment horizontal="center"/>
    </xf>
    <xf numFmtId="0" fontId="7" fillId="0" borderId="12" xfId="1" applyBorder="1" applyAlignment="1">
      <alignment horizontal="center"/>
    </xf>
    <xf numFmtId="0" fontId="7" fillId="0" borderId="11" xfId="1" applyBorder="1" applyAlignment="1">
      <alignment horizontal="center"/>
    </xf>
    <xf numFmtId="0" fontId="7" fillId="0" borderId="10" xfId="1" applyBorder="1" applyAlignment="1">
      <alignment horizontal="center"/>
    </xf>
    <xf numFmtId="3" fontId="0" fillId="0" borderId="0" xfId="0" applyNumberFormat="1"/>
    <xf numFmtId="0" fontId="0" fillId="0" borderId="9" xfId="0" applyBorder="1"/>
    <xf numFmtId="0" fontId="0" fillId="0" borderId="43" xfId="0" applyBorder="1"/>
    <xf numFmtId="0" fontId="0" fillId="0" borderId="5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 vertical="center"/>
    </xf>
    <xf numFmtId="0" fontId="0" fillId="2" borderId="8" xfId="0" applyFill="1" applyBorder="1"/>
    <xf numFmtId="0" fontId="0" fillId="2" borderId="43" xfId="0" applyFill="1" applyBorder="1"/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8" fillId="0" borderId="34" xfId="1" applyFont="1" applyBorder="1" applyAlignment="1">
      <alignment horizontal="center" vertical="center"/>
    </xf>
    <xf numFmtId="0" fontId="8" fillId="0" borderId="30" xfId="1" applyFont="1" applyBorder="1" applyAlignment="1">
      <alignment horizontal="center" vertical="center"/>
    </xf>
    <xf numFmtId="0" fontId="8" fillId="0" borderId="29" xfId="1" applyFont="1" applyBorder="1" applyAlignment="1">
      <alignment horizontal="center" vertical="center"/>
    </xf>
    <xf numFmtId="0" fontId="8" fillId="0" borderId="32" xfId="1" applyFont="1" applyBorder="1" applyAlignment="1">
      <alignment horizontal="center" wrapText="1"/>
    </xf>
    <xf numFmtId="0" fontId="8" fillId="0" borderId="11" xfId="1" applyFont="1" applyBorder="1" applyAlignment="1">
      <alignment horizontal="center" wrapText="1"/>
    </xf>
    <xf numFmtId="0" fontId="7" fillId="0" borderId="32" xfId="1" applyBorder="1" applyAlignment="1">
      <alignment horizontal="center" wrapText="1"/>
    </xf>
    <xf numFmtId="0" fontId="7" fillId="0" borderId="11" xfId="1" applyBorder="1" applyAlignment="1">
      <alignment horizontal="center" wrapText="1"/>
    </xf>
    <xf numFmtId="0" fontId="7" fillId="0" borderId="31" xfId="1" applyBorder="1" applyAlignment="1">
      <alignment horizontal="center"/>
    </xf>
    <xf numFmtId="0" fontId="7" fillId="0" borderId="30" xfId="1" applyBorder="1" applyAlignment="1">
      <alignment horizontal="center"/>
    </xf>
    <xf numFmtId="0" fontId="7" fillId="0" borderId="29" xfId="1" applyBorder="1" applyAlignment="1">
      <alignment horizontal="center"/>
    </xf>
    <xf numFmtId="0" fontId="1" fillId="0" borderId="0" xfId="1" applyFont="1" applyAlignment="1">
      <alignment horizontal="left" wrapText="1"/>
    </xf>
    <xf numFmtId="0" fontId="7" fillId="0" borderId="31" xfId="1" applyBorder="1" applyAlignment="1">
      <alignment horizontal="center" wrapText="1"/>
    </xf>
    <xf numFmtId="0" fontId="7" fillId="0" borderId="33" xfId="1" applyBorder="1" applyAlignment="1">
      <alignment horizontal="center" wrapText="1"/>
    </xf>
    <xf numFmtId="0" fontId="9" fillId="0" borderId="42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center" vertical="center" wrapText="1"/>
    </xf>
    <xf numFmtId="0" fontId="9" fillId="0" borderId="41" xfId="2" applyFont="1" applyBorder="1" applyAlignment="1">
      <alignment horizontal="center" vertical="center" wrapText="1"/>
    </xf>
    <xf numFmtId="0" fontId="9" fillId="0" borderId="40" xfId="2" applyFont="1" applyBorder="1" applyAlignment="1">
      <alignment horizontal="center" vertical="center" wrapText="1"/>
    </xf>
    <xf numFmtId="0" fontId="9" fillId="0" borderId="0" xfId="2" applyFont="1" applyAlignment="1">
      <alignment horizontal="justify" vertical="top" wrapText="1"/>
    </xf>
    <xf numFmtId="1" fontId="0" fillId="0" borderId="8" xfId="0" applyNumberFormat="1" applyBorder="1"/>
    <xf numFmtId="1" fontId="0" fillId="0" borderId="0" xfId="0" applyNumberFormat="1"/>
    <xf numFmtId="1" fontId="0" fillId="0" borderId="5" xfId="0" applyNumberFormat="1" applyBorder="1"/>
    <xf numFmtId="1" fontId="0" fillId="2" borderId="43" xfId="0" applyNumberFormat="1" applyFill="1" applyBorder="1"/>
    <xf numFmtId="0" fontId="0" fillId="2" borderId="0" xfId="0" applyFill="1"/>
    <xf numFmtId="0" fontId="0" fillId="0" borderId="0" xfId="0" applyAlignment="1">
      <alignment horizontal="center"/>
    </xf>
    <xf numFmtId="166" fontId="0" fillId="2" borderId="0" xfId="0" applyNumberFormat="1" applyFill="1"/>
  </cellXfs>
  <cellStyles count="3">
    <cellStyle name="Normalny" xfId="0" builtinId="0"/>
    <cellStyle name="Normalny 2" xfId="1"/>
    <cellStyle name="Normalny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pkt - Urodzenia żywe i liczba ludnosci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'zad 1'!$C$9</c:f>
              <c:strCache>
                <c:ptCount val="1"/>
                <c:pt idx="0">
                  <c:v>Urodzenia żywe (yi)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'zad 1'!$B$10:$B$30</c:f>
              <c:numCache>
                <c:formatCode>General</c:formatCode>
                <c:ptCount val="21"/>
                <c:pt idx="0">
                  <c:v>2191172</c:v>
                </c:pt>
                <c:pt idx="1">
                  <c:v>2185156</c:v>
                </c:pt>
                <c:pt idx="2">
                  <c:v>2179611</c:v>
                </c:pt>
                <c:pt idx="3">
                  <c:v>2172766</c:v>
                </c:pt>
                <c:pt idx="4">
                  <c:v>2166213</c:v>
                </c:pt>
                <c:pt idx="5">
                  <c:v>2161832</c:v>
                </c:pt>
                <c:pt idx="6">
                  <c:v>2157202</c:v>
                </c:pt>
                <c:pt idx="7">
                  <c:v>2178611</c:v>
                </c:pt>
                <c:pt idx="8">
                  <c:v>2171857</c:v>
                </c:pt>
                <c:pt idx="9">
                  <c:v>2165651</c:v>
                </c:pt>
                <c:pt idx="10">
                  <c:v>2156150</c:v>
                </c:pt>
                <c:pt idx="11">
                  <c:v>2147746</c:v>
                </c:pt>
                <c:pt idx="12">
                  <c:v>2139726</c:v>
                </c:pt>
                <c:pt idx="13">
                  <c:v>2133340</c:v>
                </c:pt>
                <c:pt idx="14">
                  <c:v>2126317</c:v>
                </c:pt>
                <c:pt idx="15">
                  <c:v>2117619</c:v>
                </c:pt>
                <c:pt idx="16">
                  <c:v>2108270</c:v>
                </c:pt>
                <c:pt idx="17">
                  <c:v>2056908</c:v>
                </c:pt>
                <c:pt idx="18">
                  <c:v>2038299</c:v>
                </c:pt>
                <c:pt idx="19">
                  <c:v>2024637</c:v>
                </c:pt>
                <c:pt idx="20">
                  <c:v>2011047</c:v>
                </c:pt>
              </c:numCache>
            </c:numRef>
          </c:xVal>
          <c:yVal>
            <c:numRef>
              <c:f>'zad 1'!$C$10:$C$30</c:f>
              <c:numCache>
                <c:formatCode>General</c:formatCode>
                <c:ptCount val="21"/>
                <c:pt idx="0">
                  <c:v>21261</c:v>
                </c:pt>
                <c:pt idx="1">
                  <c:v>20794</c:v>
                </c:pt>
                <c:pt idx="2">
                  <c:v>21346</c:v>
                </c:pt>
                <c:pt idx="3">
                  <c:v>21496</c:v>
                </c:pt>
                <c:pt idx="4">
                  <c:v>21795</c:v>
                </c:pt>
                <c:pt idx="5">
                  <c:v>23009</c:v>
                </c:pt>
                <c:pt idx="6">
                  <c:v>22964</c:v>
                </c:pt>
                <c:pt idx="7">
                  <c:v>22635</c:v>
                </c:pt>
                <c:pt idx="8">
                  <c:v>21363</c:v>
                </c:pt>
                <c:pt idx="9">
                  <c:v>21214</c:v>
                </c:pt>
                <c:pt idx="10">
                  <c:v>19738</c:v>
                </c:pt>
                <c:pt idx="11">
                  <c:v>19828</c:v>
                </c:pt>
                <c:pt idx="12">
                  <c:v>19715</c:v>
                </c:pt>
                <c:pt idx="13">
                  <c:v>19666</c:v>
                </c:pt>
                <c:pt idx="14">
                  <c:v>20898</c:v>
                </c:pt>
                <c:pt idx="15">
                  <c:v>20101</c:v>
                </c:pt>
                <c:pt idx="16">
                  <c:v>19286</c:v>
                </c:pt>
                <c:pt idx="17">
                  <c:v>18034</c:v>
                </c:pt>
                <c:pt idx="18">
                  <c:v>16641</c:v>
                </c:pt>
                <c:pt idx="19">
                  <c:v>15218</c:v>
                </c:pt>
                <c:pt idx="20">
                  <c:v>13492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2-49EB-BB17-98963A7EA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79184"/>
        <c:axId val="1409584592"/>
      </c:scatterChart>
      <c:valAx>
        <c:axId val="14095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9584592"/>
        <c:crosses val="autoZero"/>
        <c:crossBetween val="midCat"/>
      </c:valAx>
      <c:valAx>
        <c:axId val="1409584592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957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457200</xdr:colOff>
      <xdr:row>17</xdr:row>
      <xdr:rowOff>19050</xdr:rowOff>
    </xdr:from>
    <xdr:to>
      <xdr:col>27</xdr:col>
      <xdr:colOff>134071</xdr:colOff>
      <xdr:row>31</xdr:row>
      <xdr:rowOff>95636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92100" y="3400425"/>
          <a:ext cx="5163271" cy="2762636"/>
        </a:xfrm>
        <a:prstGeom prst="rect">
          <a:avLst/>
        </a:prstGeom>
      </xdr:spPr>
    </xdr:pic>
    <xdr:clientData/>
  </xdr:twoCellAnchor>
  <xdr:twoCellAnchor>
    <xdr:from>
      <xdr:col>10</xdr:col>
      <xdr:colOff>95250</xdr:colOff>
      <xdr:row>17</xdr:row>
      <xdr:rowOff>14287</xdr:rowOff>
    </xdr:from>
    <xdr:to>
      <xdr:col>17</xdr:col>
      <xdr:colOff>400050</xdr:colOff>
      <xdr:row>31</xdr:row>
      <xdr:rowOff>71437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topLeftCell="A35" zoomScaleNormal="100" workbookViewId="0">
      <selection activeCell="A55" sqref="A55"/>
    </sheetView>
  </sheetViews>
  <sheetFormatPr defaultRowHeight="15"/>
  <cols>
    <col min="2" max="2" width="13.42578125" customWidth="1"/>
    <col min="3" max="3" width="14.7109375" customWidth="1"/>
    <col min="4" max="4" width="12.7109375" customWidth="1"/>
    <col min="5" max="5" width="10.7109375" customWidth="1"/>
    <col min="6" max="6" width="10.140625" customWidth="1"/>
    <col min="7" max="7" width="14.7109375" bestFit="1" customWidth="1"/>
    <col min="8" max="8" width="12" bestFit="1" customWidth="1"/>
    <col min="9" max="9" width="11.28515625" customWidth="1"/>
  </cols>
  <sheetData>
    <row r="1" spans="1:21">
      <c r="A1" t="s">
        <v>88</v>
      </c>
    </row>
    <row r="2" spans="1:21" ht="14.45" customHeight="1">
      <c r="A2" s="82" t="s">
        <v>70</v>
      </c>
      <c r="B2" s="82"/>
      <c r="C2" s="82"/>
      <c r="D2" s="82"/>
      <c r="E2" s="82"/>
      <c r="F2" s="82"/>
      <c r="G2" s="82"/>
      <c r="H2" s="82"/>
      <c r="I2" s="82"/>
      <c r="J2" s="82"/>
      <c r="L2" t="s">
        <v>89</v>
      </c>
      <c r="U2" t="s">
        <v>90</v>
      </c>
    </row>
    <row r="3" spans="1:21">
      <c r="A3" s="82"/>
      <c r="B3" s="82"/>
      <c r="C3" s="82"/>
      <c r="D3" s="82"/>
      <c r="E3" s="82"/>
      <c r="F3" s="82"/>
      <c r="G3" s="82"/>
      <c r="H3" s="82"/>
      <c r="I3" s="82"/>
      <c r="J3" s="82"/>
      <c r="U3" t="s">
        <v>91</v>
      </c>
    </row>
    <row r="4" spans="1:21" ht="14.45" customHeight="1">
      <c r="A4" s="82" t="s">
        <v>71</v>
      </c>
      <c r="B4" s="82"/>
      <c r="C4" s="82"/>
      <c r="D4" s="82"/>
      <c r="E4" s="82"/>
      <c r="F4" s="82"/>
      <c r="G4" s="82"/>
      <c r="H4" s="82"/>
      <c r="I4" s="82"/>
      <c r="J4" s="82"/>
      <c r="U4" t="s">
        <v>92</v>
      </c>
    </row>
    <row r="5" spans="1:21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21">
      <c r="A6" s="82" t="s">
        <v>82</v>
      </c>
      <c r="B6" s="82"/>
      <c r="C6" s="82"/>
      <c r="D6" s="82"/>
      <c r="E6" s="82"/>
      <c r="F6" s="82"/>
      <c r="G6" s="82"/>
      <c r="H6" s="82"/>
      <c r="I6" s="82"/>
      <c r="J6" s="82"/>
    </row>
    <row r="7" spans="1:21">
      <c r="A7" s="82"/>
      <c r="B7" s="82"/>
      <c r="C7" s="82"/>
      <c r="D7" s="82"/>
      <c r="E7" s="82"/>
      <c r="F7" s="82"/>
      <c r="G7" s="82"/>
      <c r="H7" s="82"/>
      <c r="I7" s="82"/>
      <c r="J7" s="82"/>
    </row>
    <row r="8" spans="1:21" ht="15.75" thickBot="1">
      <c r="A8" t="s">
        <v>58</v>
      </c>
      <c r="D8" s="72"/>
    </row>
    <row r="9" spans="1:21" ht="27.6" customHeight="1" thickBot="1">
      <c r="A9" s="77" t="s">
        <v>72</v>
      </c>
      <c r="B9" s="59" t="s">
        <v>73</v>
      </c>
      <c r="C9" s="59" t="s">
        <v>74</v>
      </c>
      <c r="D9" s="78" t="s">
        <v>75</v>
      </c>
      <c r="E9" s="73" t="s">
        <v>93</v>
      </c>
      <c r="F9" s="76" t="s">
        <v>94</v>
      </c>
      <c r="G9" s="74" t="s">
        <v>95</v>
      </c>
      <c r="H9" s="76" t="s">
        <v>96</v>
      </c>
      <c r="I9" s="76" t="s">
        <v>97</v>
      </c>
    </row>
    <row r="10" spans="1:21">
      <c r="A10" s="60">
        <v>2003</v>
      </c>
      <c r="B10" s="75">
        <v>2191172</v>
      </c>
      <c r="C10" s="75">
        <v>21261</v>
      </c>
      <c r="D10" s="75">
        <v>22807</v>
      </c>
      <c r="E10" s="102">
        <f>B10-$B$32</f>
        <v>58308.666666666511</v>
      </c>
      <c r="F10" s="103">
        <f>C10-$C$32</f>
        <v>1237.4761904761908</v>
      </c>
      <c r="G10">
        <f>E10*F10</f>
        <v>72155586.698412523</v>
      </c>
      <c r="H10" s="103">
        <f>E10^2</f>
        <v>3399900608.4444265</v>
      </c>
      <c r="I10" s="103">
        <f>F10^2</f>
        <v>1531347.3219954658</v>
      </c>
      <c r="Q10" s="62"/>
      <c r="R10" s="62"/>
      <c r="S10" s="62"/>
      <c r="T10" s="62"/>
    </row>
    <row r="11" spans="1:21">
      <c r="A11" s="60">
        <v>2004</v>
      </c>
      <c r="B11" s="75">
        <v>2185156</v>
      </c>
      <c r="C11" s="75">
        <v>20794</v>
      </c>
      <c r="D11" s="75">
        <v>22797</v>
      </c>
      <c r="E11" s="102">
        <f t="shared" ref="E11:E30" si="0">B11-$B$32</f>
        <v>52292.666666666511</v>
      </c>
      <c r="F11" s="103">
        <f t="shared" ref="F11:F30" si="1">C11-$C$32</f>
        <v>770.47619047619082</v>
      </c>
      <c r="G11">
        <f t="shared" ref="G11:G30" si="2">E11*F11</f>
        <v>40290254.6031745</v>
      </c>
      <c r="H11" s="103">
        <f t="shared" ref="H11:I30" si="3">E11^2</f>
        <v>2734522987.111095</v>
      </c>
      <c r="I11" s="103">
        <f t="shared" si="3"/>
        <v>593633.56009070342</v>
      </c>
    </row>
    <row r="12" spans="1:21">
      <c r="A12" s="60">
        <v>2005</v>
      </c>
      <c r="B12" s="75">
        <v>2179611</v>
      </c>
      <c r="C12" s="75">
        <v>21346</v>
      </c>
      <c r="D12" s="75">
        <v>23182</v>
      </c>
      <c r="E12" s="102">
        <f t="shared" si="0"/>
        <v>46747.666666666511</v>
      </c>
      <c r="F12" s="103">
        <f t="shared" si="1"/>
        <v>1322.4761904761908</v>
      </c>
      <c r="G12">
        <f t="shared" si="2"/>
        <v>61822676.126983941</v>
      </c>
      <c r="H12" s="103">
        <f t="shared" si="3"/>
        <v>2185344338.7777634</v>
      </c>
      <c r="I12" s="103">
        <f t="shared" si="3"/>
        <v>1748943.2743764182</v>
      </c>
    </row>
    <row r="13" spans="1:21">
      <c r="A13" s="60">
        <v>2006</v>
      </c>
      <c r="B13" s="75">
        <v>2172766</v>
      </c>
      <c r="C13" s="75">
        <v>21496</v>
      </c>
      <c r="D13" s="75">
        <v>22678</v>
      </c>
      <c r="E13" s="102">
        <f t="shared" si="0"/>
        <v>39902.666666666511</v>
      </c>
      <c r="F13" s="103">
        <f t="shared" si="1"/>
        <v>1472.4761904761908</v>
      </c>
      <c r="G13">
        <f t="shared" si="2"/>
        <v>58755726.603174388</v>
      </c>
      <c r="H13" s="103">
        <f t="shared" si="3"/>
        <v>1592222807.1110988</v>
      </c>
      <c r="I13" s="103">
        <f t="shared" si="3"/>
        <v>2168186.1315192753</v>
      </c>
    </row>
    <row r="14" spans="1:21">
      <c r="A14" s="60">
        <v>2007</v>
      </c>
      <c r="B14" s="75">
        <v>2166213</v>
      </c>
      <c r="C14" s="75">
        <v>21795</v>
      </c>
      <c r="D14" s="75">
        <v>23323</v>
      </c>
      <c r="E14" s="102">
        <f t="shared" si="0"/>
        <v>33349.666666666511</v>
      </c>
      <c r="F14" s="103">
        <f t="shared" si="1"/>
        <v>1771.4761904761908</v>
      </c>
      <c r="G14">
        <f t="shared" si="2"/>
        <v>59078140.460317194</v>
      </c>
      <c r="H14" s="103">
        <f t="shared" si="3"/>
        <v>1112200266.7777674</v>
      </c>
      <c r="I14" s="103">
        <f t="shared" si="3"/>
        <v>3138127.8934240374</v>
      </c>
    </row>
    <row r="15" spans="1:21">
      <c r="A15" s="60">
        <v>2008</v>
      </c>
      <c r="B15" s="75">
        <v>2161832</v>
      </c>
      <c r="C15" s="75">
        <v>23009</v>
      </c>
      <c r="D15" s="75">
        <v>23428</v>
      </c>
      <c r="E15" s="102">
        <f t="shared" si="0"/>
        <v>28968.666666666511</v>
      </c>
      <c r="F15" s="103">
        <f t="shared" si="1"/>
        <v>2985.4761904761908</v>
      </c>
      <c r="G15">
        <f t="shared" si="2"/>
        <v>86485264.60317415</v>
      </c>
      <c r="H15" s="103">
        <f t="shared" si="3"/>
        <v>839183648.44443548</v>
      </c>
      <c r="I15" s="103">
        <f t="shared" si="3"/>
        <v>8913068.0839002281</v>
      </c>
    </row>
    <row r="16" spans="1:21">
      <c r="A16" s="60">
        <v>2009</v>
      </c>
      <c r="B16" s="75">
        <v>2157202</v>
      </c>
      <c r="C16" s="75">
        <v>22964</v>
      </c>
      <c r="D16" s="75">
        <v>23703</v>
      </c>
      <c r="E16" s="102">
        <f t="shared" si="0"/>
        <v>24338.666666666511</v>
      </c>
      <c r="F16" s="103">
        <f t="shared" si="1"/>
        <v>2940.4761904761908</v>
      </c>
      <c r="G16">
        <f t="shared" si="2"/>
        <v>71567269.841269389</v>
      </c>
      <c r="H16" s="103">
        <f t="shared" si="3"/>
        <v>592370695.11110353</v>
      </c>
      <c r="I16" s="103">
        <f t="shared" si="3"/>
        <v>8646400.2267573718</v>
      </c>
    </row>
    <row r="17" spans="1:9">
      <c r="A17" s="60">
        <v>2010</v>
      </c>
      <c r="B17" s="75">
        <v>2178611</v>
      </c>
      <c r="C17" s="75">
        <v>22635</v>
      </c>
      <c r="D17" s="75">
        <v>23037</v>
      </c>
      <c r="E17" s="102">
        <f t="shared" si="0"/>
        <v>45747.666666666511</v>
      </c>
      <c r="F17" s="103">
        <f t="shared" si="1"/>
        <v>2611.4761904761908</v>
      </c>
      <c r="G17">
        <f t="shared" si="2"/>
        <v>119468942.26984088</v>
      </c>
      <c r="H17" s="103">
        <f t="shared" si="3"/>
        <v>2092849005.4444304</v>
      </c>
      <c r="I17" s="103">
        <f t="shared" si="3"/>
        <v>6819807.8934240378</v>
      </c>
    </row>
    <row r="18" spans="1:9">
      <c r="A18" s="60">
        <v>2011</v>
      </c>
      <c r="B18" s="75">
        <v>2171857</v>
      </c>
      <c r="C18" s="75">
        <v>21363</v>
      </c>
      <c r="D18" s="75">
        <v>22981</v>
      </c>
      <c r="E18" s="102">
        <f t="shared" si="0"/>
        <v>38993.666666666511</v>
      </c>
      <c r="F18" s="103">
        <f t="shared" si="1"/>
        <v>1339.4761904761908</v>
      </c>
      <c r="G18">
        <f t="shared" si="2"/>
        <v>52231088.079364888</v>
      </c>
      <c r="H18" s="103">
        <f t="shared" si="3"/>
        <v>1520506040.111099</v>
      </c>
      <c r="I18" s="103">
        <f t="shared" si="3"/>
        <v>1794196.4648526087</v>
      </c>
    </row>
    <row r="19" spans="1:9">
      <c r="A19" s="60">
        <v>2012</v>
      </c>
      <c r="B19" s="75">
        <v>2165651</v>
      </c>
      <c r="C19" s="75">
        <v>21214</v>
      </c>
      <c r="D19" s="75">
        <v>22562</v>
      </c>
      <c r="E19" s="102">
        <f t="shared" si="0"/>
        <v>32787.666666666511</v>
      </c>
      <c r="F19" s="103">
        <f t="shared" si="1"/>
        <v>1190.4761904761908</v>
      </c>
      <c r="G19">
        <f t="shared" si="2"/>
        <v>39032936.507936336</v>
      </c>
      <c r="H19" s="103">
        <f t="shared" si="3"/>
        <v>1075031085.4444342</v>
      </c>
      <c r="I19" s="103">
        <f t="shared" si="3"/>
        <v>1417233.5600907037</v>
      </c>
    </row>
    <row r="20" spans="1:9">
      <c r="A20" s="60">
        <v>2013</v>
      </c>
      <c r="B20" s="75">
        <v>2156150</v>
      </c>
      <c r="C20" s="75">
        <v>19738</v>
      </c>
      <c r="D20" s="75">
        <v>22849</v>
      </c>
      <c r="E20" s="102">
        <f t="shared" si="0"/>
        <v>23286.666666666511</v>
      </c>
      <c r="F20" s="103">
        <f t="shared" si="1"/>
        <v>-285.52380952380918</v>
      </c>
      <c r="G20">
        <f t="shared" si="2"/>
        <v>-6648897.7777777258</v>
      </c>
      <c r="H20" s="103">
        <f t="shared" si="3"/>
        <v>542268844.44443727</v>
      </c>
      <c r="I20" s="103">
        <f t="shared" si="3"/>
        <v>81523.845804988465</v>
      </c>
    </row>
    <row r="21" spans="1:9">
      <c r="A21" s="60">
        <v>2014</v>
      </c>
      <c r="B21" s="75">
        <v>2147746</v>
      </c>
      <c r="C21" s="75">
        <v>19828</v>
      </c>
      <c r="D21" s="75">
        <v>22107</v>
      </c>
      <c r="E21" s="102">
        <f t="shared" si="0"/>
        <v>14882.666666666511</v>
      </c>
      <c r="F21" s="103">
        <f t="shared" si="1"/>
        <v>-195.52380952380918</v>
      </c>
      <c r="G21">
        <f t="shared" si="2"/>
        <v>-2909915.682539647</v>
      </c>
      <c r="H21" s="103">
        <f t="shared" si="3"/>
        <v>221493767.11110649</v>
      </c>
      <c r="I21" s="103">
        <f t="shared" si="3"/>
        <v>38229.560090702813</v>
      </c>
    </row>
    <row r="22" spans="1:9">
      <c r="A22" s="60">
        <v>2015</v>
      </c>
      <c r="B22" s="75">
        <v>2139726</v>
      </c>
      <c r="C22" s="75">
        <v>19715</v>
      </c>
      <c r="D22" s="75">
        <v>22816</v>
      </c>
      <c r="E22" s="102">
        <f t="shared" si="0"/>
        <v>6862.6666666665114</v>
      </c>
      <c r="F22" s="103">
        <f t="shared" si="1"/>
        <v>-308.52380952380918</v>
      </c>
      <c r="G22">
        <f t="shared" si="2"/>
        <v>-2117296.0634920131</v>
      </c>
      <c r="H22" s="103">
        <f t="shared" si="3"/>
        <v>47096193.777775645</v>
      </c>
      <c r="I22" s="103">
        <f t="shared" si="3"/>
        <v>95186.941043083687</v>
      </c>
    </row>
    <row r="23" spans="1:9">
      <c r="A23" s="60">
        <v>2016</v>
      </c>
      <c r="B23" s="75">
        <v>2133340</v>
      </c>
      <c r="C23" s="75">
        <v>19666</v>
      </c>
      <c r="D23" s="75">
        <v>22284</v>
      </c>
      <c r="E23" s="102">
        <f t="shared" si="0"/>
        <v>476.66666666651145</v>
      </c>
      <c r="F23" s="103">
        <f t="shared" si="1"/>
        <v>-357.52380952380918</v>
      </c>
      <c r="G23">
        <f t="shared" si="2"/>
        <v>-170419.68253962687</v>
      </c>
      <c r="H23" s="103">
        <f t="shared" si="3"/>
        <v>227211.11111096313</v>
      </c>
      <c r="I23" s="103">
        <f t="shared" si="3"/>
        <v>127823.27437641699</v>
      </c>
    </row>
    <row r="24" spans="1:9">
      <c r="A24" s="60">
        <v>2017</v>
      </c>
      <c r="B24" s="75">
        <v>2126317</v>
      </c>
      <c r="C24" s="75">
        <v>20898</v>
      </c>
      <c r="D24" s="75">
        <v>23427</v>
      </c>
      <c r="E24" s="102">
        <f t="shared" si="0"/>
        <v>-6546.3333333334886</v>
      </c>
      <c r="F24" s="103">
        <f t="shared" si="1"/>
        <v>874.47619047619082</v>
      </c>
      <c r="G24">
        <f t="shared" si="2"/>
        <v>-5724612.6349207731</v>
      </c>
      <c r="H24" s="103">
        <f t="shared" si="3"/>
        <v>42854480.111113146</v>
      </c>
      <c r="I24" s="103">
        <f t="shared" si="3"/>
        <v>764708.60770975112</v>
      </c>
    </row>
    <row r="25" spans="1:9">
      <c r="A25" s="60">
        <v>2018</v>
      </c>
      <c r="B25" s="75">
        <v>2117619</v>
      </c>
      <c r="C25" s="75">
        <v>20101</v>
      </c>
      <c r="D25" s="75">
        <v>23682</v>
      </c>
      <c r="E25" s="102">
        <f t="shared" si="0"/>
        <v>-15244.333333333489</v>
      </c>
      <c r="F25" s="103">
        <f t="shared" si="1"/>
        <v>77.476190476190823</v>
      </c>
      <c r="G25">
        <f t="shared" si="2"/>
        <v>-1181072.8730158904</v>
      </c>
      <c r="H25" s="103">
        <f t="shared" si="3"/>
        <v>232389698.7777825</v>
      </c>
      <c r="I25" s="103">
        <f t="shared" si="3"/>
        <v>6002.5600907030012</v>
      </c>
    </row>
    <row r="26" spans="1:9">
      <c r="A26" s="60">
        <v>2019</v>
      </c>
      <c r="B26" s="75">
        <v>2108270</v>
      </c>
      <c r="C26" s="75">
        <v>19286</v>
      </c>
      <c r="D26" s="75">
        <v>23015</v>
      </c>
      <c r="E26" s="102">
        <f t="shared" si="0"/>
        <v>-24593.333333333489</v>
      </c>
      <c r="F26" s="103">
        <f t="shared" si="1"/>
        <v>-737.52380952380918</v>
      </c>
      <c r="G26">
        <f t="shared" si="2"/>
        <v>18138168.888888996</v>
      </c>
      <c r="H26" s="103">
        <f t="shared" si="3"/>
        <v>604832044.44445205</v>
      </c>
      <c r="I26" s="103">
        <f t="shared" si="3"/>
        <v>543941.36961451196</v>
      </c>
    </row>
    <row r="27" spans="1:9">
      <c r="A27" s="60">
        <v>2020</v>
      </c>
      <c r="B27" s="75">
        <v>2056908</v>
      </c>
      <c r="C27" s="75">
        <v>18034</v>
      </c>
      <c r="D27" s="75">
        <v>27244</v>
      </c>
      <c r="E27" s="102">
        <f t="shared" si="0"/>
        <v>-75955.333333333489</v>
      </c>
      <c r="F27" s="103">
        <f t="shared" si="1"/>
        <v>-1989.5238095238092</v>
      </c>
      <c r="G27">
        <f t="shared" si="2"/>
        <v>151114944.12698442</v>
      </c>
      <c r="H27" s="103">
        <f t="shared" si="3"/>
        <v>5769212661.7778015</v>
      </c>
      <c r="I27" s="103">
        <f t="shared" si="3"/>
        <v>3958204.9886621302</v>
      </c>
    </row>
    <row r="28" spans="1:9">
      <c r="A28" s="60">
        <v>2021</v>
      </c>
      <c r="B28" s="75">
        <v>2038299</v>
      </c>
      <c r="C28" s="75">
        <v>16641</v>
      </c>
      <c r="D28" s="75">
        <v>30617</v>
      </c>
      <c r="E28" s="102">
        <f t="shared" si="0"/>
        <v>-94564.333333333489</v>
      </c>
      <c r="F28" s="103">
        <f t="shared" si="1"/>
        <v>-3382.5238095238092</v>
      </c>
      <c r="G28">
        <f t="shared" si="2"/>
        <v>319866109.03174651</v>
      </c>
      <c r="H28" s="103">
        <f t="shared" si="3"/>
        <v>8942413138.7778072</v>
      </c>
      <c r="I28" s="103">
        <f t="shared" si="3"/>
        <v>11441467.321995463</v>
      </c>
    </row>
    <row r="29" spans="1:9">
      <c r="A29" s="60">
        <v>2022</v>
      </c>
      <c r="B29" s="75">
        <v>2024637</v>
      </c>
      <c r="C29" s="75">
        <v>15218</v>
      </c>
      <c r="D29" s="75">
        <v>24924</v>
      </c>
      <c r="E29" s="102">
        <f t="shared" si="0"/>
        <v>-108226.33333333349</v>
      </c>
      <c r="F29" s="103">
        <f t="shared" si="1"/>
        <v>-4805.5238095238092</v>
      </c>
      <c r="G29">
        <f t="shared" si="2"/>
        <v>520084221.65079439</v>
      </c>
      <c r="H29" s="103">
        <f t="shared" si="3"/>
        <v>11712939226.777811</v>
      </c>
      <c r="I29" s="103">
        <f t="shared" si="3"/>
        <v>23093059.083900224</v>
      </c>
    </row>
    <row r="30" spans="1:9" ht="15.75" thickBot="1">
      <c r="A30" s="60">
        <v>2023</v>
      </c>
      <c r="B30" s="75">
        <v>2011047</v>
      </c>
      <c r="C30" s="75">
        <v>13492</v>
      </c>
      <c r="D30" s="75">
        <v>22910</v>
      </c>
      <c r="E30" s="102">
        <f t="shared" si="0"/>
        <v>-121816.33333333349</v>
      </c>
      <c r="F30" s="103">
        <f t="shared" si="1"/>
        <v>-6531.5238095238092</v>
      </c>
      <c r="G30">
        <f t="shared" si="2"/>
        <v>795646281.55555654</v>
      </c>
      <c r="H30" s="103">
        <f t="shared" si="3"/>
        <v>14839219066.777815</v>
      </c>
      <c r="I30" s="103">
        <f t="shared" si="3"/>
        <v>42660803.274376415</v>
      </c>
    </row>
    <row r="31" spans="1:9" ht="15.75" thickBot="1">
      <c r="A31" s="81" t="s">
        <v>76</v>
      </c>
      <c r="B31" s="79">
        <f>SUM(B10:B30)</f>
        <v>44790130</v>
      </c>
      <c r="C31" s="79">
        <f>SUM(C10:C30)</f>
        <v>420494</v>
      </c>
      <c r="D31" s="79">
        <f>SUM(D10:D30)</f>
        <v>496373</v>
      </c>
      <c r="E31" s="79"/>
      <c r="F31" s="80"/>
      <c r="G31" s="79">
        <f>SUM(G10:G30)</f>
        <v>2446985396.333334</v>
      </c>
      <c r="H31" s="104">
        <f>SUM(H10:H30)</f>
        <v>60099077816.666664</v>
      </c>
      <c r="I31" s="79">
        <f>SUM(I10:I30)</f>
        <v>119581895.23809525</v>
      </c>
    </row>
    <row r="32" spans="1:9" ht="15.75" thickBot="1">
      <c r="A32" s="76" t="s">
        <v>68</v>
      </c>
      <c r="B32" s="101">
        <f>AVERAGE(B10:B30)</f>
        <v>2132863.3333333335</v>
      </c>
      <c r="C32" s="101">
        <f>AVERAGE(C10:C30)</f>
        <v>20023.523809523809</v>
      </c>
    </row>
    <row r="35" spans="1:5">
      <c r="A35" t="s">
        <v>98</v>
      </c>
      <c r="D35" s="106" t="s">
        <v>99</v>
      </c>
      <c r="E35" s="105">
        <f>G31/SQRT(H31*I31)</f>
        <v>0.91277714515949371</v>
      </c>
    </row>
    <row r="37" spans="1:5">
      <c r="A37" t="s">
        <v>100</v>
      </c>
    </row>
    <row r="38" spans="1:5">
      <c r="A38" t="s">
        <v>101</v>
      </c>
    </row>
    <row r="41" spans="1:5">
      <c r="A41" t="s">
        <v>57</v>
      </c>
    </row>
    <row r="42" spans="1:5">
      <c r="A42" t="s">
        <v>102</v>
      </c>
      <c r="B42">
        <f>_xlfn.COVARIANCE.P(B10:B30,C10:C30)</f>
        <v>116523114.11111113</v>
      </c>
    </row>
    <row r="43" spans="1:5">
      <c r="A43" t="s">
        <v>103</v>
      </c>
      <c r="B43">
        <f>_xlfn.STDEV.P(B10:B30)</f>
        <v>53496.362945649853</v>
      </c>
    </row>
    <row r="44" spans="1:5">
      <c r="A44" t="s">
        <v>104</v>
      </c>
      <c r="B44">
        <f>_xlfn.STDEV.P(C10:C30)</f>
        <v>2386.2891617988844</v>
      </c>
    </row>
    <row r="46" spans="1:5">
      <c r="A46" t="s">
        <v>105</v>
      </c>
      <c r="B46" s="107">
        <f>B42/(B43*B44)</f>
        <v>0.9127771451594936</v>
      </c>
    </row>
    <row r="48" spans="1:5">
      <c r="A48" t="s">
        <v>106</v>
      </c>
    </row>
    <row r="49" spans="1:4">
      <c r="A49" t="s">
        <v>107</v>
      </c>
      <c r="C49" t="s">
        <v>105</v>
      </c>
      <c r="D49" s="105">
        <f>PEARSON(B10:B30,C10:C30)</f>
        <v>0.9127771451594936</v>
      </c>
    </row>
    <row r="52" spans="1:4">
      <c r="A52" t="s">
        <v>108</v>
      </c>
    </row>
    <row r="53" spans="1:4">
      <c r="A53" t="s">
        <v>109</v>
      </c>
    </row>
    <row r="54" spans="1:4">
      <c r="A54" t="s">
        <v>99</v>
      </c>
      <c r="B54" s="105">
        <f>PEARSON(B10:B30,D10:D30)</f>
        <v>-0.60105900255508382</v>
      </c>
      <c r="D54" t="s">
        <v>110</v>
      </c>
    </row>
    <row r="56" spans="1:4">
      <c r="B56" t="s">
        <v>111</v>
      </c>
    </row>
  </sheetData>
  <mergeCells count="3">
    <mergeCell ref="A2:J3"/>
    <mergeCell ref="A4:J5"/>
    <mergeCell ref="A6:J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0" zoomScaleNormal="170" workbookViewId="0">
      <selection activeCell="I16" sqref="I16"/>
    </sheetView>
  </sheetViews>
  <sheetFormatPr defaultColWidth="9.140625" defaultRowHeight="14.25"/>
  <cols>
    <col min="1" max="2" width="9.140625" style="1"/>
    <col min="3" max="3" width="11.85546875" style="1" customWidth="1"/>
    <col min="4" max="16384" width="9.140625" style="1"/>
  </cols>
  <sheetData>
    <row r="1" spans="1:4">
      <c r="A1" s="1" t="s">
        <v>24</v>
      </c>
    </row>
    <row r="2" spans="1:4" ht="15" thickBot="1"/>
    <row r="3" spans="1:4">
      <c r="B3" s="94" t="s">
        <v>23</v>
      </c>
      <c r="C3" s="91" t="s">
        <v>22</v>
      </c>
      <c r="D3" s="92"/>
    </row>
    <row r="4" spans="1:4">
      <c r="B4" s="95"/>
      <c r="C4" s="19" t="s">
        <v>21</v>
      </c>
      <c r="D4" s="18" t="s">
        <v>20</v>
      </c>
    </row>
    <row r="5" spans="1:4">
      <c r="B5" s="25" t="s">
        <v>19</v>
      </c>
      <c r="C5" s="19">
        <v>30</v>
      </c>
      <c r="D5" s="18">
        <v>80</v>
      </c>
    </row>
    <row r="6" spans="1:4" ht="15" thickBot="1">
      <c r="B6" s="24" t="s">
        <v>18</v>
      </c>
      <c r="C6" s="16">
        <v>170</v>
      </c>
      <c r="D6" s="15">
        <v>220</v>
      </c>
    </row>
  </sheetData>
  <mergeCells count="2">
    <mergeCell ref="B3:B4"/>
    <mergeCell ref="C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0" zoomScaleNormal="140" workbookViewId="0">
      <selection activeCell="D10" sqref="D10"/>
    </sheetView>
  </sheetViews>
  <sheetFormatPr defaultColWidth="9.140625" defaultRowHeight="14.25"/>
  <cols>
    <col min="1" max="16384" width="9.140625" style="45"/>
  </cols>
  <sheetData>
    <row r="1" spans="1:5">
      <c r="A1" s="45" t="s">
        <v>61</v>
      </c>
    </row>
    <row r="2" spans="1:5" ht="15" thickBot="1"/>
    <row r="3" spans="1:5" ht="15.75" thickBot="1">
      <c r="B3" s="96" t="s">
        <v>60</v>
      </c>
      <c r="C3" s="98" t="s">
        <v>59</v>
      </c>
      <c r="D3" s="99"/>
      <c r="E3" s="100"/>
    </row>
    <row r="4" spans="1:5" ht="15.75" thickBot="1">
      <c r="B4" s="97"/>
      <c r="C4" s="51" t="s">
        <v>58</v>
      </c>
      <c r="D4" s="50" t="s">
        <v>57</v>
      </c>
      <c r="E4" s="100"/>
    </row>
    <row r="5" spans="1:5" ht="15.75" thickBot="1">
      <c r="B5" s="52" t="s">
        <v>56</v>
      </c>
      <c r="C5" s="51">
        <v>140</v>
      </c>
      <c r="D5" s="50">
        <v>250</v>
      </c>
      <c r="E5" s="46"/>
    </row>
    <row r="6" spans="1:5" ht="15.75" thickBot="1">
      <c r="B6" s="49" t="s">
        <v>55</v>
      </c>
      <c r="C6" s="48">
        <v>40</v>
      </c>
      <c r="D6" s="47">
        <v>170</v>
      </c>
      <c r="E6" s="46"/>
    </row>
    <row r="7" spans="1:5" ht="15">
      <c r="B7" s="46"/>
      <c r="C7" s="46"/>
      <c r="D7" s="46"/>
      <c r="E7" s="46"/>
    </row>
  </sheetData>
  <mergeCells count="3">
    <mergeCell ref="B3:B4"/>
    <mergeCell ref="C3:D3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30" zoomScaleNormal="130" workbookViewId="0">
      <selection activeCell="H7" sqref="H7"/>
    </sheetView>
  </sheetViews>
  <sheetFormatPr defaultColWidth="9.140625" defaultRowHeight="14.25"/>
  <cols>
    <col min="1" max="1" width="14" style="1" customWidth="1"/>
    <col min="2" max="2" width="11.28515625" style="1" customWidth="1"/>
    <col min="3" max="3" width="10.5703125" style="1" customWidth="1"/>
    <col min="4" max="4" width="15.5703125" style="1" customWidth="1"/>
    <col min="5" max="5" width="9.140625" style="1"/>
    <col min="6" max="6" width="9.7109375" style="1" customWidth="1"/>
    <col min="7" max="16384" width="9.140625" style="1"/>
  </cols>
  <sheetData>
    <row r="1" spans="1:8">
      <c r="A1" s="58" t="s">
        <v>65</v>
      </c>
    </row>
    <row r="2" spans="1:8">
      <c r="A2" s="58" t="s">
        <v>66</v>
      </c>
    </row>
    <row r="3" spans="1:8">
      <c r="A3" s="44" t="s">
        <v>63</v>
      </c>
    </row>
    <row r="4" spans="1:8">
      <c r="A4" s="58" t="s">
        <v>67</v>
      </c>
    </row>
    <row r="5" spans="1:8" ht="15" thickBot="1"/>
    <row r="6" spans="1:8" ht="48" customHeight="1" thickBot="1">
      <c r="A6" s="11" t="s">
        <v>12</v>
      </c>
      <c r="B6" s="10" t="s">
        <v>11</v>
      </c>
      <c r="C6" s="9" t="s">
        <v>10</v>
      </c>
      <c r="D6" s="61" t="s">
        <v>64</v>
      </c>
      <c r="E6" s="8"/>
      <c r="F6" s="8"/>
      <c r="G6" s="8"/>
      <c r="H6" s="8"/>
    </row>
    <row r="7" spans="1:8">
      <c r="A7" s="7" t="s">
        <v>9</v>
      </c>
      <c r="B7" s="6">
        <v>97</v>
      </c>
      <c r="C7" s="5">
        <v>39.5</v>
      </c>
      <c r="D7" s="5">
        <v>2</v>
      </c>
    </row>
    <row r="8" spans="1:8">
      <c r="A8" s="7" t="s">
        <v>8</v>
      </c>
      <c r="B8" s="6">
        <v>186</v>
      </c>
      <c r="C8" s="5">
        <v>21</v>
      </c>
      <c r="D8" s="5">
        <v>9</v>
      </c>
    </row>
    <row r="9" spans="1:8">
      <c r="A9" s="7" t="s">
        <v>7</v>
      </c>
      <c r="B9" s="6">
        <v>244</v>
      </c>
      <c r="C9" s="5">
        <v>16</v>
      </c>
      <c r="D9" s="5">
        <v>11</v>
      </c>
    </row>
    <row r="10" spans="1:8">
      <c r="A10" s="7" t="s">
        <v>6</v>
      </c>
      <c r="B10" s="6">
        <v>143</v>
      </c>
      <c r="C10" s="5">
        <v>31</v>
      </c>
      <c r="D10" s="5">
        <v>4</v>
      </c>
    </row>
    <row r="11" spans="1:8">
      <c r="A11" s="7" t="s">
        <v>5</v>
      </c>
      <c r="B11" s="6">
        <v>292</v>
      </c>
      <c r="C11" s="5">
        <v>20.5</v>
      </c>
      <c r="D11" s="5">
        <v>10</v>
      </c>
    </row>
    <row r="12" spans="1:8">
      <c r="A12" s="7" t="s">
        <v>4</v>
      </c>
      <c r="B12" s="6">
        <v>193</v>
      </c>
      <c r="C12" s="5">
        <v>26</v>
      </c>
      <c r="D12" s="5">
        <v>7</v>
      </c>
    </row>
    <row r="13" spans="1:8">
      <c r="A13" s="7" t="s">
        <v>3</v>
      </c>
      <c r="B13" s="6">
        <v>74</v>
      </c>
      <c r="C13" s="5">
        <v>38</v>
      </c>
      <c r="D13" s="5">
        <v>2.5</v>
      </c>
    </row>
    <row r="14" spans="1:8">
      <c r="A14" s="7" t="s">
        <v>2</v>
      </c>
      <c r="B14" s="6">
        <v>312</v>
      </c>
      <c r="C14" s="5">
        <v>18</v>
      </c>
      <c r="D14" s="5">
        <v>12</v>
      </c>
    </row>
    <row r="15" spans="1:8">
      <c r="A15" s="7" t="s">
        <v>1</v>
      </c>
      <c r="B15" s="6">
        <v>251</v>
      </c>
      <c r="C15" s="5">
        <v>19</v>
      </c>
      <c r="D15" s="5">
        <v>10</v>
      </c>
    </row>
    <row r="16" spans="1:8" ht="15" thickBot="1">
      <c r="A16" s="4" t="s">
        <v>0</v>
      </c>
      <c r="B16" s="3">
        <v>177</v>
      </c>
      <c r="C16" s="2">
        <v>25</v>
      </c>
      <c r="D16" s="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150" zoomScaleNormal="150" workbookViewId="0">
      <selection activeCell="G11" sqref="G11"/>
    </sheetView>
  </sheetViews>
  <sheetFormatPr defaultRowHeight="15"/>
  <sheetData>
    <row r="1" spans="1:14" ht="14.45" customHeight="1">
      <c r="A1" s="82" t="s">
        <v>83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4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</sheetData>
  <mergeCells count="1">
    <mergeCell ref="A1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50" zoomScaleNormal="150" workbookViewId="0">
      <selection activeCell="A3" sqref="A3"/>
    </sheetView>
  </sheetViews>
  <sheetFormatPr defaultColWidth="9.140625" defaultRowHeight="14.25"/>
  <cols>
    <col min="1" max="1" width="16.7109375" style="1" customWidth="1"/>
    <col min="2" max="2" width="18.5703125" style="1" customWidth="1"/>
    <col min="3" max="3" width="16.140625" style="1" customWidth="1"/>
    <col min="4" max="16384" width="9.140625" style="1"/>
  </cols>
  <sheetData>
    <row r="1" spans="1:3">
      <c r="A1" s="1" t="s">
        <v>48</v>
      </c>
    </row>
    <row r="2" spans="1:3">
      <c r="A2" s="58" t="s">
        <v>84</v>
      </c>
    </row>
    <row r="3" spans="1:3" ht="15" thickBot="1"/>
    <row r="4" spans="1:3" ht="28.5" customHeight="1">
      <c r="A4" s="40" t="s">
        <v>47</v>
      </c>
      <c r="B4" s="39" t="s">
        <v>46</v>
      </c>
      <c r="C4" s="38" t="s">
        <v>45</v>
      </c>
    </row>
    <row r="5" spans="1:3">
      <c r="A5" s="37" t="s">
        <v>44</v>
      </c>
      <c r="B5" s="36" t="s">
        <v>39</v>
      </c>
      <c r="C5" s="35">
        <v>1</v>
      </c>
    </row>
    <row r="6" spans="1:3">
      <c r="A6" s="37" t="s">
        <v>43</v>
      </c>
      <c r="B6" s="36" t="s">
        <v>42</v>
      </c>
      <c r="C6" s="35">
        <v>5</v>
      </c>
    </row>
    <row r="7" spans="1:3">
      <c r="A7" s="37" t="s">
        <v>41</v>
      </c>
      <c r="B7" s="36" t="s">
        <v>35</v>
      </c>
      <c r="C7" s="35">
        <v>4</v>
      </c>
    </row>
    <row r="8" spans="1:3">
      <c r="A8" s="37" t="s">
        <v>40</v>
      </c>
      <c r="B8" s="36" t="s">
        <v>39</v>
      </c>
      <c r="C8" s="35">
        <v>3</v>
      </c>
    </row>
    <row r="9" spans="1:3">
      <c r="A9" s="37" t="s">
        <v>38</v>
      </c>
      <c r="B9" s="36" t="s">
        <v>37</v>
      </c>
      <c r="C9" s="35">
        <v>1</v>
      </c>
    </row>
    <row r="10" spans="1:3" ht="15" thickBot="1">
      <c r="A10" s="34" t="s">
        <v>36</v>
      </c>
      <c r="B10" s="33" t="s">
        <v>35</v>
      </c>
      <c r="C10" s="3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40" zoomScaleNormal="140" workbookViewId="0">
      <selection activeCell="A3" sqref="A3"/>
    </sheetView>
  </sheetViews>
  <sheetFormatPr defaultColWidth="9.140625" defaultRowHeight="14.25"/>
  <cols>
    <col min="1" max="1" width="13.7109375" style="1" customWidth="1"/>
    <col min="2" max="2" width="20.7109375" style="1" customWidth="1"/>
    <col min="3" max="16384" width="9.140625" style="1"/>
  </cols>
  <sheetData>
    <row r="1" spans="1:8">
      <c r="A1" s="1" t="s">
        <v>54</v>
      </c>
    </row>
    <row r="2" spans="1:8" ht="15" thickBot="1">
      <c r="A2" s="58" t="s">
        <v>85</v>
      </c>
    </row>
    <row r="3" spans="1:8" ht="30" customHeight="1" thickBot="1">
      <c r="A3" s="43" t="s">
        <v>53</v>
      </c>
      <c r="B3" s="42" t="s">
        <v>52</v>
      </c>
      <c r="C3" s="41" t="s">
        <v>51</v>
      </c>
      <c r="F3" s="56"/>
      <c r="G3" s="56"/>
      <c r="H3" s="56"/>
    </row>
    <row r="4" spans="1:8">
      <c r="A4" s="63">
        <v>1</v>
      </c>
      <c r="B4" s="64" t="s">
        <v>35</v>
      </c>
      <c r="C4" s="65">
        <v>8</v>
      </c>
      <c r="G4" s="57"/>
    </row>
    <row r="5" spans="1:8">
      <c r="A5" s="66">
        <v>2</v>
      </c>
      <c r="B5" s="67" t="s">
        <v>50</v>
      </c>
      <c r="C5" s="68">
        <v>2</v>
      </c>
      <c r="G5" s="57"/>
    </row>
    <row r="6" spans="1:8">
      <c r="A6" s="66">
        <v>3</v>
      </c>
      <c r="B6" s="67" t="s">
        <v>35</v>
      </c>
      <c r="C6" s="68">
        <v>4</v>
      </c>
      <c r="G6" s="57"/>
    </row>
    <row r="7" spans="1:8">
      <c r="A7" s="66">
        <v>4</v>
      </c>
      <c r="B7" s="67" t="s">
        <v>35</v>
      </c>
      <c r="C7" s="68">
        <v>6</v>
      </c>
      <c r="G7" s="57"/>
    </row>
    <row r="8" spans="1:8">
      <c r="A8" s="66">
        <v>5</v>
      </c>
      <c r="B8" s="67" t="s">
        <v>49</v>
      </c>
      <c r="C8" s="68">
        <v>2</v>
      </c>
      <c r="G8" s="57"/>
    </row>
    <row r="9" spans="1:8">
      <c r="A9" s="66">
        <v>6</v>
      </c>
      <c r="B9" s="67" t="s">
        <v>50</v>
      </c>
      <c r="C9" s="68">
        <v>1</v>
      </c>
      <c r="G9" s="57"/>
    </row>
    <row r="10" spans="1:8">
      <c r="A10" s="66">
        <v>7</v>
      </c>
      <c r="B10" s="67" t="s">
        <v>49</v>
      </c>
      <c r="C10" s="68">
        <v>5</v>
      </c>
      <c r="G10" s="57"/>
    </row>
    <row r="11" spans="1:8">
      <c r="A11" s="66">
        <v>8</v>
      </c>
      <c r="B11" s="67" t="s">
        <v>35</v>
      </c>
      <c r="C11" s="68">
        <v>4</v>
      </c>
      <c r="G11" s="57"/>
    </row>
    <row r="12" spans="1:8">
      <c r="A12" s="66">
        <v>9</v>
      </c>
      <c r="B12" s="67" t="s">
        <v>49</v>
      </c>
      <c r="C12" s="68">
        <v>3</v>
      </c>
      <c r="G12" s="57"/>
    </row>
    <row r="13" spans="1:8" ht="15" thickBot="1">
      <c r="A13" s="69">
        <v>10</v>
      </c>
      <c r="B13" s="70" t="s">
        <v>35</v>
      </c>
      <c r="C13" s="71">
        <v>2</v>
      </c>
      <c r="G13" s="5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70" zoomScaleNormal="170" workbookViewId="0">
      <selection activeCell="F11" sqref="F11"/>
    </sheetView>
  </sheetViews>
  <sheetFormatPr defaultRowHeight="15"/>
  <sheetData>
    <row r="1" spans="1:1">
      <c r="A1" t="s">
        <v>78</v>
      </c>
    </row>
    <row r="2" spans="1:1">
      <c r="A2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2" sqref="A12:XFD12"/>
    </sheetView>
  </sheetViews>
  <sheetFormatPr defaultColWidth="9.140625" defaultRowHeight="14.25"/>
  <cols>
    <col min="1" max="1" width="9.140625" style="1"/>
    <col min="2" max="2" width="14.7109375" style="1" customWidth="1"/>
    <col min="3" max="3" width="11.28515625" style="1" customWidth="1"/>
    <col min="4" max="4" width="9.140625" style="1"/>
    <col min="5" max="5" width="13" style="1" customWidth="1"/>
    <col min="6" max="16384" width="9.140625" style="1"/>
  </cols>
  <sheetData>
    <row r="1" spans="1:5">
      <c r="A1" s="1" t="s">
        <v>34</v>
      </c>
    </row>
    <row r="2" spans="1:5" ht="15" thickBot="1"/>
    <row r="3" spans="1:5" ht="15">
      <c r="B3" s="86" t="s">
        <v>33</v>
      </c>
      <c r="C3" s="83" t="s">
        <v>32</v>
      </c>
      <c r="D3" s="84"/>
      <c r="E3" s="85"/>
    </row>
    <row r="4" spans="1:5" ht="15.75" thickBot="1">
      <c r="B4" s="87"/>
      <c r="C4" s="31" t="s">
        <v>31</v>
      </c>
      <c r="D4" s="30" t="s">
        <v>30</v>
      </c>
      <c r="E4" s="29" t="s">
        <v>29</v>
      </c>
    </row>
    <row r="5" spans="1:5" ht="15">
      <c r="B5" s="28" t="s">
        <v>28</v>
      </c>
      <c r="C5" s="23">
        <v>2</v>
      </c>
      <c r="D5" s="22">
        <v>24</v>
      </c>
      <c r="E5" s="21">
        <v>45</v>
      </c>
    </row>
    <row r="6" spans="1:5" ht="15">
      <c r="B6" s="27" t="s">
        <v>27</v>
      </c>
      <c r="C6" s="20">
        <v>16</v>
      </c>
      <c r="D6" s="19">
        <v>28</v>
      </c>
      <c r="E6" s="18">
        <v>30</v>
      </c>
    </row>
    <row r="7" spans="1:5" ht="15">
      <c r="B7" s="27" t="s">
        <v>26</v>
      </c>
      <c r="C7" s="20">
        <v>18</v>
      </c>
      <c r="D7" s="19">
        <v>15</v>
      </c>
      <c r="E7" s="18">
        <v>5</v>
      </c>
    </row>
    <row r="8" spans="1:5" ht="15.75" thickBot="1">
      <c r="B8" s="26" t="s">
        <v>25</v>
      </c>
      <c r="C8" s="17">
        <v>5</v>
      </c>
      <c r="D8" s="16">
        <v>2</v>
      </c>
      <c r="E8" s="15">
        <v>0</v>
      </c>
    </row>
    <row r="10" spans="1:5">
      <c r="A10" s="44" t="s">
        <v>62</v>
      </c>
    </row>
    <row r="11" spans="1:5">
      <c r="A11" s="58" t="s">
        <v>69</v>
      </c>
    </row>
    <row r="12" spans="1:5">
      <c r="A12" s="58" t="s">
        <v>77</v>
      </c>
    </row>
  </sheetData>
  <mergeCells count="2">
    <mergeCell ref="C3:E3"/>
    <mergeCell ref="B3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150" zoomScaleNormal="150" workbookViewId="0">
      <selection activeCell="A3" sqref="A3"/>
    </sheetView>
  </sheetViews>
  <sheetFormatPr defaultColWidth="9.140625" defaultRowHeight="14.25"/>
  <cols>
    <col min="1" max="1" width="9.140625" style="1"/>
    <col min="2" max="2" width="13.42578125" style="1" customWidth="1"/>
    <col min="3" max="3" width="12.42578125" style="1" customWidth="1"/>
    <col min="4" max="5" width="9.140625" style="1"/>
    <col min="6" max="6" width="9.7109375" style="1" customWidth="1"/>
    <col min="7" max="9" width="9.140625" style="1"/>
    <col min="10" max="10" width="15" style="1" customWidth="1"/>
    <col min="11" max="16384" width="9.140625" style="1"/>
  </cols>
  <sheetData>
    <row r="1" spans="1:14">
      <c r="A1" s="93" t="s">
        <v>86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4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4" ht="15" thickBot="1"/>
    <row r="4" spans="1:14">
      <c r="B4" s="88" t="s">
        <v>17</v>
      </c>
      <c r="C4" s="90" t="s">
        <v>16</v>
      </c>
      <c r="D4" s="91"/>
      <c r="E4" s="92"/>
    </row>
    <row r="5" spans="1:14" ht="15" thickBot="1">
      <c r="B5" s="89"/>
      <c r="C5" s="24" t="s">
        <v>15</v>
      </c>
      <c r="D5" s="16" t="s">
        <v>14</v>
      </c>
      <c r="E5" s="15" t="s">
        <v>13</v>
      </c>
      <c r="F5" s="54"/>
      <c r="I5" s="53"/>
      <c r="J5" s="53"/>
      <c r="K5" s="53"/>
      <c r="L5" s="53"/>
      <c r="M5" s="53"/>
      <c r="N5" s="53"/>
    </row>
    <row r="6" spans="1:14">
      <c r="B6" s="14" t="s">
        <v>15</v>
      </c>
      <c r="C6" s="23">
        <v>30</v>
      </c>
      <c r="D6" s="22">
        <v>15</v>
      </c>
      <c r="E6" s="21">
        <v>45</v>
      </c>
      <c r="I6" s="53"/>
    </row>
    <row r="7" spans="1:14">
      <c r="B7" s="13" t="s">
        <v>14</v>
      </c>
      <c r="C7" s="20">
        <v>20</v>
      </c>
      <c r="D7" s="19">
        <v>40</v>
      </c>
      <c r="E7" s="18">
        <v>10</v>
      </c>
      <c r="I7" s="53"/>
    </row>
    <row r="8" spans="1:14" ht="15" thickBot="1">
      <c r="B8" s="12" t="s">
        <v>13</v>
      </c>
      <c r="C8" s="17">
        <v>10</v>
      </c>
      <c r="D8" s="16">
        <v>10</v>
      </c>
      <c r="E8" s="15">
        <v>70</v>
      </c>
      <c r="I8" s="53"/>
    </row>
    <row r="9" spans="1:14">
      <c r="B9" s="54"/>
      <c r="I9" s="53"/>
    </row>
    <row r="10" spans="1:14">
      <c r="I10" s="53"/>
    </row>
    <row r="11" spans="1:14">
      <c r="I11" s="53"/>
    </row>
    <row r="12" spans="1:14">
      <c r="B12" s="54"/>
      <c r="C12" s="54"/>
      <c r="D12" s="54"/>
      <c r="E12" s="54"/>
      <c r="F12" s="54"/>
      <c r="G12" s="54"/>
      <c r="I12" s="53"/>
    </row>
    <row r="13" spans="1:14">
      <c r="B13" s="54"/>
      <c r="I13" s="53"/>
      <c r="J13" s="54"/>
    </row>
    <row r="14" spans="1:14">
      <c r="B14" s="54"/>
      <c r="I14" s="53"/>
    </row>
    <row r="15" spans="1:14">
      <c r="B15" s="54"/>
    </row>
    <row r="16" spans="1:14">
      <c r="B16" s="54"/>
      <c r="J16" s="54"/>
    </row>
    <row r="17" spans="2:12">
      <c r="B17" s="54"/>
      <c r="J17" s="54"/>
    </row>
    <row r="18" spans="2:12">
      <c r="B18" s="54"/>
      <c r="D18" s="54"/>
      <c r="L18" s="53"/>
    </row>
    <row r="19" spans="2:12">
      <c r="B19" s="54"/>
    </row>
    <row r="20" spans="2:12">
      <c r="B20" s="54"/>
      <c r="J20" s="54"/>
    </row>
    <row r="21" spans="2:12">
      <c r="B21" s="54"/>
      <c r="J21" s="54"/>
    </row>
    <row r="22" spans="2:12" ht="15">
      <c r="E22" s="53"/>
      <c r="F22" s="55"/>
      <c r="G22" s="55"/>
    </row>
    <row r="23" spans="2:12">
      <c r="E23" s="53"/>
      <c r="J23" s="54"/>
    </row>
    <row r="24" spans="2:12">
      <c r="J24" s="54"/>
    </row>
    <row r="26" spans="2:12">
      <c r="J26" s="54"/>
    </row>
    <row r="27" spans="2:12">
      <c r="J27" s="54"/>
    </row>
  </sheetData>
  <mergeCells count="3">
    <mergeCell ref="B4:B5"/>
    <mergeCell ref="C4:E4"/>
    <mergeCell ref="A1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50" zoomScaleNormal="150" workbookViewId="0">
      <selection activeCell="C11" sqref="C11"/>
    </sheetView>
  </sheetViews>
  <sheetFormatPr defaultRowHeight="15"/>
  <sheetData>
    <row r="1" spans="1:1">
      <c r="A1" t="s">
        <v>80</v>
      </c>
    </row>
    <row r="2" spans="1:1">
      <c r="A2" t="s">
        <v>87</v>
      </c>
    </row>
    <row r="3" spans="1:1">
      <c r="A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zad 1</vt:lpstr>
      <vt:lpstr>zad 2</vt:lpstr>
      <vt:lpstr>Zad3 - SPSS</vt:lpstr>
      <vt:lpstr>zad 4</vt:lpstr>
      <vt:lpstr>zad 5</vt:lpstr>
      <vt:lpstr>zad 6 - SPSS</vt:lpstr>
      <vt:lpstr>zad 7</vt:lpstr>
      <vt:lpstr>zad 8</vt:lpstr>
      <vt:lpstr>zad 9 -SPSS</vt:lpstr>
      <vt:lpstr>zad 10</vt:lpstr>
      <vt:lpstr>zad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2024-12-03T11:52:37Z</dcterms:modified>
</cp:coreProperties>
</file>