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kw2_wtorek_11_30\"/>
    </mc:Choice>
  </mc:AlternateContent>
  <bookViews>
    <workbookView xWindow="0" yWindow="0" windowWidth="28800" windowHeight="11805"/>
  </bookViews>
  <sheets>
    <sheet name="zad 1" sheetId="3" r:id="rId1"/>
    <sheet name="zad 2" sheetId="5" r:id="rId2"/>
    <sheet name="zad 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3" l="1"/>
  <c r="C57" i="3"/>
  <c r="C56" i="3"/>
  <c r="I26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5" i="3"/>
  <c r="C45" i="3"/>
  <c r="C44" i="3" a="1"/>
  <c r="C44" i="3" s="1"/>
  <c r="B32" i="3"/>
  <c r="B30" i="3"/>
  <c r="H26" i="3"/>
  <c r="K29" i="3" a="1"/>
  <c r="K29" i="3" s="1"/>
  <c r="B27" i="3"/>
  <c r="C27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5" i="3"/>
  <c r="C26" i="3"/>
  <c r="B26" i="3"/>
  <c r="D26" i="3" l="1"/>
  <c r="E26" i="3"/>
  <c r="L29" i="3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38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39" i="5"/>
  <c r="E38" i="5"/>
  <c r="R68" i="5"/>
  <c r="Q68" i="5"/>
  <c r="Q40" i="5"/>
  <c r="P40" i="5"/>
  <c r="L14" i="3" l="1"/>
  <c r="L17" i="3" s="1"/>
  <c r="F14" i="3" l="1"/>
  <c r="G14" i="3" s="1"/>
  <c r="H14" i="3" s="1"/>
  <c r="F12" i="3"/>
  <c r="G12" i="3" s="1"/>
  <c r="H12" i="3" s="1"/>
  <c r="F15" i="3"/>
  <c r="G15" i="3" s="1"/>
  <c r="H15" i="3" s="1"/>
  <c r="F13" i="3"/>
  <c r="G13" i="3" s="1"/>
  <c r="H13" i="3" s="1"/>
  <c r="F8" i="3"/>
  <c r="G8" i="3" s="1"/>
  <c r="H8" i="3" s="1"/>
  <c r="F22" i="3"/>
  <c r="G22" i="3" s="1"/>
  <c r="H22" i="3" s="1"/>
  <c r="F23" i="3"/>
  <c r="G23" i="3" s="1"/>
  <c r="H23" i="3" s="1"/>
  <c r="F20" i="3"/>
  <c r="G20" i="3" s="1"/>
  <c r="H20" i="3" s="1"/>
  <c r="F10" i="3"/>
  <c r="G10" i="3" s="1"/>
  <c r="H10" i="3" s="1"/>
  <c r="F11" i="3"/>
  <c r="G11" i="3" s="1"/>
  <c r="H11" i="3" s="1"/>
  <c r="F25" i="3"/>
  <c r="G25" i="3" s="1"/>
  <c r="H25" i="3" s="1"/>
  <c r="F18" i="3"/>
  <c r="G18" i="3" s="1"/>
  <c r="H18" i="3" s="1"/>
  <c r="F24" i="3"/>
  <c r="G24" i="3" s="1"/>
  <c r="H24" i="3" s="1"/>
  <c r="F19" i="3"/>
  <c r="G19" i="3" s="1"/>
  <c r="H19" i="3" s="1"/>
  <c r="F17" i="3"/>
  <c r="G17" i="3" s="1"/>
  <c r="H17" i="3" s="1"/>
  <c r="F16" i="3"/>
  <c r="G16" i="3" s="1"/>
  <c r="H16" i="3" s="1"/>
  <c r="F6" i="3"/>
  <c r="G6" i="3" s="1"/>
  <c r="H6" i="3" s="1"/>
  <c r="F7" i="3"/>
  <c r="G7" i="3" s="1"/>
  <c r="H7" i="3" s="1"/>
  <c r="F21" i="3"/>
  <c r="G21" i="3" s="1"/>
  <c r="H21" i="3" s="1"/>
  <c r="F5" i="3"/>
  <c r="G5" i="3" s="1"/>
  <c r="H5" i="3" s="1"/>
  <c r="F9" i="3"/>
  <c r="G9" i="3" s="1"/>
  <c r="H9" i="3" s="1"/>
</calcChain>
</file>

<file path=xl/sharedStrings.xml><?xml version="1.0" encoding="utf-8"?>
<sst xmlns="http://schemas.openxmlformats.org/spreadsheetml/2006/main" count="185" uniqueCount="81">
  <si>
    <t>I</t>
  </si>
  <si>
    <t>II</t>
  </si>
  <si>
    <t>III</t>
  </si>
  <si>
    <t>IV</t>
  </si>
  <si>
    <t>Rok</t>
  </si>
  <si>
    <t>Kwartał</t>
  </si>
  <si>
    <t>Zbadano ceny kwartalne ceny produktu X w zł.  Ceny prezentuje poniższa tabela.</t>
  </si>
  <si>
    <t>Lata</t>
  </si>
  <si>
    <t>Kwartały</t>
  </si>
  <si>
    <t>Cena (zł)</t>
  </si>
  <si>
    <t/>
  </si>
  <si>
    <t>Wiadomo, że składniki szeregu czasowego oparte są o model addytywny</t>
  </si>
  <si>
    <t>c) na podstawie funkcji trendu spróbuj wyznaczyć prognozę dla III kwartału 2023 r. (prognoza powinna uwzględniać sezonowość i przypadkowość zjawiska)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</si>
  <si>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</si>
  <si>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>t</t>
  </si>
  <si>
    <t>Graficzna interpretacja szeregu czasowego:</t>
  </si>
  <si>
    <t xml:space="preserve">a) oblicz wartości tendencji rozwojowej metodą mechaniczną (zastosuj średnie ruchome 4 i 5 okresowe), </t>
  </si>
  <si>
    <t>*na podstawie 4-okresowej średniej ruchomej wyznacz absolutne poziomy wahań sezonowych</t>
  </si>
  <si>
    <t>* zinterpretuj wartość oczyszczonegeo poziomu wahań sezonowych dla kwartału III</t>
  </si>
  <si>
    <t xml:space="preserve">*wyznacz poziomy wahań sezonowych, </t>
  </si>
  <si>
    <t>* wyznacz poziomy wahań przypadkowych, oceń jak duży jest ich wpływ</t>
  </si>
  <si>
    <t>a) metoda mechaniczna</t>
  </si>
  <si>
    <t>śr. Ruchoma zwykła (5 okresowa)</t>
  </si>
  <si>
    <t>Śr ruchoma scentrowana (4 okresowa)</t>
  </si>
  <si>
    <t>surowe poziomy wahań sezonowych</t>
  </si>
  <si>
    <t>Lata/ kwartały</t>
  </si>
  <si>
    <t>Si</t>
  </si>
  <si>
    <t>S i</t>
  </si>
  <si>
    <t>Suma</t>
  </si>
  <si>
    <t>b) metoda analityczna</t>
  </si>
  <si>
    <t>^yt (wartości z f.trendu)</t>
  </si>
  <si>
    <t>reszty (zt)</t>
  </si>
  <si>
    <t>zt^2</t>
  </si>
  <si>
    <t>a0</t>
  </si>
  <si>
    <t>a1</t>
  </si>
  <si>
    <t>Liniowa funkcja trendu:</t>
  </si>
  <si>
    <t>parametry strukturalne:</t>
  </si>
  <si>
    <t xml:space="preserve">Wiadomo, że wahania charakteryzują się multilikatywnym charakterem. Na podstawie danych: </t>
  </si>
  <si>
    <t>a) oblicz wahania sezonowe dla metody analitycznej, zinetrpetuj wskaźnik sezonowy dla kwartału II</t>
  </si>
  <si>
    <t>b)  wyznacz średni poziom wahań przypadkowych</t>
  </si>
  <si>
    <t>c) wyznaczprognozę na I kwartał 2021 roku</t>
  </si>
  <si>
    <t xml:space="preserve">b) oblicz wartości tendencji rozwojewej za pomocą metody analitycznej, </t>
  </si>
  <si>
    <t>yt - ^yt</t>
  </si>
  <si>
    <r>
      <t>Produkcja orenżady (y</t>
    </r>
    <r>
      <rPr>
        <vertAlign val="subscript"/>
        <sz val="11"/>
        <color indexed="8"/>
        <rFont val="Times New Roman"/>
        <family val="1"/>
        <charset val="238"/>
      </rPr>
      <t>t</t>
    </r>
    <r>
      <rPr>
        <sz val="11"/>
        <color rgb="FF000000"/>
        <rFont val="Times New Roman"/>
        <family val="1"/>
        <charset val="238"/>
      </rPr>
      <t>)</t>
    </r>
  </si>
  <si>
    <t xml:space="preserve"> oczyszczone poziomy wahań sezonowych</t>
  </si>
  <si>
    <t>Oczyszczonepoziomy wahań sezonowych (Si)</t>
  </si>
  <si>
    <t xml:space="preserve">W pewnej firmie zbadano liczbę produkowanej oranżady ( w tys. hektolitrów). </t>
  </si>
  <si>
    <t>Na podstawie danych o przeciętnej emeryturze w województwie lubelskim (wyrażonej w kwocie brutto) , wyznacz liniową funkcję trendu z wybranymi miarami dopasowania [R^2; S(et)] oraz wskaż (o ile będzie to miało sens) jakiego poziomu tego świadczenia powinniśmy się spodziewać w 2025 roku.</t>
  </si>
  <si>
    <t>t(jednostka czasowa)</t>
  </si>
  <si>
    <t>yt-Przeciętna emerytura (PLN)</t>
  </si>
  <si>
    <t>n=</t>
  </si>
  <si>
    <t>t*yt</t>
  </si>
  <si>
    <t>suma</t>
  </si>
  <si>
    <t>t^2</t>
  </si>
  <si>
    <t>a1=</t>
  </si>
  <si>
    <t>Współczynnik kierunkowy:</t>
  </si>
  <si>
    <t>Każdego roku przeciętna emerytura wzrasta srednio o 86,71zł</t>
  </si>
  <si>
    <t>a0=</t>
  </si>
  <si>
    <t>srednia</t>
  </si>
  <si>
    <t>wyraz wolny</t>
  </si>
  <si>
    <t>Teoretyczna wartosć przeciętnej emerytury w okresie t=0 tj. w roku 2002</t>
  </si>
  <si>
    <t>Oszacowana funkcja trendu</t>
  </si>
  <si>
    <t>^yt=704,65 + 86,71 * t</t>
  </si>
  <si>
    <t xml:space="preserve">sprawdzenie </t>
  </si>
  <si>
    <t>b1</t>
  </si>
  <si>
    <t>b0</t>
  </si>
  <si>
    <t>^yt</t>
  </si>
  <si>
    <t>et=yt-^yt</t>
  </si>
  <si>
    <t>et^2</t>
  </si>
  <si>
    <t>S^2(et)=</t>
  </si>
  <si>
    <t>S(et)</t>
  </si>
  <si>
    <t>S(et)=</t>
  </si>
  <si>
    <t>Przeciętne odchylenie wartosci teoretycznych (^yt) (wartosci policzonych na podstawie f. trendu) dla wysokosci emerytury względem wartosci empirycznych tj. wartosci realnych (yt)</t>
  </si>
  <si>
    <t>V(et)</t>
  </si>
  <si>
    <t>&lt;10%</t>
  </si>
  <si>
    <t>niska zmiennosc rest, oznaka pozytywnej jakosci f. trendu</t>
  </si>
  <si>
    <t>(yt-ysr)^2</t>
  </si>
  <si>
    <t>fi^2=</t>
  </si>
  <si>
    <t>&gt;0,1 - dobre dopasowanie</t>
  </si>
  <si>
    <t>R^2=</t>
  </si>
  <si>
    <t>Zmiennosc poziomu pzecietnych emerytur jest wyjasnione przez f. trendu w 95% co swiadczy o dobrym dopasowaniu f. trendu do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</si>
</sst>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>
    <font>
      <sz val="11"/>
      <color theme="1"/>
      <name val="Czcionka tekstu podstawowego"/>
      <family val="2"/>
      <charset val="238"/>
    </font>
    <font>
      <sz val="10"/>
      <name val="Arial CE"/>
      <charset val="238"/>
    </font>
    <font>
      <vertAlign val="subscript"/>
      <sz val="11"/>
      <color indexed="8"/>
      <name val="Times New Roman"/>
      <family val="1"/>
      <charset val="238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sz val="11"/>
      <color theme="1"/>
      <name val="Times New Roman"/>
      <family val="1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0" fillId="2" borderId="8">
      <alignment horizontal="left" vertical="center" wrapText="1"/>
    </xf>
  </cellStyleXfs>
  <cellXfs count="51">
    <xf numFmtId="0" fontId="0" fillId="0" borderId="0" xfId="0"/>
    <xf numFmtId="0" fontId="6" fillId="0" borderId="1" xfId="0" applyFont="1" applyBorder="1"/>
    <xf numFmtId="0" fontId="8" fillId="0" borderId="3" xfId="0" applyFont="1" applyBorder="1" applyAlignment="1">
      <alignment horizontal="center" wrapText="1"/>
    </xf>
    <xf numFmtId="0" fontId="7" fillId="0" borderId="0" xfId="0" applyFont="1"/>
    <xf numFmtId="2" fontId="0" fillId="0" borderId="0" xfId="0" applyNumberFormat="1"/>
    <xf numFmtId="0" fontId="6" fillId="0" borderId="0" xfId="0" applyFont="1"/>
    <xf numFmtId="0" fontId="4" fillId="0" borderId="0" xfId="0" applyFont="1"/>
    <xf numFmtId="2" fontId="5" fillId="0" borderId="0" xfId="1" applyNumberFormat="1" applyFont="1"/>
    <xf numFmtId="0" fontId="0" fillId="0" borderId="0" xfId="0" quotePrefix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3" fontId="9" fillId="0" borderId="9" xfId="2" applyNumberFormat="1" applyBorder="1" applyAlignment="1">
      <alignment horizontal="center"/>
    </xf>
    <xf numFmtId="3" fontId="9" fillId="0" borderId="10" xfId="2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0" fontId="0" fillId="7" borderId="6" xfId="0" applyFill="1" applyBorder="1"/>
    <xf numFmtId="164" fontId="0" fillId="7" borderId="7" xfId="0" applyNumberForma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3" fontId="0" fillId="7" borderId="7" xfId="0" applyNumberFormat="1" applyFill="1" applyBorder="1"/>
    <xf numFmtId="2" fontId="0" fillId="8" borderId="0" xfId="0" applyNumberFormat="1" applyFill="1"/>
    <xf numFmtId="0" fontId="0" fillId="8" borderId="0" xfId="0" applyFill="1"/>
    <xf numFmtId="0" fontId="0" fillId="9" borderId="6" xfId="0" applyFill="1" applyBorder="1"/>
    <xf numFmtId="1" fontId="0" fillId="9" borderId="7" xfId="0" applyNumberFormat="1" applyFill="1" applyBorder="1"/>
    <xf numFmtId="0" fontId="0" fillId="9" borderId="7" xfId="0" applyFill="1" applyBorder="1"/>
  </cellXfs>
  <cellStyles count="4">
    <cellStyle name="Kolumna" xfId="3"/>
    <cellStyle name="Normalny" xfId="0" builtinId="0"/>
    <cellStyle name="Normalny 2" xfId="1"/>
    <cellStyle name="Normalny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'zad 2'!$D$11</c:f>
              <c:strCache>
                <c:ptCount val="1"/>
                <c:pt idx="0">
                  <c:v>Produkcja orenżady (Yt)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2'!$D$12:$D$31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11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12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13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0-45C8-8119-2110B1A4051A}"/>
            </c:ext>
          </c:extLst>
        </c:ser>
        <c:ser>
          <c:idx val="1"/>
          <c:order val="1"/>
          <c:tx>
            <c:strRef>
              <c:f>'zad 2'!$E$35</c:f>
              <c:strCache>
                <c:ptCount val="1"/>
                <c:pt idx="0">
                  <c:v>śr. Ruchoma zwykła (5 okresowa)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 2'!$E$36:$E$55</c:f>
              <c:numCache>
                <c:formatCode>General</c:formatCode>
                <c:ptCount val="20"/>
                <c:pt idx="2">
                  <c:v>5</c:v>
                </c:pt>
                <c:pt idx="3">
                  <c:v>5.6</c:v>
                </c:pt>
                <c:pt idx="4">
                  <c:v>6.8</c:v>
                </c:pt>
                <c:pt idx="5">
                  <c:v>6.4</c:v>
                </c:pt>
                <c:pt idx="6">
                  <c:v>6.2</c:v>
                </c:pt>
                <c:pt idx="7">
                  <c:v>6.8</c:v>
                </c:pt>
                <c:pt idx="8">
                  <c:v>7.8</c:v>
                </c:pt>
                <c:pt idx="9">
                  <c:v>7.2</c:v>
                </c:pt>
                <c:pt idx="10">
                  <c:v>7.2</c:v>
                </c:pt>
                <c:pt idx="11">
                  <c:v>7.8</c:v>
                </c:pt>
                <c:pt idx="12">
                  <c:v>8.8000000000000007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8.6</c:v>
                </c:pt>
                <c:pt idx="16">
                  <c:v>9.6</c:v>
                </c:pt>
                <c:pt idx="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6-4A2A-8F18-197478C28BC5}"/>
            </c:ext>
          </c:extLst>
        </c:ser>
        <c:ser>
          <c:idx val="2"/>
          <c:order val="2"/>
          <c:tx>
            <c:strRef>
              <c:f>'zad 2'!$F$35</c:f>
              <c:strCache>
                <c:ptCount val="1"/>
                <c:pt idx="0">
                  <c:v>Śr ruchoma scentrowana (4 okresowa)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'zad 2'!$F$36:$F$55</c:f>
              <c:numCache>
                <c:formatCode>General</c:formatCode>
                <c:ptCount val="20"/>
                <c:pt idx="2">
                  <c:v>5.375</c:v>
                </c:pt>
                <c:pt idx="3">
                  <c:v>5.75</c:v>
                </c:pt>
                <c:pt idx="4">
                  <c:v>6.25</c:v>
                </c:pt>
                <c:pt idx="5">
                  <c:v>6.5</c:v>
                </c:pt>
                <c:pt idx="6">
                  <c:v>6.625</c:v>
                </c:pt>
                <c:pt idx="7">
                  <c:v>6.875</c:v>
                </c:pt>
                <c:pt idx="8">
                  <c:v>7.125</c:v>
                </c:pt>
                <c:pt idx="9">
                  <c:v>7.375</c:v>
                </c:pt>
                <c:pt idx="10">
                  <c:v>7.625</c:v>
                </c:pt>
                <c:pt idx="11">
                  <c:v>7.875</c:v>
                </c:pt>
                <c:pt idx="12">
                  <c:v>8.125</c:v>
                </c:pt>
                <c:pt idx="13">
                  <c:v>8.375</c:v>
                </c:pt>
                <c:pt idx="14">
                  <c:v>8.625</c:v>
                </c:pt>
                <c:pt idx="15">
                  <c:v>8.75</c:v>
                </c:pt>
                <c:pt idx="16">
                  <c:v>8.875</c:v>
                </c:pt>
                <c:pt idx="17">
                  <c:v>9.125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6-4A2A-8F18-197478C2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682271"/>
        <c:axId val="1732682751"/>
      </c:lineChart>
      <c:catAx>
        <c:axId val="173268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682751"/>
        <c:crosses val="autoZero"/>
        <c:auto val="1"/>
        <c:lblAlgn val="ctr"/>
        <c:lblOffset val="100"/>
        <c:noMultiLvlLbl val="0"/>
      </c:catAx>
      <c:valAx>
        <c:axId val="17326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68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 3'!$D$7</c:f>
              <c:strCache>
                <c:ptCount val="1"/>
                <c:pt idx="0">
                  <c:v>Cena (zł)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'zad 3'!$D$8:$D$27</c:f>
              <c:numCache>
                <c:formatCode>0.00</c:formatCode>
                <c:ptCount val="20"/>
                <c:pt idx="0">
                  <c:v>29.294900000000002</c:v>
                </c:pt>
                <c:pt idx="1">
                  <c:v>62.749900000000004</c:v>
                </c:pt>
                <c:pt idx="2">
                  <c:v>97.678100000000001</c:v>
                </c:pt>
                <c:pt idx="3">
                  <c:v>138.89779999999999</c:v>
                </c:pt>
                <c:pt idx="4">
                  <c:v>38.9771</c:v>
                </c:pt>
                <c:pt idx="5">
                  <c:v>79.1357</c:v>
                </c:pt>
                <c:pt idx="6">
                  <c:v>120.1302</c:v>
                </c:pt>
                <c:pt idx="7">
                  <c:v>162.96299999999999</c:v>
                </c:pt>
                <c:pt idx="8">
                  <c:v>39.081000000000003</c:v>
                </c:pt>
                <c:pt idx="9">
                  <c:v>82.610500000000002</c:v>
                </c:pt>
                <c:pt idx="10">
                  <c:v>128.32900000000001</c:v>
                </c:pt>
                <c:pt idx="11">
                  <c:v>182.4</c:v>
                </c:pt>
                <c:pt idx="12">
                  <c:v>48.676699999999997</c:v>
                </c:pt>
                <c:pt idx="13">
                  <c:v>102.253</c:v>
                </c:pt>
                <c:pt idx="14">
                  <c:v>154.7843</c:v>
                </c:pt>
                <c:pt idx="15">
                  <c:v>213.0718</c:v>
                </c:pt>
                <c:pt idx="16">
                  <c:v>64.789000000000001</c:v>
                </c:pt>
                <c:pt idx="17">
                  <c:v>128.76499999999999</c:v>
                </c:pt>
                <c:pt idx="18">
                  <c:v>184.98</c:v>
                </c:pt>
                <c:pt idx="19">
                  <c:v>257.89999999999998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3B-4629-9BF5-B5CBB7AB3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169551"/>
        <c:axId val="1820166191"/>
      </c:lineChart>
      <c:catAx>
        <c:axId val="182016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0166191"/>
        <c:crosses val="autoZero"/>
        <c:auto val="1"/>
        <c:lblAlgn val="ctr"/>
        <c:lblOffset val="100"/>
        <c:noMultiLvlLbl val="0"/>
      </c:catAx>
      <c:valAx>
        <c:axId val="182016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016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4</xdr:row>
      <xdr:rowOff>19050</xdr:rowOff>
    </xdr:from>
    <xdr:to>
      <xdr:col>12</xdr:col>
      <xdr:colOff>457389</xdr:colOff>
      <xdr:row>5</xdr:row>
      <xdr:rowOff>85761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781050"/>
          <a:ext cx="1352739" cy="2572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123825</xdr:rowOff>
    </xdr:from>
    <xdr:to>
      <xdr:col>13</xdr:col>
      <xdr:colOff>314656</xdr:colOff>
      <xdr:row>9</xdr:row>
      <xdr:rowOff>66747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266825"/>
          <a:ext cx="2372056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34</xdr:row>
      <xdr:rowOff>104775</xdr:rowOff>
    </xdr:from>
    <xdr:to>
      <xdr:col>2</xdr:col>
      <xdr:colOff>829061</xdr:colOff>
      <xdr:row>42</xdr:row>
      <xdr:rowOff>47819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6524625"/>
          <a:ext cx="2762636" cy="1390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1943371</xdr:colOff>
      <xdr:row>54</xdr:row>
      <xdr:rowOff>57284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9134475"/>
          <a:ext cx="1943371" cy="962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</xdr:colOff>
      <xdr:row>11</xdr:row>
      <xdr:rowOff>60960</xdr:rowOff>
    </xdr:from>
    <xdr:to>
      <xdr:col>16</xdr:col>
      <xdr:colOff>213360</xdr:colOff>
      <xdr:row>26</xdr:row>
      <xdr:rowOff>144780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E6972D-9A10-2B4C-E5A3-8CA8C81EC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4</xdr:row>
      <xdr:rowOff>22225</xdr:rowOff>
    </xdr:from>
    <xdr:to>
      <xdr:col>12</xdr:col>
      <xdr:colOff>460375</xdr:colOff>
      <xdr:row>19</xdr:row>
      <xdr:rowOff>15875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FE9965-7710-FE5F-6DA4-4004627D2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1" zoomScaleNormal="100" workbookViewId="0">
      <selection activeCell="E61" sqref="E61"/>
    </sheetView>
  </sheetViews>
  <sheetFormatPr defaultRowHeight="14.25"/>
  <cols>
    <col min="2" max="2" width="27.875" bestFit="1" customWidth="1"/>
    <col min="3" max="3" width="19.625" bestFit="1" customWidth="1"/>
  </cols>
  <sheetData>
    <row r="1" spans="1:14" ht="15" customHeight="1">
      <c r="A1" s="38" t="s">
        <v>47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4" ht="15" thickBot="1">
      <c r="A3" s="8" t="s">
        <v>10</v>
      </c>
    </row>
    <row r="4" spans="1:14" ht="15.75" thickBot="1">
      <c r="A4" s="9" t="s">
        <v>4</v>
      </c>
      <c r="B4" s="10" t="s">
        <v>49</v>
      </c>
      <c r="C4" s="10" t="s">
        <v>48</v>
      </c>
      <c r="D4" s="10" t="s">
        <v>51</v>
      </c>
      <c r="E4" s="10" t="s">
        <v>53</v>
      </c>
      <c r="F4" s="10" t="s">
        <v>66</v>
      </c>
      <c r="G4" s="10" t="s">
        <v>67</v>
      </c>
      <c r="H4" s="10" t="s">
        <v>68</v>
      </c>
      <c r="I4" s="10" t="s">
        <v>76</v>
      </c>
    </row>
    <row r="5" spans="1:14" ht="15">
      <c r="A5" s="11">
        <v>2003</v>
      </c>
      <c r="B5" s="11">
        <v>916.43</v>
      </c>
      <c r="C5" s="11">
        <v>1</v>
      </c>
      <c r="D5" s="11">
        <f>C5*B5</f>
        <v>916.43</v>
      </c>
      <c r="E5" s="11">
        <f>C5^2</f>
        <v>1</v>
      </c>
      <c r="F5" s="11">
        <f>$L$17+$L$14*C5</f>
        <v>791.36242424242448</v>
      </c>
      <c r="G5" s="11">
        <f>B5-F5</f>
        <v>125.06757575757547</v>
      </c>
      <c r="H5" s="11">
        <f>G5^2</f>
        <v>15641.898505876879</v>
      </c>
      <c r="I5" s="11">
        <f>(B5-$B$27)^2</f>
        <v>550596.50714648515</v>
      </c>
    </row>
    <row r="6" spans="1:14" ht="15">
      <c r="A6" s="11">
        <v>2004</v>
      </c>
      <c r="B6" s="11">
        <v>961.92</v>
      </c>
      <c r="C6" s="11">
        <v>2</v>
      </c>
      <c r="D6" s="11">
        <f t="shared" ref="D6:D25" si="0">C6*B6</f>
        <v>1923.84</v>
      </c>
      <c r="E6" s="11">
        <f t="shared" ref="E6:E25" si="1">C6^2</f>
        <v>4</v>
      </c>
      <c r="F6" s="11">
        <f>$L$17+$L$14*C6</f>
        <v>878.07137229437251</v>
      </c>
      <c r="G6" s="11">
        <f t="shared" ref="G6:G25" si="2">B6-F6</f>
        <v>83.84862770562745</v>
      </c>
      <c r="H6" s="11">
        <f t="shared" ref="H6:H25" si="3">G6^2</f>
        <v>7030.5923681169152</v>
      </c>
      <c r="I6" s="11">
        <f t="shared" ref="I6:I25" si="4">(B6-$B$27)^2</f>
        <v>485156.69435124705</v>
      </c>
    </row>
    <row r="7" spans="1:14" ht="15">
      <c r="A7" s="11">
        <v>2005</v>
      </c>
      <c r="B7" s="11">
        <v>988.02</v>
      </c>
      <c r="C7" s="11">
        <v>3</v>
      </c>
      <c r="D7" s="11">
        <f t="shared" si="0"/>
        <v>2964.06</v>
      </c>
      <c r="E7" s="11">
        <f t="shared" si="1"/>
        <v>9</v>
      </c>
      <c r="F7" s="11">
        <f>$L$17+$L$14*C7</f>
        <v>964.78032034632042</v>
      </c>
      <c r="G7" s="11">
        <f t="shared" si="2"/>
        <v>23.239679653679559</v>
      </c>
      <c r="H7" s="11">
        <f t="shared" si="3"/>
        <v>540.08271040564762</v>
      </c>
      <c r="I7" s="11">
        <f t="shared" si="4"/>
        <v>449478.93892267562</v>
      </c>
    </row>
    <row r="8" spans="1:14" ht="15">
      <c r="A8" s="11">
        <v>2006</v>
      </c>
      <c r="B8" s="11">
        <v>1063.28</v>
      </c>
      <c r="C8" s="11">
        <v>4</v>
      </c>
      <c r="D8" s="11">
        <f t="shared" si="0"/>
        <v>4253.12</v>
      </c>
      <c r="E8" s="11">
        <f t="shared" si="1"/>
        <v>16</v>
      </c>
      <c r="F8" s="11">
        <f>$L$17+$L$14*C8</f>
        <v>1051.4892683982685</v>
      </c>
      <c r="G8" s="11">
        <f t="shared" si="2"/>
        <v>11.790731601731522</v>
      </c>
      <c r="H8" s="11">
        <f t="shared" si="3"/>
        <v>139.02135170407038</v>
      </c>
      <c r="I8" s="11">
        <f t="shared" si="4"/>
        <v>354229.59621791373</v>
      </c>
    </row>
    <row r="9" spans="1:14" ht="15">
      <c r="A9" s="11">
        <v>2007</v>
      </c>
      <c r="B9" s="11">
        <v>1100.96</v>
      </c>
      <c r="C9" s="11">
        <v>5</v>
      </c>
      <c r="D9" s="11">
        <f t="shared" si="0"/>
        <v>5504.8</v>
      </c>
      <c r="E9" s="11">
        <f t="shared" si="1"/>
        <v>25</v>
      </c>
      <c r="F9" s="11">
        <f>$L$17+$L$14*C9</f>
        <v>1138.1982164502165</v>
      </c>
      <c r="G9" s="11">
        <f t="shared" si="2"/>
        <v>-37.238216450216441</v>
      </c>
      <c r="H9" s="11">
        <f t="shared" si="3"/>
        <v>1386.6847643931703</v>
      </c>
      <c r="I9" s="11">
        <f t="shared" si="4"/>
        <v>310797.22387505654</v>
      </c>
    </row>
    <row r="10" spans="1:14" ht="15">
      <c r="A10" s="11">
        <v>2008</v>
      </c>
      <c r="B10" s="11">
        <v>1204.43</v>
      </c>
      <c r="C10" s="11">
        <v>6</v>
      </c>
      <c r="D10" s="11">
        <f t="shared" si="0"/>
        <v>7226.58</v>
      </c>
      <c r="E10" s="11">
        <f t="shared" si="1"/>
        <v>36</v>
      </c>
      <c r="F10" s="11">
        <f>$L$17+$L$14*C10</f>
        <v>1224.9071645021645</v>
      </c>
      <c r="G10" s="11">
        <f t="shared" si="2"/>
        <v>-20.477164502164442</v>
      </c>
      <c r="H10" s="11">
        <f t="shared" si="3"/>
        <v>419.31426604870353</v>
      </c>
      <c r="I10" s="11">
        <f t="shared" si="4"/>
        <v>206135.89000362795</v>
      </c>
    </row>
    <row r="11" spans="1:14" ht="15">
      <c r="A11" s="11">
        <v>2009</v>
      </c>
      <c r="B11" s="11">
        <v>1316.63</v>
      </c>
      <c r="C11" s="11">
        <v>7</v>
      </c>
      <c r="D11" s="11">
        <f t="shared" si="0"/>
        <v>9216.41</v>
      </c>
      <c r="E11" s="11">
        <f t="shared" si="1"/>
        <v>49</v>
      </c>
      <c r="F11" s="11">
        <f>$L$17+$L$14*C11</f>
        <v>1311.6161125541125</v>
      </c>
      <c r="G11" s="11">
        <f t="shared" si="2"/>
        <v>5.0138874458875762</v>
      </c>
      <c r="H11" s="11">
        <f t="shared" si="3"/>
        <v>25.139067320029042</v>
      </c>
      <c r="I11" s="11">
        <f t="shared" si="4"/>
        <v>116842.21457505654</v>
      </c>
    </row>
    <row r="12" spans="1:14" ht="15">
      <c r="A12" s="11">
        <v>2010</v>
      </c>
      <c r="B12" s="11">
        <v>1404.45</v>
      </c>
      <c r="C12" s="11">
        <v>8</v>
      </c>
      <c r="D12" s="11">
        <f t="shared" si="0"/>
        <v>11235.6</v>
      </c>
      <c r="E12" s="11">
        <f t="shared" si="1"/>
        <v>64</v>
      </c>
      <c r="F12" s="11">
        <f>$L$17+$L$14*C12</f>
        <v>1398.3250606060606</v>
      </c>
      <c r="G12" s="11">
        <f t="shared" si="2"/>
        <v>6.1249393939394849</v>
      </c>
      <c r="H12" s="11">
        <f t="shared" si="3"/>
        <v>37.514882579431784</v>
      </c>
      <c r="I12" s="11">
        <f t="shared" si="4"/>
        <v>64516.967622675656</v>
      </c>
      <c r="K12" t="s">
        <v>50</v>
      </c>
      <c r="L12">
        <v>21</v>
      </c>
    </row>
    <row r="13" spans="1:14" ht="15">
      <c r="A13" s="11">
        <v>2011</v>
      </c>
      <c r="B13" s="11">
        <v>1474.64</v>
      </c>
      <c r="C13" s="11">
        <v>9</v>
      </c>
      <c r="D13" s="11">
        <f t="shared" si="0"/>
        <v>13271.76</v>
      </c>
      <c r="E13" s="11">
        <f t="shared" si="1"/>
        <v>81</v>
      </c>
      <c r="F13" s="11">
        <f>$L$17+$L$14*C13</f>
        <v>1485.0340086580086</v>
      </c>
      <c r="G13" s="11">
        <f t="shared" si="2"/>
        <v>-10.394008658008488</v>
      </c>
      <c r="H13" s="11">
        <f t="shared" si="3"/>
        <v>108.03541598275541</v>
      </c>
      <c r="I13" s="11">
        <f t="shared" si="4"/>
        <v>33786.816332199465</v>
      </c>
    </row>
    <row r="14" spans="1:14" ht="15">
      <c r="A14" s="11">
        <v>2012</v>
      </c>
      <c r="B14" s="11">
        <v>1562.15</v>
      </c>
      <c r="C14" s="11">
        <v>10</v>
      </c>
      <c r="D14" s="11">
        <f t="shared" si="0"/>
        <v>15621.5</v>
      </c>
      <c r="E14" s="11">
        <f t="shared" si="1"/>
        <v>100</v>
      </c>
      <c r="F14" s="11">
        <f>$L$17+$L$14*C14</f>
        <v>1571.7429567099566</v>
      </c>
      <c r="G14" s="11">
        <f t="shared" si="2"/>
        <v>-9.5929567099565247</v>
      </c>
      <c r="H14" s="11">
        <f t="shared" si="3"/>
        <v>92.024818439099917</v>
      </c>
      <c r="I14" s="11">
        <f t="shared" si="4"/>
        <v>9274.0568607709338</v>
      </c>
      <c r="K14" t="s">
        <v>54</v>
      </c>
      <c r="L14" s="4">
        <f>(L12*D26-B26*C26)/(L12*E26-C26^2)</f>
        <v>86.708948051948013</v>
      </c>
      <c r="N14" t="s">
        <v>55</v>
      </c>
    </row>
    <row r="15" spans="1:14" ht="15">
      <c r="A15" s="11">
        <v>2013</v>
      </c>
      <c r="B15" s="11">
        <v>1653.8</v>
      </c>
      <c r="C15" s="11">
        <v>11</v>
      </c>
      <c r="D15" s="11">
        <f t="shared" si="0"/>
        <v>18191.8</v>
      </c>
      <c r="E15" s="11">
        <f t="shared" si="1"/>
        <v>121</v>
      </c>
      <c r="F15" s="11">
        <f>$L$17+$L$14*C15</f>
        <v>1658.4519047619046</v>
      </c>
      <c r="G15" s="11">
        <f t="shared" si="2"/>
        <v>-4.6519047619046887</v>
      </c>
      <c r="H15" s="11">
        <f t="shared" si="3"/>
        <v>21.640217913831517</v>
      </c>
      <c r="I15" s="11">
        <f t="shared" si="4"/>
        <v>21.640217913831517</v>
      </c>
      <c r="N15" t="s">
        <v>56</v>
      </c>
    </row>
    <row r="16" spans="1:14" ht="15">
      <c r="A16" s="11">
        <v>2014</v>
      </c>
      <c r="B16" s="11">
        <v>1719.53</v>
      </c>
      <c r="C16" s="11">
        <v>12</v>
      </c>
      <c r="D16" s="11">
        <f t="shared" si="0"/>
        <v>20634.36</v>
      </c>
      <c r="E16" s="11">
        <f t="shared" si="1"/>
        <v>144</v>
      </c>
      <c r="F16" s="11">
        <f>$L$17+$L$14*C16</f>
        <v>1745.1608528138527</v>
      </c>
      <c r="G16" s="11">
        <f t="shared" si="2"/>
        <v>-25.630852813852698</v>
      </c>
      <c r="H16" s="11">
        <f t="shared" si="3"/>
        <v>656.94061596538074</v>
      </c>
      <c r="I16" s="11">
        <f t="shared" si="4"/>
        <v>3730.5337179138432</v>
      </c>
    </row>
    <row r="17" spans="1:12" ht="15">
      <c r="A17" s="11">
        <v>2015</v>
      </c>
      <c r="B17" s="11">
        <v>1776.99</v>
      </c>
      <c r="C17" s="11">
        <v>13</v>
      </c>
      <c r="D17" s="11">
        <f t="shared" si="0"/>
        <v>23100.87</v>
      </c>
      <c r="E17" s="11">
        <f t="shared" si="1"/>
        <v>169</v>
      </c>
      <c r="F17" s="11">
        <f>$L$17+$L$14*C17</f>
        <v>1831.8698008658007</v>
      </c>
      <c r="G17" s="11">
        <f t="shared" si="2"/>
        <v>-54.879800865800689</v>
      </c>
      <c r="H17" s="11">
        <f t="shared" si="3"/>
        <v>3011.7925430699379</v>
      </c>
      <c r="I17" s="11">
        <f t="shared" si="4"/>
        <v>14051.280022675768</v>
      </c>
      <c r="K17" t="s">
        <v>57</v>
      </c>
      <c r="L17" s="4">
        <f>B27-L14*C27</f>
        <v>704.65347619047645</v>
      </c>
    </row>
    <row r="18" spans="1:12" ht="15">
      <c r="A18" s="11">
        <v>2016</v>
      </c>
      <c r="B18" s="11">
        <v>1812.13</v>
      </c>
      <c r="C18" s="11">
        <v>14</v>
      </c>
      <c r="D18" s="11">
        <f t="shared" si="0"/>
        <v>25369.82</v>
      </c>
      <c r="E18" s="11">
        <f t="shared" si="1"/>
        <v>196</v>
      </c>
      <c r="F18" s="11">
        <f>$L$17+$L$14*C18</f>
        <v>1918.5787489177487</v>
      </c>
      <c r="G18" s="11">
        <f t="shared" si="2"/>
        <v>-106.44874891774862</v>
      </c>
      <c r="H18" s="11">
        <f t="shared" si="3"/>
        <v>11331.336146153888</v>
      </c>
      <c r="I18" s="11">
        <f t="shared" si="4"/>
        <v>23616.95695600914</v>
      </c>
      <c r="K18" t="s">
        <v>59</v>
      </c>
    </row>
    <row r="19" spans="1:12" ht="15">
      <c r="A19" s="11">
        <v>2017</v>
      </c>
      <c r="B19" s="11">
        <v>1870.57</v>
      </c>
      <c r="C19" s="11">
        <v>15</v>
      </c>
      <c r="D19" s="11">
        <f t="shared" si="0"/>
        <v>28058.55</v>
      </c>
      <c r="E19" s="11">
        <f t="shared" si="1"/>
        <v>225</v>
      </c>
      <c r="F19" s="11">
        <f>$L$17+$L$14*C19</f>
        <v>2005.2876969696968</v>
      </c>
      <c r="G19" s="11">
        <f t="shared" si="2"/>
        <v>-134.71769696969682</v>
      </c>
      <c r="H19" s="11">
        <f t="shared" si="3"/>
        <v>18148.85787681906</v>
      </c>
      <c r="I19" s="11">
        <f t="shared" si="4"/>
        <v>44994.086327437668</v>
      </c>
      <c r="K19" t="s">
        <v>60</v>
      </c>
    </row>
    <row r="20" spans="1:12" ht="15">
      <c r="A20" s="11">
        <v>2018</v>
      </c>
      <c r="B20" s="11">
        <v>1953.74</v>
      </c>
      <c r="C20" s="11">
        <v>16</v>
      </c>
      <c r="D20" s="11">
        <f t="shared" si="0"/>
        <v>31259.84</v>
      </c>
      <c r="E20" s="11">
        <f t="shared" si="1"/>
        <v>256</v>
      </c>
      <c r="F20" s="11">
        <f>$L$17+$L$14*C20</f>
        <v>2091.9966450216448</v>
      </c>
      <c r="G20" s="11">
        <f t="shared" si="2"/>
        <v>-138.25664502164477</v>
      </c>
      <c r="H20" s="11">
        <f t="shared" si="3"/>
        <v>19114.899892641093</v>
      </c>
      <c r="I20" s="11">
        <f t="shared" si="4"/>
        <v>87195.059189342486</v>
      </c>
    </row>
    <row r="21" spans="1:12" ht="15">
      <c r="A21" s="11">
        <v>2019</v>
      </c>
      <c r="B21" s="11">
        <v>2049.58</v>
      </c>
      <c r="C21" s="11">
        <v>17</v>
      </c>
      <c r="D21" s="11">
        <f t="shared" si="0"/>
        <v>34842.86</v>
      </c>
      <c r="E21" s="11">
        <f t="shared" si="1"/>
        <v>289</v>
      </c>
      <c r="F21" s="11">
        <f>$L$17+$L$14*C21</f>
        <v>2178.7055930735928</v>
      </c>
      <c r="G21" s="11">
        <f t="shared" si="2"/>
        <v>-129.12559307359288</v>
      </c>
      <c r="H21" s="11">
        <f t="shared" si="3"/>
        <v>16673.418786607097</v>
      </c>
      <c r="I21" s="11">
        <f t="shared" si="4"/>
        <v>152981.18688458053</v>
      </c>
    </row>
    <row r="22" spans="1:12" ht="15">
      <c r="A22" s="11">
        <v>2020</v>
      </c>
      <c r="B22" s="11">
        <v>2170.2800000000002</v>
      </c>
      <c r="C22" s="11">
        <v>18</v>
      </c>
      <c r="D22" s="11">
        <f t="shared" si="0"/>
        <v>39065.040000000001</v>
      </c>
      <c r="E22" s="11">
        <f t="shared" si="1"/>
        <v>324</v>
      </c>
      <c r="F22" s="11">
        <f>$L$17+$L$14*C22</f>
        <v>2265.4145411255408</v>
      </c>
      <c r="G22" s="11">
        <f t="shared" si="2"/>
        <v>-95.134541125540636</v>
      </c>
      <c r="H22" s="11">
        <f t="shared" si="3"/>
        <v>9050.580915167182</v>
      </c>
      <c r="I22" s="11">
        <f t="shared" si="4"/>
        <v>261967.99907505701</v>
      </c>
      <c r="K22" t="s">
        <v>61</v>
      </c>
    </row>
    <row r="23" spans="1:12" ht="15">
      <c r="A23" s="11">
        <v>2021</v>
      </c>
      <c r="B23" s="11">
        <v>2321.29</v>
      </c>
      <c r="C23" s="11">
        <v>19</v>
      </c>
      <c r="D23" s="11">
        <f t="shared" si="0"/>
        <v>44104.51</v>
      </c>
      <c r="E23" s="11">
        <f t="shared" si="1"/>
        <v>361</v>
      </c>
      <c r="F23" s="11">
        <f>$L$17+$L$14*C23</f>
        <v>2352.1234891774889</v>
      </c>
      <c r="G23" s="11">
        <f t="shared" si="2"/>
        <v>-30.8334891774889</v>
      </c>
      <c r="H23" s="11">
        <f t="shared" si="3"/>
        <v>950.70405485832509</v>
      </c>
      <c r="I23" s="11">
        <f t="shared" si="4"/>
        <v>439354.34049886634</v>
      </c>
      <c r="K23" s="46" t="s">
        <v>62</v>
      </c>
      <c r="L23" s="47"/>
    </row>
    <row r="24" spans="1:12" ht="15">
      <c r="A24" s="11">
        <v>2022</v>
      </c>
      <c r="B24" s="11">
        <v>2533.54</v>
      </c>
      <c r="C24" s="11">
        <v>20</v>
      </c>
      <c r="D24" s="11">
        <f t="shared" si="0"/>
        <v>50670.8</v>
      </c>
      <c r="E24" s="11">
        <f t="shared" si="1"/>
        <v>400</v>
      </c>
      <c r="F24" s="11">
        <f>$L$17+$L$14*C24</f>
        <v>2438.8324372294369</v>
      </c>
      <c r="G24" s="11">
        <f t="shared" si="2"/>
        <v>94.707562770563072</v>
      </c>
      <c r="H24" s="11">
        <f t="shared" si="3"/>
        <v>8969.5224459401452</v>
      </c>
      <c r="I24" s="11">
        <f t="shared" si="4"/>
        <v>765779.17442743783</v>
      </c>
    </row>
    <row r="25" spans="1:12" ht="15.75" thickBot="1">
      <c r="A25" s="12">
        <v>2023</v>
      </c>
      <c r="B25" s="12">
        <v>2973.13</v>
      </c>
      <c r="C25" s="12">
        <v>21</v>
      </c>
      <c r="D25" s="12">
        <f t="shared" si="0"/>
        <v>62435.73</v>
      </c>
      <c r="E25" s="12">
        <f t="shared" si="1"/>
        <v>441</v>
      </c>
      <c r="F25" s="12">
        <f>$L$17+$L$14*C25</f>
        <v>2525.5413852813849</v>
      </c>
      <c r="G25" s="12">
        <f t="shared" si="2"/>
        <v>447.58861471861519</v>
      </c>
      <c r="H25" s="12">
        <f t="shared" si="3"/>
        <v>200335.56802572895</v>
      </c>
      <c r="I25" s="12">
        <f t="shared" si="4"/>
        <v>1728378.4940988668</v>
      </c>
    </row>
    <row r="26" spans="1:12" ht="15" thickBot="1">
      <c r="A26" s="30" t="s">
        <v>52</v>
      </c>
      <c r="B26" s="45">
        <f>SUM(B5:B25)</f>
        <v>34827.49</v>
      </c>
      <c r="C26" s="45">
        <f>SUM(C5:C25)</f>
        <v>231</v>
      </c>
      <c r="D26" s="45">
        <f>SUM(D5:D25)</f>
        <v>449868.27999999997</v>
      </c>
      <c r="E26" s="45">
        <f>SUM(E5:E25)</f>
        <v>3311</v>
      </c>
      <c r="F26" s="45"/>
      <c r="G26" s="45"/>
      <c r="H26" s="45">
        <f>SUM(H5:H25)</f>
        <v>313685.56967173162</v>
      </c>
      <c r="I26" s="45">
        <f>SUM(I5:I25)</f>
        <v>6102885.6573238093</v>
      </c>
    </row>
    <row r="27" spans="1:12" ht="15" thickBot="1">
      <c r="A27" s="48" t="s">
        <v>58</v>
      </c>
      <c r="B27" s="49">
        <f>AVERAGE(B4:B25)</f>
        <v>1658.4519047619046</v>
      </c>
      <c r="C27" s="50">
        <f>AVERAGE(C4:C25)</f>
        <v>11</v>
      </c>
      <c r="D27" s="50"/>
      <c r="E27" s="50"/>
      <c r="F27" s="50"/>
      <c r="G27" s="50"/>
      <c r="H27" s="50"/>
      <c r="I27" s="50"/>
      <c r="K27" t="s">
        <v>63</v>
      </c>
    </row>
    <row r="28" spans="1:12">
      <c r="K28" t="s">
        <v>64</v>
      </c>
      <c r="L28" t="s">
        <v>65</v>
      </c>
    </row>
    <row r="29" spans="1:12">
      <c r="K29" s="4">
        <f t="array" ref="K29:L29">LINEST(B5:B25,C5:C25)</f>
        <v>86.708948051948028</v>
      </c>
      <c r="L29" s="4">
        <v>704.65347619047634</v>
      </c>
    </row>
    <row r="30" spans="1:12">
      <c r="A30" t="s">
        <v>69</v>
      </c>
      <c r="B30" s="4">
        <f>H26/(C25-2)</f>
        <v>16509.766824827981</v>
      </c>
    </row>
    <row r="31" spans="1:12">
      <c r="B31" s="4"/>
    </row>
    <row r="32" spans="1:12">
      <c r="A32" t="s">
        <v>71</v>
      </c>
      <c r="B32" s="4">
        <f>SQRT(B30)</f>
        <v>128.49033747651214</v>
      </c>
    </row>
    <row r="34" spans="1:5">
      <c r="A34" t="s">
        <v>72</v>
      </c>
    </row>
    <row r="44" spans="1:5">
      <c r="B44" t="s">
        <v>70</v>
      </c>
      <c r="C44">
        <f t="array" ref="C44">STEYX(B5:B25,C5:C25)</f>
        <v>128.49033747651268</v>
      </c>
    </row>
    <row r="45" spans="1:5">
      <c r="B45" t="s">
        <v>73</v>
      </c>
      <c r="C45" s="4">
        <f>C44/B27</f>
        <v>7.7476070971717062E-2</v>
      </c>
      <c r="D45" t="s">
        <v>74</v>
      </c>
      <c r="E45" t="s">
        <v>75</v>
      </c>
    </row>
    <row r="56" spans="2:4">
      <c r="B56" t="s">
        <v>77</v>
      </c>
      <c r="C56" s="4">
        <f>H26/I26</f>
        <v>5.1399548883124022E-2</v>
      </c>
      <c r="D56" t="s">
        <v>78</v>
      </c>
    </row>
    <row r="57" spans="2:4">
      <c r="B57" t="s">
        <v>79</v>
      </c>
      <c r="C57" s="4">
        <f>1-C56</f>
        <v>0.94860045111687596</v>
      </c>
    </row>
    <row r="58" spans="2:4">
      <c r="B58" t="s">
        <v>80</v>
      </c>
    </row>
    <row r="61" spans="2:4">
      <c r="B61" t="s">
        <v>79</v>
      </c>
      <c r="C61" s="4">
        <f>RSQ(B5:B25,C5:C25)</f>
        <v>0.94860045111687541</v>
      </c>
    </row>
  </sheetData>
  <mergeCells count="1">
    <mergeCell ref="A1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opLeftCell="A10" zoomScale="130" zoomScaleNormal="130" workbookViewId="0">
      <selection activeCell="G50" sqref="G50"/>
    </sheetView>
  </sheetViews>
  <sheetFormatPr defaultRowHeight="14.25"/>
  <cols>
    <col min="3" max="3" width="8.25" customWidth="1"/>
    <col min="4" max="4" width="14.125" customWidth="1"/>
    <col min="5" max="5" width="11.5" customWidth="1"/>
    <col min="6" max="6" width="14.625" customWidth="1"/>
    <col min="7" max="7" width="16.75" customWidth="1"/>
    <col min="8" max="8" width="10" customWidth="1"/>
    <col min="9" max="9" width="10.625" customWidth="1"/>
    <col min="10" max="10" width="7.25" customWidth="1"/>
    <col min="16" max="16" width="12.75" customWidth="1"/>
    <col min="17" max="17" width="15.875" customWidth="1"/>
    <col min="18" max="18" width="14.75" customWidth="1"/>
  </cols>
  <sheetData>
    <row r="1" spans="1:16">
      <c r="A1" t="s">
        <v>46</v>
      </c>
    </row>
    <row r="2" spans="1:16">
      <c r="A2" t="s">
        <v>11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</row>
    <row r="6" spans="1:16">
      <c r="A6" t="s">
        <v>41</v>
      </c>
    </row>
    <row r="7" spans="1:16">
      <c r="A7" t="s">
        <v>19</v>
      </c>
    </row>
    <row r="8" spans="1:16">
      <c r="A8" t="s">
        <v>20</v>
      </c>
    </row>
    <row r="9" spans="1:16">
      <c r="A9" t="s">
        <v>12</v>
      </c>
    </row>
    <row r="10" spans="1:16" ht="15" thickBot="1"/>
    <row r="11" spans="1:16" ht="32.25" thickBot="1">
      <c r="A11" s="13" t="s">
        <v>7</v>
      </c>
      <c r="B11" s="14" t="s">
        <v>8</v>
      </c>
      <c r="C11" s="14" t="s">
        <v>14</v>
      </c>
      <c r="D11" s="14" t="s">
        <v>13</v>
      </c>
      <c r="J11" s="39" t="s">
        <v>15</v>
      </c>
      <c r="K11" s="39"/>
      <c r="L11" s="39"/>
      <c r="M11" s="39"/>
      <c r="N11" s="39"/>
      <c r="O11" s="39"/>
      <c r="P11" s="39"/>
    </row>
    <row r="12" spans="1:16" ht="15.75" thickBot="1">
      <c r="A12" s="15">
        <v>2018</v>
      </c>
      <c r="B12" s="16" t="s">
        <v>0</v>
      </c>
      <c r="C12" s="16">
        <v>1</v>
      </c>
      <c r="D12" s="16">
        <v>3</v>
      </c>
    </row>
    <row r="13" spans="1:16" ht="15.75" thickBot="1">
      <c r="A13" s="15"/>
      <c r="B13" s="16" t="s">
        <v>1</v>
      </c>
      <c r="C13" s="16">
        <v>2</v>
      </c>
      <c r="D13" s="16">
        <v>4</v>
      </c>
    </row>
    <row r="14" spans="1:16" ht="15.75" thickBot="1">
      <c r="A14" s="15"/>
      <c r="B14" s="16" t="s">
        <v>2</v>
      </c>
      <c r="C14" s="16">
        <v>3</v>
      </c>
      <c r="D14" s="16">
        <v>8</v>
      </c>
    </row>
    <row r="15" spans="1:16" ht="15.75" thickBot="1">
      <c r="A15" s="15"/>
      <c r="B15" s="16" t="s">
        <v>3</v>
      </c>
      <c r="C15" s="16">
        <v>4</v>
      </c>
      <c r="D15" s="16">
        <v>6</v>
      </c>
    </row>
    <row r="16" spans="1:16" ht="15.75" thickBot="1">
      <c r="A16" s="15">
        <v>2019</v>
      </c>
      <c r="B16" s="16" t="s">
        <v>0</v>
      </c>
      <c r="C16" s="16">
        <v>5</v>
      </c>
      <c r="D16" s="16">
        <v>4</v>
      </c>
    </row>
    <row r="17" spans="1:4" ht="15.75" thickBot="1">
      <c r="A17" s="15"/>
      <c r="B17" s="16" t="s">
        <v>1</v>
      </c>
      <c r="C17" s="16">
        <v>6</v>
      </c>
      <c r="D17" s="16">
        <v>6</v>
      </c>
    </row>
    <row r="18" spans="1:4" ht="15.75" thickBot="1">
      <c r="A18" s="15"/>
      <c r="B18" s="16" t="s">
        <v>2</v>
      </c>
      <c r="C18" s="16">
        <v>7</v>
      </c>
      <c r="D18" s="16">
        <v>10</v>
      </c>
    </row>
    <row r="19" spans="1:4" ht="15.75" thickBot="1">
      <c r="A19" s="15"/>
      <c r="B19" s="16" t="s">
        <v>3</v>
      </c>
      <c r="C19" s="16">
        <v>8</v>
      </c>
      <c r="D19" s="16">
        <v>6</v>
      </c>
    </row>
    <row r="20" spans="1:4" ht="15.75" thickBot="1">
      <c r="A20" s="15">
        <v>2020</v>
      </c>
      <c r="B20" s="16" t="s">
        <v>0</v>
      </c>
      <c r="C20" s="16">
        <v>9</v>
      </c>
      <c r="D20" s="16">
        <v>5</v>
      </c>
    </row>
    <row r="21" spans="1:4" ht="15.75" thickBot="1">
      <c r="A21" s="15"/>
      <c r="B21" s="16" t="s">
        <v>1</v>
      </c>
      <c r="C21" s="16">
        <v>10</v>
      </c>
      <c r="D21" s="16">
        <v>7</v>
      </c>
    </row>
    <row r="22" spans="1:4" ht="15.75" thickBot="1">
      <c r="A22" s="15"/>
      <c r="B22" s="16" t="s">
        <v>2</v>
      </c>
      <c r="C22" s="16">
        <v>11</v>
      </c>
      <c r="D22" s="16">
        <v>11</v>
      </c>
    </row>
    <row r="23" spans="1:4" ht="15.75" thickBot="1">
      <c r="A23" s="15"/>
      <c r="B23" s="16" t="s">
        <v>3</v>
      </c>
      <c r="C23" s="16">
        <v>12</v>
      </c>
      <c r="D23" s="16">
        <v>7</v>
      </c>
    </row>
    <row r="24" spans="1:4" ht="15.75" thickBot="1">
      <c r="A24" s="15">
        <v>2021</v>
      </c>
      <c r="B24" s="16" t="s">
        <v>0</v>
      </c>
      <c r="C24" s="16">
        <v>13</v>
      </c>
      <c r="D24" s="16">
        <v>6</v>
      </c>
    </row>
    <row r="25" spans="1:4" ht="15.75" thickBot="1">
      <c r="A25" s="15"/>
      <c r="B25" s="16" t="s">
        <v>1</v>
      </c>
      <c r="C25" s="16">
        <v>14</v>
      </c>
      <c r="D25" s="16">
        <v>8</v>
      </c>
    </row>
    <row r="26" spans="1:4" ht="15.75" thickBot="1">
      <c r="A26" s="15"/>
      <c r="B26" s="16" t="s">
        <v>2</v>
      </c>
      <c r="C26" s="16">
        <v>15</v>
      </c>
      <c r="D26" s="16">
        <v>12</v>
      </c>
    </row>
    <row r="27" spans="1:4" ht="15.75" thickBot="1">
      <c r="A27" s="15"/>
      <c r="B27" s="16" t="s">
        <v>3</v>
      </c>
      <c r="C27" s="16">
        <v>16</v>
      </c>
      <c r="D27" s="16">
        <v>8</v>
      </c>
    </row>
    <row r="28" spans="1:4" ht="15.75" thickBot="1">
      <c r="A28" s="15">
        <v>2022</v>
      </c>
      <c r="B28" s="16" t="s">
        <v>0</v>
      </c>
      <c r="C28" s="16">
        <v>17</v>
      </c>
      <c r="D28" s="16">
        <v>7</v>
      </c>
    </row>
    <row r="29" spans="1:4" ht="15.75" thickBot="1">
      <c r="A29" s="15"/>
      <c r="B29" s="16" t="s">
        <v>1</v>
      </c>
      <c r="C29" s="16">
        <v>18</v>
      </c>
      <c r="D29" s="16">
        <v>8</v>
      </c>
    </row>
    <row r="30" spans="1:4" ht="15.75" thickBot="1">
      <c r="A30" s="15"/>
      <c r="B30" s="16" t="s">
        <v>2</v>
      </c>
      <c r="C30" s="16">
        <v>19</v>
      </c>
      <c r="D30" s="16">
        <v>13</v>
      </c>
    </row>
    <row r="31" spans="1:4" ht="15.75" thickBot="1">
      <c r="A31" s="15"/>
      <c r="B31" s="16" t="s">
        <v>3</v>
      </c>
      <c r="C31" s="16">
        <v>20</v>
      </c>
      <c r="D31" s="16">
        <v>9</v>
      </c>
    </row>
    <row r="33" spans="1:18" ht="15" thickBot="1">
      <c r="A33" t="s">
        <v>21</v>
      </c>
    </row>
    <row r="34" spans="1:18" ht="41.45" customHeight="1" thickBot="1">
      <c r="J34" s="17"/>
      <c r="K34" s="40" t="s">
        <v>42</v>
      </c>
      <c r="L34" s="41"/>
      <c r="M34" s="41"/>
      <c r="N34" s="41"/>
      <c r="O34" s="42"/>
      <c r="P34" s="36" t="s">
        <v>24</v>
      </c>
      <c r="Q34" s="37" t="s">
        <v>44</v>
      </c>
    </row>
    <row r="35" spans="1:18" ht="45.75" thickBot="1">
      <c r="A35" s="13" t="s">
        <v>7</v>
      </c>
      <c r="B35" s="14" t="s">
        <v>8</v>
      </c>
      <c r="C35" s="14" t="s">
        <v>14</v>
      </c>
      <c r="D35" s="14" t="s">
        <v>43</v>
      </c>
      <c r="E35" s="2" t="s">
        <v>22</v>
      </c>
      <c r="F35" s="2" t="s">
        <v>23</v>
      </c>
      <c r="G35" s="2" t="s">
        <v>42</v>
      </c>
      <c r="J35" s="18" t="s">
        <v>25</v>
      </c>
      <c r="K35" s="19">
        <v>2018</v>
      </c>
      <c r="L35" s="19">
        <v>2019</v>
      </c>
      <c r="M35" s="19">
        <v>2020</v>
      </c>
      <c r="N35" s="19">
        <v>2021</v>
      </c>
      <c r="O35" s="19">
        <v>2022</v>
      </c>
      <c r="P35" s="20" t="s">
        <v>26</v>
      </c>
      <c r="Q35" s="21" t="s">
        <v>27</v>
      </c>
    </row>
    <row r="36" spans="1:18" ht="15.75" thickBot="1">
      <c r="A36" s="15">
        <v>2018</v>
      </c>
      <c r="B36" s="16" t="s">
        <v>0</v>
      </c>
      <c r="C36" s="16">
        <v>1</v>
      </c>
      <c r="D36" s="16">
        <v>3</v>
      </c>
      <c r="E36" s="16"/>
      <c r="F36" s="16"/>
      <c r="G36" s="16"/>
      <c r="J36" s="22" t="s">
        <v>0</v>
      </c>
      <c r="K36" s="22"/>
      <c r="L36" s="22"/>
      <c r="M36" s="22"/>
      <c r="N36" s="22"/>
      <c r="O36" s="22"/>
      <c r="P36" s="23"/>
      <c r="Q36" s="24"/>
    </row>
    <row r="37" spans="1:18" ht="15.75" thickBot="1">
      <c r="A37" s="15"/>
      <c r="B37" s="16" t="s">
        <v>1</v>
      </c>
      <c r="C37" s="16">
        <v>2</v>
      </c>
      <c r="D37" s="16">
        <v>4</v>
      </c>
      <c r="E37" s="16"/>
      <c r="F37" s="16"/>
      <c r="G37" s="16"/>
      <c r="J37" s="22" t="s">
        <v>1</v>
      </c>
      <c r="K37" s="22"/>
      <c r="L37" s="22"/>
      <c r="M37" s="22"/>
      <c r="N37" s="22"/>
      <c r="O37" s="22"/>
      <c r="P37" s="23"/>
      <c r="Q37" s="24"/>
    </row>
    <row r="38" spans="1:18" ht="15.75" thickBot="1">
      <c r="A38" s="15"/>
      <c r="B38" s="16" t="s">
        <v>2</v>
      </c>
      <c r="C38" s="16">
        <v>3</v>
      </c>
      <c r="D38" s="16">
        <v>8</v>
      </c>
      <c r="E38" s="16">
        <f>(D36+D37+D38+D39+D40)/5</f>
        <v>5</v>
      </c>
      <c r="F38" s="16">
        <f>(0.5*D36+D37+D38+D39+0.5*D40)/4</f>
        <v>5.375</v>
      </c>
      <c r="G38" s="16"/>
      <c r="J38" s="22" t="s">
        <v>2</v>
      </c>
      <c r="K38" s="22"/>
      <c r="L38" s="22"/>
      <c r="M38" s="22"/>
      <c r="N38" s="22"/>
      <c r="O38" s="22"/>
      <c r="P38" s="23"/>
      <c r="Q38" s="24"/>
    </row>
    <row r="39" spans="1:18" ht="15.75" thickBot="1">
      <c r="A39" s="15"/>
      <c r="B39" s="16" t="s">
        <v>3</v>
      </c>
      <c r="C39" s="16">
        <v>4</v>
      </c>
      <c r="D39" s="16">
        <v>6</v>
      </c>
      <c r="E39" s="16">
        <f>(D37+D38+D39+D40+D41)/5</f>
        <v>5.6</v>
      </c>
      <c r="F39" s="16">
        <f t="shared" ref="F39:F53" si="0">(0.5*D37+D38+D39+D40+0.5*D41)/4</f>
        <v>5.75</v>
      </c>
      <c r="G39" s="16"/>
      <c r="J39" s="22" t="s">
        <v>3</v>
      </c>
      <c r="K39" s="22"/>
      <c r="L39" s="22"/>
      <c r="M39" s="22"/>
      <c r="N39" s="22"/>
      <c r="O39" s="22"/>
      <c r="P39" s="23"/>
      <c r="Q39" s="24"/>
    </row>
    <row r="40" spans="1:18" ht="15.75" thickBot="1">
      <c r="A40" s="15">
        <v>2019</v>
      </c>
      <c r="B40" s="16" t="s">
        <v>0</v>
      </c>
      <c r="C40" s="16">
        <v>5</v>
      </c>
      <c r="D40" s="16">
        <v>4</v>
      </c>
      <c r="E40" s="16">
        <f t="shared" ref="E40:E53" si="1">(D38+D39+D40+D41+D42)/5</f>
        <v>6.8</v>
      </c>
      <c r="F40" s="16">
        <f t="shared" si="0"/>
        <v>6.25</v>
      </c>
      <c r="G40" s="16"/>
      <c r="J40" s="22" t="s">
        <v>28</v>
      </c>
      <c r="K40" s="25"/>
      <c r="L40" s="25"/>
      <c r="M40" s="25"/>
      <c r="N40" s="25"/>
      <c r="O40" s="25"/>
      <c r="P40" s="26">
        <f>SUM(P36:P39)</f>
        <v>0</v>
      </c>
      <c r="Q40" s="27">
        <f>SUM(Q36:Q39)</f>
        <v>0</v>
      </c>
    </row>
    <row r="41" spans="1:18" ht="15.75" thickBot="1">
      <c r="A41" s="15"/>
      <c r="B41" s="16" t="s">
        <v>1</v>
      </c>
      <c r="C41" s="16">
        <v>6</v>
      </c>
      <c r="D41" s="16">
        <v>6</v>
      </c>
      <c r="E41" s="16">
        <f t="shared" si="1"/>
        <v>6.4</v>
      </c>
      <c r="F41" s="16">
        <f t="shared" si="0"/>
        <v>6.5</v>
      </c>
      <c r="G41" s="16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spans="1:18" ht="15.75" thickBot="1">
      <c r="A42" s="15"/>
      <c r="B42" s="16" t="s">
        <v>2</v>
      </c>
      <c r="C42" s="16">
        <v>7</v>
      </c>
      <c r="D42" s="16">
        <v>10</v>
      </c>
      <c r="E42" s="16">
        <f t="shared" si="1"/>
        <v>6.2</v>
      </c>
      <c r="F42" s="16">
        <f t="shared" si="0"/>
        <v>6.625</v>
      </c>
      <c r="G42" s="16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</row>
    <row r="43" spans="1:18" ht="15.75" thickBot="1">
      <c r="A43" s="15"/>
      <c r="B43" s="16" t="s">
        <v>3</v>
      </c>
      <c r="C43" s="16">
        <v>8</v>
      </c>
      <c r="D43" s="16">
        <v>6</v>
      </c>
      <c r="E43" s="16">
        <f t="shared" si="1"/>
        <v>6.8</v>
      </c>
      <c r="F43" s="16">
        <f t="shared" si="0"/>
        <v>6.875</v>
      </c>
      <c r="G43" s="16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</row>
    <row r="44" spans="1:18" ht="15.75" thickBot="1">
      <c r="A44" s="15">
        <v>2020</v>
      </c>
      <c r="B44" s="16" t="s">
        <v>0</v>
      </c>
      <c r="C44" s="16">
        <v>9</v>
      </c>
      <c r="D44" s="16">
        <v>5</v>
      </c>
      <c r="E44" s="16">
        <f t="shared" si="1"/>
        <v>7.8</v>
      </c>
      <c r="F44" s="16">
        <f t="shared" si="0"/>
        <v>7.125</v>
      </c>
      <c r="G44" s="16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</row>
    <row r="45" spans="1:18" ht="15.75" thickBot="1">
      <c r="A45" s="15"/>
      <c r="B45" s="16" t="s">
        <v>1</v>
      </c>
      <c r="C45" s="16">
        <v>10</v>
      </c>
      <c r="D45" s="16">
        <v>7</v>
      </c>
      <c r="E45" s="16">
        <f t="shared" si="1"/>
        <v>7.2</v>
      </c>
      <c r="F45" s="16">
        <f t="shared" si="0"/>
        <v>7.375</v>
      </c>
      <c r="G45" s="16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</row>
    <row r="46" spans="1:18" ht="15.75" thickBot="1">
      <c r="A46" s="15"/>
      <c r="B46" s="16" t="s">
        <v>2</v>
      </c>
      <c r="C46" s="16">
        <v>11</v>
      </c>
      <c r="D46" s="16">
        <v>11</v>
      </c>
      <c r="E46" s="16">
        <f t="shared" si="1"/>
        <v>7.2</v>
      </c>
      <c r="F46" s="16">
        <f t="shared" si="0"/>
        <v>7.625</v>
      </c>
      <c r="G46" s="16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18" ht="15.75" thickBot="1">
      <c r="A47" s="15"/>
      <c r="B47" s="16" t="s">
        <v>3</v>
      </c>
      <c r="C47" s="16">
        <v>12</v>
      </c>
      <c r="D47" s="16">
        <v>7</v>
      </c>
      <c r="E47" s="16">
        <f t="shared" si="1"/>
        <v>7.8</v>
      </c>
      <c r="F47" s="16">
        <f t="shared" si="0"/>
        <v>7.875</v>
      </c>
      <c r="G47" s="16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</row>
    <row r="48" spans="1:18" ht="15.75" thickBot="1">
      <c r="A48" s="15">
        <v>2021</v>
      </c>
      <c r="B48" s="16" t="s">
        <v>0</v>
      </c>
      <c r="C48" s="16">
        <v>13</v>
      </c>
      <c r="D48" s="16">
        <v>6</v>
      </c>
      <c r="E48" s="16">
        <f t="shared" si="1"/>
        <v>8.8000000000000007</v>
      </c>
      <c r="F48" s="16">
        <f t="shared" si="0"/>
        <v>8.125</v>
      </c>
      <c r="G48" s="16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</row>
    <row r="49" spans="1:18" ht="15.75" thickBot="1">
      <c r="A49" s="15"/>
      <c r="B49" s="16" t="s">
        <v>1</v>
      </c>
      <c r="C49" s="16">
        <v>14</v>
      </c>
      <c r="D49" s="16">
        <v>8</v>
      </c>
      <c r="E49" s="16">
        <f t="shared" si="1"/>
        <v>8.1999999999999993</v>
      </c>
      <c r="F49" s="16">
        <f t="shared" si="0"/>
        <v>8.375</v>
      </c>
      <c r="G49" s="16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</row>
    <row r="50" spans="1:18" ht="15.75" thickBot="1">
      <c r="A50" s="15"/>
      <c r="B50" s="16" t="s">
        <v>2</v>
      </c>
      <c r="C50" s="16">
        <v>15</v>
      </c>
      <c r="D50" s="16">
        <v>12</v>
      </c>
      <c r="E50" s="16">
        <f t="shared" si="1"/>
        <v>8.1999999999999993</v>
      </c>
      <c r="F50" s="16">
        <f t="shared" si="0"/>
        <v>8.625</v>
      </c>
      <c r="G50" s="16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</row>
    <row r="51" spans="1:18" ht="15.75" thickBot="1">
      <c r="A51" s="15"/>
      <c r="B51" s="16" t="s">
        <v>3</v>
      </c>
      <c r="C51" s="16">
        <v>16</v>
      </c>
      <c r="D51" s="16">
        <v>8</v>
      </c>
      <c r="E51" s="16">
        <f t="shared" si="1"/>
        <v>8.6</v>
      </c>
      <c r="F51" s="16">
        <f t="shared" si="0"/>
        <v>8.75</v>
      </c>
      <c r="G51" s="16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</row>
    <row r="52" spans="1:18" ht="15.75" thickBot="1">
      <c r="A52" s="15">
        <v>2022</v>
      </c>
      <c r="B52" s="16" t="s">
        <v>0</v>
      </c>
      <c r="C52" s="16">
        <v>17</v>
      </c>
      <c r="D52" s="16">
        <v>7</v>
      </c>
      <c r="E52" s="16">
        <f t="shared" si="1"/>
        <v>9.6</v>
      </c>
      <c r="F52" s="16">
        <f t="shared" si="0"/>
        <v>8.875</v>
      </c>
      <c r="G52" s="16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</row>
    <row r="53" spans="1:18" ht="15.75" thickBot="1">
      <c r="A53" s="15"/>
      <c r="B53" s="16" t="s">
        <v>1</v>
      </c>
      <c r="C53" s="16">
        <v>18</v>
      </c>
      <c r="D53" s="16">
        <v>8</v>
      </c>
      <c r="E53" s="16">
        <f t="shared" si="1"/>
        <v>9</v>
      </c>
      <c r="F53" s="16">
        <f t="shared" si="0"/>
        <v>9.125</v>
      </c>
      <c r="G53" s="16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 ht="15.75" thickBot="1">
      <c r="A54" s="15"/>
      <c r="B54" s="16" t="s">
        <v>2</v>
      </c>
      <c r="C54" s="16">
        <v>19</v>
      </c>
      <c r="D54" s="16">
        <v>13</v>
      </c>
      <c r="E54" s="16"/>
      <c r="F54" s="16"/>
      <c r="G54" s="16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8" ht="15.75" thickBot="1">
      <c r="A55" s="15"/>
      <c r="B55" s="16" t="s">
        <v>3</v>
      </c>
      <c r="C55" s="16">
        <v>20</v>
      </c>
      <c r="D55" s="16">
        <v>9</v>
      </c>
      <c r="E55" s="16"/>
      <c r="F55" s="16"/>
      <c r="G55" s="16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spans="1:18"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spans="1:18">
      <c r="A57" t="s">
        <v>29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</row>
    <row r="58" spans="1:18">
      <c r="A58" t="s">
        <v>36</v>
      </c>
      <c r="D58" t="s">
        <v>35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</row>
    <row r="59" spans="1:18">
      <c r="A59" t="s">
        <v>34</v>
      </c>
      <c r="B59" t="s">
        <v>33</v>
      </c>
      <c r="J59" s="32"/>
      <c r="K59" s="32"/>
      <c r="L59" s="32"/>
      <c r="M59" s="32"/>
      <c r="N59" s="32"/>
      <c r="O59" s="32"/>
      <c r="P59" s="32"/>
      <c r="Q59" s="32"/>
    </row>
    <row r="61" spans="1:18" ht="15" thickBot="1"/>
    <row r="62" spans="1:18" ht="45.75" thickBot="1">
      <c r="A62" s="13" t="s">
        <v>7</v>
      </c>
      <c r="B62" s="14" t="s">
        <v>8</v>
      </c>
      <c r="C62" s="14" t="s">
        <v>14</v>
      </c>
      <c r="D62" s="14" t="s">
        <v>13</v>
      </c>
      <c r="E62" s="2" t="s">
        <v>30</v>
      </c>
      <c r="F62" s="2" t="s">
        <v>42</v>
      </c>
      <c r="G62" s="2" t="s">
        <v>45</v>
      </c>
      <c r="H62" s="2" t="s">
        <v>31</v>
      </c>
      <c r="I62" s="2" t="s">
        <v>32</v>
      </c>
      <c r="K62" s="17"/>
      <c r="L62" s="40" t="s">
        <v>42</v>
      </c>
      <c r="M62" s="41"/>
      <c r="N62" s="41"/>
      <c r="O62" s="41"/>
      <c r="P62" s="42"/>
      <c r="Q62" s="36" t="s">
        <v>24</v>
      </c>
      <c r="R62" s="37" t="s">
        <v>44</v>
      </c>
    </row>
    <row r="63" spans="1:18" ht="30.75" thickBot="1">
      <c r="A63" s="15">
        <v>2018</v>
      </c>
      <c r="B63" s="16" t="s">
        <v>0</v>
      </c>
      <c r="C63" s="16">
        <v>1</v>
      </c>
      <c r="D63" s="16">
        <v>3</v>
      </c>
      <c r="E63" s="28"/>
      <c r="F63" s="28"/>
      <c r="G63" s="28"/>
      <c r="H63" s="28"/>
      <c r="I63" s="28"/>
      <c r="K63" s="18" t="s">
        <v>25</v>
      </c>
      <c r="L63" s="19">
        <v>2018</v>
      </c>
      <c r="M63" s="19">
        <v>2019</v>
      </c>
      <c r="N63" s="19">
        <v>2020</v>
      </c>
      <c r="O63" s="19">
        <v>2021</v>
      </c>
      <c r="P63" s="19">
        <v>2022</v>
      </c>
      <c r="Q63" s="20" t="s">
        <v>26</v>
      </c>
      <c r="R63" s="21" t="s">
        <v>27</v>
      </c>
    </row>
    <row r="64" spans="1:18" ht="15.75" thickBot="1">
      <c r="A64" s="15"/>
      <c r="B64" s="16" t="s">
        <v>1</v>
      </c>
      <c r="C64" s="16">
        <v>2</v>
      </c>
      <c r="D64" s="16">
        <v>4</v>
      </c>
      <c r="E64" s="28"/>
      <c r="F64" s="28"/>
      <c r="G64" s="28"/>
      <c r="H64" s="28"/>
      <c r="I64" s="28"/>
      <c r="K64" s="22" t="s">
        <v>0</v>
      </c>
      <c r="L64" s="22"/>
      <c r="M64" s="22"/>
      <c r="N64" s="22"/>
      <c r="O64" s="22"/>
      <c r="P64" s="22"/>
      <c r="Q64" s="23"/>
      <c r="R64" s="24"/>
    </row>
    <row r="65" spans="1:19" ht="15.75" thickBot="1">
      <c r="A65" s="15"/>
      <c r="B65" s="16" t="s">
        <v>2</v>
      </c>
      <c r="C65" s="16">
        <v>3</v>
      </c>
      <c r="D65" s="16">
        <v>8</v>
      </c>
      <c r="E65" s="28"/>
      <c r="F65" s="28"/>
      <c r="G65" s="28"/>
      <c r="H65" s="28"/>
      <c r="I65" s="28"/>
      <c r="K65" s="22" t="s">
        <v>1</v>
      </c>
      <c r="L65" s="22"/>
      <c r="M65" s="22"/>
      <c r="N65" s="22"/>
      <c r="O65" s="22"/>
      <c r="P65" s="22"/>
      <c r="Q65" s="23"/>
      <c r="R65" s="24"/>
    </row>
    <row r="66" spans="1:19" ht="15.75" thickBot="1">
      <c r="A66" s="15"/>
      <c r="B66" s="16" t="s">
        <v>3</v>
      </c>
      <c r="C66" s="16">
        <v>4</v>
      </c>
      <c r="D66" s="16">
        <v>6</v>
      </c>
      <c r="E66" s="28"/>
      <c r="F66" s="28"/>
      <c r="G66" s="28"/>
      <c r="H66" s="28"/>
      <c r="I66" s="28"/>
      <c r="K66" s="22" t="s">
        <v>2</v>
      </c>
      <c r="L66" s="22"/>
      <c r="M66" s="22"/>
      <c r="N66" s="22"/>
      <c r="O66" s="22"/>
      <c r="P66" s="22"/>
      <c r="Q66" s="23"/>
      <c r="R66" s="24"/>
    </row>
    <row r="67" spans="1:19" ht="15.75" thickBot="1">
      <c r="A67" s="15">
        <v>2019</v>
      </c>
      <c r="B67" s="16" t="s">
        <v>0</v>
      </c>
      <c r="C67" s="16">
        <v>5</v>
      </c>
      <c r="D67" s="16">
        <v>4</v>
      </c>
      <c r="E67" s="28"/>
      <c r="F67" s="28"/>
      <c r="G67" s="28"/>
      <c r="H67" s="28"/>
      <c r="I67" s="28"/>
      <c r="K67" s="22" t="s">
        <v>3</v>
      </c>
      <c r="L67" s="22"/>
      <c r="M67" s="22"/>
      <c r="N67" s="22"/>
      <c r="O67" s="22"/>
      <c r="P67" s="22"/>
      <c r="Q67" s="23"/>
      <c r="R67" s="24"/>
    </row>
    <row r="68" spans="1:19" ht="15.75" thickBot="1">
      <c r="A68" s="15"/>
      <c r="B68" s="16" t="s">
        <v>1</v>
      </c>
      <c r="C68" s="16">
        <v>6</v>
      </c>
      <c r="D68" s="16">
        <v>6</v>
      </c>
      <c r="E68" s="28"/>
      <c r="F68" s="28"/>
      <c r="G68" s="28"/>
      <c r="H68" s="28"/>
      <c r="I68" s="28"/>
      <c r="K68" s="22" t="s">
        <v>28</v>
      </c>
      <c r="L68" s="25"/>
      <c r="M68" s="25"/>
      <c r="N68" s="25"/>
      <c r="O68" s="25"/>
      <c r="P68" s="25"/>
      <c r="Q68" s="26">
        <f>SUM(Q64:Q67)</f>
        <v>0</v>
      </c>
      <c r="R68" s="27">
        <f>SUM(R64:R67)</f>
        <v>0</v>
      </c>
    </row>
    <row r="69" spans="1:19" ht="15.75" thickBot="1">
      <c r="A69" s="15"/>
      <c r="B69" s="16" t="s">
        <v>2</v>
      </c>
      <c r="C69" s="16">
        <v>7</v>
      </c>
      <c r="D69" s="16">
        <v>10</v>
      </c>
      <c r="E69" s="28"/>
      <c r="F69" s="28"/>
      <c r="G69" s="28"/>
      <c r="H69" s="28"/>
      <c r="I69" s="28"/>
    </row>
    <row r="70" spans="1:19" ht="15.75" thickBot="1">
      <c r="A70" s="15"/>
      <c r="B70" s="16" t="s">
        <v>3</v>
      </c>
      <c r="C70" s="16">
        <v>8</v>
      </c>
      <c r="D70" s="16">
        <v>6</v>
      </c>
      <c r="E70" s="28"/>
      <c r="F70" s="28"/>
      <c r="G70" s="28"/>
      <c r="H70" s="28"/>
      <c r="I70" s="28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 ht="15.75" thickBot="1">
      <c r="A71" s="15">
        <v>2020</v>
      </c>
      <c r="B71" s="16" t="s">
        <v>0</v>
      </c>
      <c r="C71" s="16">
        <v>9</v>
      </c>
      <c r="D71" s="16">
        <v>5</v>
      </c>
      <c r="E71" s="28"/>
      <c r="F71" s="28"/>
      <c r="G71" s="28"/>
      <c r="H71" s="28"/>
      <c r="I71" s="28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 ht="15.75" thickBot="1">
      <c r="A72" s="15"/>
      <c r="B72" s="16" t="s">
        <v>1</v>
      </c>
      <c r="C72" s="16">
        <v>10</v>
      </c>
      <c r="D72" s="16">
        <v>7</v>
      </c>
      <c r="E72" s="28"/>
      <c r="F72" s="28"/>
      <c r="G72" s="28"/>
      <c r="H72" s="28"/>
      <c r="I72" s="28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 ht="15.75" thickBot="1">
      <c r="A73" s="15"/>
      <c r="B73" s="16" t="s">
        <v>2</v>
      </c>
      <c r="C73" s="16">
        <v>11</v>
      </c>
      <c r="D73" s="16">
        <v>11</v>
      </c>
      <c r="E73" s="28"/>
      <c r="F73" s="28"/>
      <c r="G73" s="28"/>
      <c r="H73" s="28"/>
      <c r="I73" s="28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 ht="15.75" thickBot="1">
      <c r="A74" s="15"/>
      <c r="B74" s="16" t="s">
        <v>3</v>
      </c>
      <c r="C74" s="16">
        <v>12</v>
      </c>
      <c r="D74" s="16">
        <v>7</v>
      </c>
      <c r="E74" s="28"/>
      <c r="F74" s="28"/>
      <c r="G74" s="28"/>
      <c r="H74" s="28"/>
      <c r="I74" s="28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 ht="15.75" thickBot="1">
      <c r="A75" s="15">
        <v>2021</v>
      </c>
      <c r="B75" s="16" t="s">
        <v>0</v>
      </c>
      <c r="C75" s="16">
        <v>13</v>
      </c>
      <c r="D75" s="16">
        <v>6</v>
      </c>
      <c r="E75" s="28"/>
      <c r="F75" s="28"/>
      <c r="G75" s="28"/>
      <c r="H75" s="28"/>
      <c r="I75" s="28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 ht="15.75" thickBot="1">
      <c r="A76" s="15"/>
      <c r="B76" s="16" t="s">
        <v>1</v>
      </c>
      <c r="C76" s="16">
        <v>14</v>
      </c>
      <c r="D76" s="16">
        <v>8</v>
      </c>
      <c r="E76" s="28"/>
      <c r="F76" s="28"/>
      <c r="G76" s="28"/>
      <c r="H76" s="28"/>
      <c r="I76" s="28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 ht="15.75" thickBot="1">
      <c r="A77" s="15"/>
      <c r="B77" s="16" t="s">
        <v>2</v>
      </c>
      <c r="C77" s="16">
        <v>15</v>
      </c>
      <c r="D77" s="16">
        <v>12</v>
      </c>
      <c r="E77" s="28"/>
      <c r="F77" s="28"/>
      <c r="G77" s="28"/>
      <c r="H77" s="28"/>
      <c r="I77" s="28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 ht="15.75" thickBot="1">
      <c r="A78" s="15"/>
      <c r="B78" s="16" t="s">
        <v>3</v>
      </c>
      <c r="C78" s="16">
        <v>16</v>
      </c>
      <c r="D78" s="16">
        <v>8</v>
      </c>
      <c r="E78" s="28"/>
      <c r="F78" s="28"/>
      <c r="G78" s="28"/>
      <c r="H78" s="28"/>
      <c r="I78" s="28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 ht="15.75" thickBot="1">
      <c r="A79" s="15">
        <v>2022</v>
      </c>
      <c r="B79" s="16" t="s">
        <v>0</v>
      </c>
      <c r="C79" s="16">
        <v>17</v>
      </c>
      <c r="D79" s="16">
        <v>7</v>
      </c>
      <c r="E79" s="28"/>
      <c r="F79" s="28"/>
      <c r="G79" s="28"/>
      <c r="H79" s="28"/>
      <c r="I79" s="28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 ht="15.75" thickBot="1">
      <c r="A80" s="15"/>
      <c r="B80" s="16" t="s">
        <v>1</v>
      </c>
      <c r="C80" s="16">
        <v>18</v>
      </c>
      <c r="D80" s="16">
        <v>8</v>
      </c>
      <c r="E80" s="28"/>
      <c r="F80" s="28"/>
      <c r="G80" s="28"/>
      <c r="H80" s="28"/>
      <c r="I80" s="28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 ht="15.75" thickBot="1">
      <c r="A81" s="15"/>
      <c r="B81" s="16" t="s">
        <v>2</v>
      </c>
      <c r="C81" s="16">
        <v>19</v>
      </c>
      <c r="D81" s="16">
        <v>13</v>
      </c>
      <c r="E81" s="28"/>
      <c r="F81" s="28"/>
      <c r="G81" s="28"/>
      <c r="H81" s="28"/>
      <c r="I81" s="28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 ht="15.75" thickBot="1">
      <c r="A82" s="15"/>
      <c r="B82" s="16" t="s">
        <v>3</v>
      </c>
      <c r="C82" s="16">
        <v>20</v>
      </c>
      <c r="D82" s="16">
        <v>9</v>
      </c>
      <c r="E82" s="28"/>
      <c r="F82" s="28"/>
      <c r="G82" s="28"/>
      <c r="H82" s="29"/>
      <c r="I82" s="29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 ht="15" thickBot="1">
      <c r="H83" s="30" t="s">
        <v>28</v>
      </c>
      <c r="I83" s="31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0:19"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0:19">
      <c r="J98" s="32"/>
      <c r="K98" s="32"/>
      <c r="L98" s="32"/>
      <c r="M98" s="32"/>
      <c r="N98" s="32"/>
      <c r="O98" s="32"/>
      <c r="P98" s="32"/>
      <c r="Q98" s="32"/>
      <c r="R98" s="32"/>
      <c r="S98" s="32"/>
    </row>
  </sheetData>
  <mergeCells count="3">
    <mergeCell ref="J11:P11"/>
    <mergeCell ref="K34:O34"/>
    <mergeCell ref="L62:P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120" zoomScaleNormal="120" workbookViewId="0">
      <selection activeCell="E6" sqref="E6"/>
    </sheetView>
  </sheetViews>
  <sheetFormatPr defaultRowHeight="14.25"/>
  <cols>
    <col min="4" max="4" width="14.75" customWidth="1"/>
    <col min="14" max="14" width="10.75" customWidth="1"/>
  </cols>
  <sheetData>
    <row r="1" spans="1:4">
      <c r="A1" t="s">
        <v>6</v>
      </c>
    </row>
    <row r="2" spans="1:4">
      <c r="A2" t="s">
        <v>37</v>
      </c>
    </row>
    <row r="3" spans="1:4">
      <c r="A3" t="s">
        <v>38</v>
      </c>
    </row>
    <row r="4" spans="1:4">
      <c r="A4" t="s">
        <v>39</v>
      </c>
    </row>
    <row r="5" spans="1:4">
      <c r="A5" t="s">
        <v>40</v>
      </c>
    </row>
    <row r="7" spans="1:4" ht="15">
      <c r="A7" s="1" t="s">
        <v>4</v>
      </c>
      <c r="B7" s="1" t="s">
        <v>5</v>
      </c>
      <c r="C7" s="35" t="s">
        <v>14</v>
      </c>
      <c r="D7" s="1" t="s">
        <v>9</v>
      </c>
    </row>
    <row r="8" spans="1:4" ht="15">
      <c r="A8" s="33">
        <v>2015</v>
      </c>
      <c r="B8" s="33" t="s">
        <v>0</v>
      </c>
      <c r="C8" s="33">
        <v>1</v>
      </c>
      <c r="D8" s="34">
        <v>29.294900000000002</v>
      </c>
    </row>
    <row r="9" spans="1:4" ht="15">
      <c r="A9" s="33"/>
      <c r="B9" s="33" t="s">
        <v>1</v>
      </c>
      <c r="C9" s="33">
        <v>2</v>
      </c>
      <c r="D9" s="34">
        <v>62.749900000000004</v>
      </c>
    </row>
    <row r="10" spans="1:4" ht="15">
      <c r="A10" s="33"/>
      <c r="B10" s="33" t="s">
        <v>2</v>
      </c>
      <c r="C10" s="33">
        <v>3</v>
      </c>
      <c r="D10" s="34">
        <v>97.678100000000001</v>
      </c>
    </row>
    <row r="11" spans="1:4" ht="15">
      <c r="A11" s="33"/>
      <c r="B11" s="33" t="s">
        <v>3</v>
      </c>
      <c r="C11" s="33">
        <v>4</v>
      </c>
      <c r="D11" s="34">
        <v>138.89779999999999</v>
      </c>
    </row>
    <row r="12" spans="1:4" ht="15">
      <c r="A12" s="33">
        <v>2016</v>
      </c>
      <c r="B12" s="33" t="s">
        <v>0</v>
      </c>
      <c r="C12" s="33">
        <v>5</v>
      </c>
      <c r="D12" s="34">
        <v>38.9771</v>
      </c>
    </row>
    <row r="13" spans="1:4" ht="15">
      <c r="A13" s="33"/>
      <c r="B13" s="33" t="s">
        <v>1</v>
      </c>
      <c r="C13" s="33">
        <v>6</v>
      </c>
      <c r="D13" s="34">
        <v>79.1357</v>
      </c>
    </row>
    <row r="14" spans="1:4" ht="15">
      <c r="A14" s="33"/>
      <c r="B14" s="33" t="s">
        <v>2</v>
      </c>
      <c r="C14" s="33">
        <v>7</v>
      </c>
      <c r="D14" s="34">
        <v>120.1302</v>
      </c>
    </row>
    <row r="15" spans="1:4" ht="15">
      <c r="A15" s="33"/>
      <c r="B15" s="33" t="s">
        <v>3</v>
      </c>
      <c r="C15" s="33">
        <v>8</v>
      </c>
      <c r="D15" s="34">
        <v>162.96299999999999</v>
      </c>
    </row>
    <row r="16" spans="1:4" ht="15">
      <c r="A16" s="33">
        <v>2017</v>
      </c>
      <c r="B16" s="33" t="s">
        <v>0</v>
      </c>
      <c r="C16" s="33">
        <v>9</v>
      </c>
      <c r="D16" s="34">
        <v>39.081000000000003</v>
      </c>
    </row>
    <row r="17" spans="1:6" ht="15">
      <c r="A17" s="33"/>
      <c r="B17" s="33" t="s">
        <v>1</v>
      </c>
      <c r="C17" s="33">
        <v>10</v>
      </c>
      <c r="D17" s="34">
        <v>82.610500000000002</v>
      </c>
    </row>
    <row r="18" spans="1:6" ht="15">
      <c r="A18" s="33"/>
      <c r="B18" s="33" t="s">
        <v>2</v>
      </c>
      <c r="C18" s="33">
        <v>11</v>
      </c>
      <c r="D18" s="34">
        <v>128.32900000000001</v>
      </c>
    </row>
    <row r="19" spans="1:6" ht="15">
      <c r="A19" s="33"/>
      <c r="B19" s="33" t="s">
        <v>3</v>
      </c>
      <c r="C19" s="33">
        <v>12</v>
      </c>
      <c r="D19" s="34">
        <v>182.4</v>
      </c>
    </row>
    <row r="20" spans="1:6" ht="15">
      <c r="A20" s="33">
        <v>2018</v>
      </c>
      <c r="B20" s="33" t="s">
        <v>0</v>
      </c>
      <c r="C20" s="33">
        <v>13</v>
      </c>
      <c r="D20" s="34">
        <v>48.676699999999997</v>
      </c>
    </row>
    <row r="21" spans="1:6" ht="15">
      <c r="A21" s="33"/>
      <c r="B21" s="33" t="s">
        <v>1</v>
      </c>
      <c r="C21" s="33">
        <v>14</v>
      </c>
      <c r="D21" s="34">
        <v>102.253</v>
      </c>
    </row>
    <row r="22" spans="1:6" ht="15">
      <c r="A22" s="33"/>
      <c r="B22" s="33" t="s">
        <v>2</v>
      </c>
      <c r="C22" s="33">
        <v>15</v>
      </c>
      <c r="D22" s="34">
        <v>154.7843</v>
      </c>
    </row>
    <row r="23" spans="1:6" ht="15">
      <c r="A23" s="33"/>
      <c r="B23" s="33" t="s">
        <v>3</v>
      </c>
      <c r="C23" s="33">
        <v>16</v>
      </c>
      <c r="D23" s="34">
        <v>213.0718</v>
      </c>
    </row>
    <row r="24" spans="1:6" ht="15">
      <c r="A24" s="33">
        <v>2019</v>
      </c>
      <c r="B24" s="33" t="s">
        <v>0</v>
      </c>
      <c r="C24" s="33">
        <v>17</v>
      </c>
      <c r="D24" s="34">
        <v>64.789000000000001</v>
      </c>
    </row>
    <row r="25" spans="1:6" ht="15">
      <c r="A25" s="33"/>
      <c r="B25" s="33" t="s">
        <v>1</v>
      </c>
      <c r="C25" s="33">
        <v>18</v>
      </c>
      <c r="D25" s="34">
        <v>128.76499999999999</v>
      </c>
    </row>
    <row r="26" spans="1:6" ht="15">
      <c r="A26" s="33"/>
      <c r="B26" s="33" t="s">
        <v>2</v>
      </c>
      <c r="C26" s="33">
        <v>19</v>
      </c>
      <c r="D26" s="34">
        <v>184.98</v>
      </c>
    </row>
    <row r="27" spans="1:6" ht="15">
      <c r="A27" s="33"/>
      <c r="B27" s="33" t="s">
        <v>3</v>
      </c>
      <c r="C27" s="33">
        <v>20</v>
      </c>
      <c r="D27" s="34">
        <v>257.89999999999998</v>
      </c>
    </row>
    <row r="32" spans="1:6" ht="15">
      <c r="A32" s="5"/>
      <c r="B32" s="5"/>
      <c r="C32" s="5"/>
      <c r="D32" s="5"/>
      <c r="E32" s="5"/>
      <c r="F32" s="5"/>
    </row>
    <row r="33" spans="1:6" ht="15">
      <c r="A33" s="6"/>
      <c r="B33" s="6"/>
      <c r="C33" s="7"/>
      <c r="E33" s="4"/>
      <c r="F33" s="4"/>
    </row>
    <row r="34" spans="1:6" ht="15">
      <c r="A34" s="6"/>
      <c r="B34" s="6"/>
      <c r="C34" s="7"/>
      <c r="E34" s="4"/>
      <c r="F34" s="4"/>
    </row>
    <row r="35" spans="1:6" ht="15">
      <c r="A35" s="6"/>
      <c r="B35" s="6"/>
      <c r="C35" s="7"/>
      <c r="E35" s="4"/>
      <c r="F35" s="4"/>
    </row>
    <row r="36" spans="1:6" ht="15">
      <c r="A36" s="6"/>
      <c r="B36" s="6"/>
      <c r="C36" s="7"/>
      <c r="E36" s="4"/>
      <c r="F36" s="4"/>
    </row>
    <row r="37" spans="1:6" ht="15">
      <c r="A37" s="6"/>
      <c r="B37" s="6"/>
      <c r="C37" s="7"/>
      <c r="E37" s="4"/>
      <c r="F37" s="4"/>
    </row>
    <row r="38" spans="1:6" ht="15">
      <c r="A38" s="6"/>
      <c r="B38" s="6"/>
      <c r="C38" s="7"/>
      <c r="E38" s="4"/>
      <c r="F38" s="4"/>
    </row>
    <row r="39" spans="1:6" ht="15">
      <c r="A39" s="6"/>
      <c r="B39" s="6"/>
      <c r="C39" s="7"/>
      <c r="E39" s="4"/>
      <c r="F39" s="4"/>
    </row>
    <row r="40" spans="1:6" ht="15">
      <c r="A40" s="6"/>
      <c r="B40" s="6"/>
      <c r="C40" s="7"/>
      <c r="E40" s="4"/>
      <c r="F40" s="4"/>
    </row>
    <row r="41" spans="1:6" ht="15">
      <c r="A41" s="6"/>
      <c r="B41" s="6"/>
      <c r="C41" s="7"/>
      <c r="E41" s="4"/>
      <c r="F41" s="4"/>
    </row>
    <row r="42" spans="1:6" ht="15">
      <c r="A42" s="6"/>
      <c r="B42" s="6"/>
      <c r="C42" s="7"/>
      <c r="E42" s="4"/>
      <c r="F42" s="4"/>
    </row>
    <row r="43" spans="1:6" ht="15">
      <c r="A43" s="6"/>
      <c r="B43" s="6"/>
      <c r="C43" s="7"/>
      <c r="E43" s="4"/>
      <c r="F43" s="4"/>
    </row>
    <row r="44" spans="1:6" ht="15">
      <c r="A44" s="6"/>
      <c r="B44" s="6"/>
      <c r="C44" s="7"/>
      <c r="E44" s="4"/>
      <c r="F44" s="4"/>
    </row>
    <row r="45" spans="1:6" ht="15">
      <c r="A45" s="6"/>
      <c r="B45" s="6"/>
      <c r="C45" s="7"/>
      <c r="E45" s="4"/>
      <c r="F45" s="4"/>
    </row>
    <row r="46" spans="1:6" ht="15">
      <c r="A46" s="6"/>
      <c r="B46" s="6"/>
      <c r="C46" s="7"/>
      <c r="E46" s="4"/>
      <c r="F46" s="4"/>
    </row>
    <row r="47" spans="1:6" ht="15">
      <c r="A47" s="6"/>
      <c r="B47" s="6"/>
      <c r="C47" s="7"/>
      <c r="E47" s="4"/>
      <c r="F47" s="4"/>
    </row>
    <row r="48" spans="1:6" ht="15">
      <c r="A48" s="6"/>
      <c r="B48" s="6"/>
      <c r="C48" s="7"/>
      <c r="E48" s="4"/>
      <c r="F48" s="4"/>
    </row>
    <row r="49" spans="1:11" ht="15">
      <c r="A49" s="6"/>
      <c r="B49" s="6"/>
      <c r="C49" s="7"/>
      <c r="E49" s="4"/>
      <c r="F49" s="4"/>
    </row>
    <row r="50" spans="1:11" ht="15">
      <c r="A50" s="6"/>
      <c r="B50" s="6"/>
      <c r="C50" s="7"/>
      <c r="E50" s="4"/>
      <c r="F50" s="4"/>
    </row>
    <row r="51" spans="1:11" ht="15">
      <c r="A51" s="6"/>
      <c r="B51" s="6"/>
      <c r="C51" s="7"/>
      <c r="E51" s="4"/>
      <c r="F51" s="4"/>
    </row>
    <row r="52" spans="1:11" ht="15">
      <c r="A52" s="6"/>
      <c r="B52" s="6"/>
      <c r="C52" s="7"/>
      <c r="E52" s="4"/>
      <c r="F52" s="4"/>
    </row>
    <row r="59" spans="1:11" ht="15">
      <c r="K59" s="3"/>
    </row>
    <row r="60" spans="1:11" ht="15">
      <c r="B60" s="3"/>
      <c r="C60" s="3"/>
      <c r="E60" s="3"/>
      <c r="F60" s="43"/>
      <c r="G60" s="43"/>
      <c r="H60" s="43"/>
      <c r="I60" s="43"/>
      <c r="J60" s="43"/>
      <c r="K60" s="44"/>
    </row>
    <row r="61" spans="1:11" ht="15">
      <c r="E61" s="3"/>
      <c r="F61" s="3"/>
      <c r="G61" s="3"/>
      <c r="H61" s="3"/>
      <c r="I61" s="3"/>
      <c r="J61" s="3"/>
      <c r="K61" s="44"/>
    </row>
    <row r="62" spans="1:11" ht="15">
      <c r="E62" s="3"/>
      <c r="G62" s="4"/>
      <c r="H62" s="4"/>
      <c r="I62" s="4"/>
      <c r="J62" s="4"/>
      <c r="K62" s="4"/>
    </row>
    <row r="63" spans="1:11" ht="15">
      <c r="E63" s="3"/>
      <c r="G63" s="4"/>
      <c r="H63" s="4"/>
      <c r="I63" s="4"/>
      <c r="J63" s="4"/>
      <c r="K63" s="4"/>
    </row>
    <row r="64" spans="1:11" ht="15">
      <c r="E64" s="3"/>
      <c r="F64" s="4"/>
      <c r="G64" s="4"/>
      <c r="H64" s="4"/>
      <c r="I64" s="4"/>
      <c r="J64" s="4"/>
      <c r="K64" s="4"/>
    </row>
    <row r="65" spans="5:11" ht="15">
      <c r="E65" s="3"/>
      <c r="F65" s="4"/>
      <c r="G65" s="4"/>
      <c r="H65" s="4"/>
      <c r="I65" s="4"/>
      <c r="J65" s="4"/>
      <c r="K65" s="4"/>
    </row>
    <row r="66" spans="5:11">
      <c r="K66" s="4"/>
    </row>
  </sheetData>
  <mergeCells count="2">
    <mergeCell ref="F60:J60"/>
    <mergeCell ref="K60: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</vt:lpstr>
      <vt:lpstr>zad 2</vt:lpstr>
      <vt:lpstr>zad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Student</cp:lastModifiedBy>
  <dcterms:created xsi:type="dcterms:W3CDTF">2016-05-11T22:29:00Z</dcterms:created>
  <dcterms:modified xsi:type="dcterms:W3CDTF">2025-01-14T11:57:45Z</dcterms:modified>
</cp:coreProperties>
</file>