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2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0" l="1"/>
  <c r="D49" i="20"/>
  <c r="B46" i="20"/>
  <c r="B44" i="20"/>
  <c r="B43" i="20"/>
  <c r="B42" i="20"/>
  <c r="E35" i="20"/>
  <c r="I31" i="20"/>
  <c r="H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10" i="20"/>
  <c r="G31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10" i="20"/>
  <c r="D31" i="20"/>
  <c r="C32" i="20"/>
  <c r="B32" i="20"/>
  <c r="C31" i="20"/>
  <c r="B31" i="20"/>
</calcChain>
</file>

<file path=xl/sharedStrings.xml><?xml version="1.0" encoding="utf-8"?>
<sst xmlns="http://schemas.openxmlformats.org/spreadsheetml/2006/main" count="129" uniqueCount="112">
  <si>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</si>
  <si>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</si>
  <si>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</si>
  <si>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</si>
  <si>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</si>
  <si>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</si>
  <si>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</si>
  <si>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</si>
  <si>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</si>
  <si>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</si>
  <si>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</si>
  <si>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</si>
  <si>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</si>
  <si>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</si>
  <si>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</si>
  <si>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</si>
  <si>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</si>
  <si>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</si>
  <si>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</si>
  <si>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</si>
  <si>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</si>
  <si>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</si>
  <si>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</si>
  <si>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</si>
  <si>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</si>
  <si>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</si>
  <si>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</si>
  <si>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</si>
  <si>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</si>
  <si>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</si>
  <si>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</si>
  <si>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</si>
  <si>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</si>
  <si>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</si>
  <si>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</si>
  <si>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</si>
  <si>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</si>
  <si>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</si>
  <si>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</si>
  <si>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</si>
  <si>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</si>
  <si>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</si>
  <si>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</si>
  <si>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</si>
  <si>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</si>
  <si>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</si>
  <si>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</si>
  <si>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</si>
  <si>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</si>
  <si>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</si>
  <si>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</si>
  <si>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</si>
  <si>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</si>
  <si>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</si>
  <si>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</si>
  <si>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</si>
  <si>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</si>
  <si>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</si>
  <si>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</si>
  <si>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</si>
  <si>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</si>
  <si>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</si>
  <si>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</si>
  <si>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</si>
  <si>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</si>
  <si>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</si>
  <si>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</si>
  <si>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</si>
  <si>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</si>
  <si>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</si>
  <si>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</si>
  <si>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</si>
  <si>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</si>
  <si>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</si>
  <si>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</si>
  <si>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</si>
  <si>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</si>
  <si>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</si>
  <si>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</si>
  <si>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</si>
  <si>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</si>
  <si>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</si>
  <si>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</si>
  <si>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</si>
  <si>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</si>
  <si>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</si>
  <si>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</si>
  <si>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</si>
  <si>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2002-2023 oraz liczby urodzeń żywych</t>
  </si>
  <si>
    <t>Zostały spełnione przesłanki do zastosowania wspolczynnika korelacji pearsona gdyz</t>
  </si>
  <si>
    <t>1. Wystepuje odpowiednia liczba obserwacji (n&gt;10)</t>
  </si>
  <si>
    <t>2. Zachowana jest logika zwiazku, obie kategorie dotycza tego samego obszaru oraz zakresu czasowego i wystepuje pomiedzy nimi zwiazek logiczny (liczba urodzen jest powiazana z liczba ludnosci)</t>
  </si>
  <si>
    <t>3. Wystepuje widoczna liniowa zaleznosc pomiedzy zmiennymi (patrz wykres)</t>
  </si>
  <si>
    <t>xi-xsr</t>
  </si>
  <si>
    <t>yi-yisr</t>
  </si>
  <si>
    <t>(xi-xsr)*(yi-ysr)</t>
  </si>
  <si>
    <t>(xi-xsr)^2</t>
  </si>
  <si>
    <t>(yi-ysr)^2</t>
  </si>
  <si>
    <t>Współczynnik korelacji liniowej pearsona:</t>
  </si>
  <si>
    <t>r xy=</t>
  </si>
  <si>
    <t>Interpretacja pomiedzy zmiennymi wystepuje korelacja dodatnia bardzo silna</t>
  </si>
  <si>
    <t>Otrzymana korelacja informuje nas ze pomiedzy liczba ludnosci a liczba urodzen zywych wystepuje bardzo silne liniowe powiazanie tzn. jeśli liczba urodzen wzrasta to na ogol wzrasta tez liczba ludnosci zas jeśli liczba ludnosci spada to na ogol idzie to w parze ze spadkiem liczby urodzen</t>
  </si>
  <si>
    <t>cov (x;y)</t>
  </si>
  <si>
    <t>Sx</t>
  </si>
  <si>
    <t>Sy</t>
  </si>
  <si>
    <t>r xy</t>
  </si>
  <si>
    <t>III</t>
  </si>
  <si>
    <t xml:space="preserve">funckja pearson </t>
  </si>
  <si>
    <t>c)</t>
  </si>
  <si>
    <t xml:space="preserve">korelacja pomiedzy liczba ludnosci a liczba zgonow </t>
  </si>
  <si>
    <t>ujemna sila umiarkowana</t>
  </si>
  <si>
    <t xml:space="preserve">Silniej skolerowana z liczby ludnosci jest liczba urodzen, ponieważ wartosc bezwzgledna dla r xy jest wyzsza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</si>
</sst>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08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2" borderId="43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  <xf numFmtId="166" fontId="0" fillId="2" borderId="0" xfId="0" applyNumberFormat="1" applyFill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pkt - Urodzenia żywe i liczba ludnosci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General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General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49EB-BB17-98963A7E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9184"/>
        <c:axId val="1409584592"/>
      </c:scatterChart>
      <c:valAx>
        <c:axId val="1409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84592"/>
        <c:crosses val="autoZero"/>
        <c:crossBetween val="midCat"/>
      </c:valAx>
      <c:valAx>
        <c:axId val="1409584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17</xdr:row>
      <xdr:rowOff>19050</xdr:rowOff>
    </xdr:from>
    <xdr:to>
      <xdr:col>27</xdr:col>
      <xdr:colOff>134071</xdr:colOff>
      <xdr:row>31</xdr:row>
      <xdr:rowOff>95636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400425"/>
          <a:ext cx="5163271" cy="2762636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17</xdr:row>
      <xdr:rowOff>14287</xdr:rowOff>
    </xdr:from>
    <xdr:to>
      <xdr:col>17</xdr:col>
      <xdr:colOff>400050</xdr:colOff>
      <xdr:row>31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29345</xdr:colOff>
      <xdr:row>17</xdr:row>
      <xdr:rowOff>114688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5150"/>
          <a:ext cx="5515745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35" zoomScaleNormal="100" workbookViewId="0">
      <selection activeCell="A55" sqref="A55"/>
    </sheetView>
  </sheetViews>
  <sheetFormatPr defaultRowHeight="15"/>
  <cols>
    <col min="2" max="2" width="13.42578125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4.7109375" bestFit="1" customWidth="1"/>
    <col min="8" max="8" width="12" bestFit="1" customWidth="1"/>
    <col min="9" max="9" width="11.28515625" customWidth="1"/>
  </cols>
  <sheetData>
    <row r="1" spans="1:21">
      <c r="A1" t="s">
        <v>88</v>
      </c>
    </row>
    <row r="2" spans="1:21" ht="14.45" customHeight="1">
      <c r="A2" s="82" t="s">
        <v>70</v>
      </c>
      <c r="B2" s="82"/>
      <c r="C2" s="82"/>
      <c r="D2" s="82"/>
      <c r="E2" s="82"/>
      <c r="F2" s="82"/>
      <c r="G2" s="82"/>
      <c r="H2" s="82"/>
      <c r="I2" s="82"/>
      <c r="J2" s="82"/>
      <c r="L2" t="s">
        <v>89</v>
      </c>
      <c r="U2" t="s">
        <v>90</v>
      </c>
    </row>
    <row r="3" spans="1:21">
      <c r="A3" s="82"/>
      <c r="B3" s="82"/>
      <c r="C3" s="82"/>
      <c r="D3" s="82"/>
      <c r="E3" s="82"/>
      <c r="F3" s="82"/>
      <c r="G3" s="82"/>
      <c r="H3" s="82"/>
      <c r="I3" s="82"/>
      <c r="J3" s="82"/>
      <c r="U3" t="s">
        <v>91</v>
      </c>
    </row>
    <row r="4" spans="1:21" ht="14.45" customHeight="1">
      <c r="A4" s="82" t="s">
        <v>71</v>
      </c>
      <c r="B4" s="82"/>
      <c r="C4" s="82"/>
      <c r="D4" s="82"/>
      <c r="E4" s="82"/>
      <c r="F4" s="82"/>
      <c r="G4" s="82"/>
      <c r="H4" s="82"/>
      <c r="I4" s="82"/>
      <c r="J4" s="82"/>
      <c r="U4" t="s">
        <v>92</v>
      </c>
    </row>
    <row r="5" spans="1:2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21">
      <c r="A6" s="82" t="s">
        <v>82</v>
      </c>
      <c r="B6" s="82"/>
      <c r="C6" s="82"/>
      <c r="D6" s="82"/>
      <c r="E6" s="82"/>
      <c r="F6" s="82"/>
      <c r="G6" s="82"/>
      <c r="H6" s="82"/>
      <c r="I6" s="82"/>
      <c r="J6" s="82"/>
    </row>
    <row r="7" spans="1:21">
      <c r="A7" s="82"/>
      <c r="B7" s="82"/>
      <c r="C7" s="82"/>
      <c r="D7" s="82"/>
      <c r="E7" s="82"/>
      <c r="F7" s="82"/>
      <c r="G7" s="82"/>
      <c r="H7" s="82"/>
      <c r="I7" s="82"/>
      <c r="J7" s="82"/>
    </row>
    <row r="8" spans="1:21" ht="15.75" thickBot="1">
      <c r="A8" t="s">
        <v>58</v>
      </c>
      <c r="D8" s="72"/>
    </row>
    <row r="9" spans="1:21" ht="27.6" customHeight="1" thickBot="1">
      <c r="A9" s="77" t="s">
        <v>72</v>
      </c>
      <c r="B9" s="59" t="s">
        <v>73</v>
      </c>
      <c r="C9" s="59" t="s">
        <v>74</v>
      </c>
      <c r="D9" s="78" t="s">
        <v>75</v>
      </c>
      <c r="E9" s="73" t="s">
        <v>93</v>
      </c>
      <c r="F9" s="76" t="s">
        <v>94</v>
      </c>
      <c r="G9" s="74" t="s">
        <v>95</v>
      </c>
      <c r="H9" s="76" t="s">
        <v>96</v>
      </c>
      <c r="I9" s="76" t="s">
        <v>97</v>
      </c>
    </row>
    <row r="10" spans="1:21">
      <c r="A10" s="60">
        <v>2003</v>
      </c>
      <c r="B10" s="75">
        <v>2191172</v>
      </c>
      <c r="C10" s="75">
        <v>21261</v>
      </c>
      <c r="D10" s="75">
        <v>22807</v>
      </c>
      <c r="E10" s="102">
        <f>B10-$B$32</f>
        <v>58308.666666666511</v>
      </c>
      <c r="F10" s="103">
        <f>C10-$C$32</f>
        <v>1237.4761904761908</v>
      </c>
      <c r="G10">
        <f>E10*F10</f>
        <v>72155586.698412523</v>
      </c>
      <c r="H10" s="103">
        <f>E10^2</f>
        <v>3399900608.4444265</v>
      </c>
      <c r="I10" s="103">
        <f>F10^2</f>
        <v>1531347.3219954658</v>
      </c>
      <c r="Q10" s="62"/>
      <c r="R10" s="62"/>
      <c r="S10" s="62"/>
      <c r="T10" s="62"/>
    </row>
    <row r="11" spans="1:21">
      <c r="A11" s="60">
        <v>2004</v>
      </c>
      <c r="B11" s="75">
        <v>2185156</v>
      </c>
      <c r="C11" s="75">
        <v>20794</v>
      </c>
      <c r="D11" s="75">
        <v>22797</v>
      </c>
      <c r="E11" s="102">
        <f t="shared" ref="E11:E30" si="0">B11-$B$32</f>
        <v>52292.666666666511</v>
      </c>
      <c r="F11" s="103">
        <f t="shared" ref="F11:F30" si="1">C11-$C$32</f>
        <v>770.47619047619082</v>
      </c>
      <c r="G11">
        <f t="shared" ref="G11:G30" si="2">E11*F11</f>
        <v>40290254.6031745</v>
      </c>
      <c r="H11" s="103">
        <f t="shared" ref="H11:I30" si="3">E11^2</f>
        <v>2734522987.111095</v>
      </c>
      <c r="I11" s="103">
        <f t="shared" si="3"/>
        <v>593633.56009070342</v>
      </c>
    </row>
    <row r="12" spans="1:21">
      <c r="A12" s="60">
        <v>2005</v>
      </c>
      <c r="B12" s="75">
        <v>2179611</v>
      </c>
      <c r="C12" s="75">
        <v>21346</v>
      </c>
      <c r="D12" s="75">
        <v>23182</v>
      </c>
      <c r="E12" s="102">
        <f t="shared" si="0"/>
        <v>46747.666666666511</v>
      </c>
      <c r="F12" s="103">
        <f t="shared" si="1"/>
        <v>1322.4761904761908</v>
      </c>
      <c r="G12">
        <f t="shared" si="2"/>
        <v>61822676.126983941</v>
      </c>
      <c r="H12" s="103">
        <f t="shared" si="3"/>
        <v>2185344338.7777634</v>
      </c>
      <c r="I12" s="103">
        <f t="shared" si="3"/>
        <v>1748943.2743764182</v>
      </c>
    </row>
    <row r="13" spans="1:21">
      <c r="A13" s="60">
        <v>2006</v>
      </c>
      <c r="B13" s="75">
        <v>2172766</v>
      </c>
      <c r="C13" s="75">
        <v>21496</v>
      </c>
      <c r="D13" s="75">
        <v>22678</v>
      </c>
      <c r="E13" s="102">
        <f t="shared" si="0"/>
        <v>39902.666666666511</v>
      </c>
      <c r="F13" s="103">
        <f t="shared" si="1"/>
        <v>1472.4761904761908</v>
      </c>
      <c r="G13">
        <f t="shared" si="2"/>
        <v>58755726.603174388</v>
      </c>
      <c r="H13" s="103">
        <f t="shared" si="3"/>
        <v>1592222807.1110988</v>
      </c>
      <c r="I13" s="103">
        <f t="shared" si="3"/>
        <v>2168186.1315192753</v>
      </c>
    </row>
    <row r="14" spans="1:21">
      <c r="A14" s="60">
        <v>2007</v>
      </c>
      <c r="B14" s="75">
        <v>2166213</v>
      </c>
      <c r="C14" s="75">
        <v>21795</v>
      </c>
      <c r="D14" s="75">
        <v>23323</v>
      </c>
      <c r="E14" s="102">
        <f t="shared" si="0"/>
        <v>33349.666666666511</v>
      </c>
      <c r="F14" s="103">
        <f t="shared" si="1"/>
        <v>1771.4761904761908</v>
      </c>
      <c r="G14">
        <f t="shared" si="2"/>
        <v>59078140.460317194</v>
      </c>
      <c r="H14" s="103">
        <f t="shared" si="3"/>
        <v>1112200266.7777674</v>
      </c>
      <c r="I14" s="103">
        <f t="shared" si="3"/>
        <v>3138127.8934240374</v>
      </c>
    </row>
    <row r="15" spans="1:21">
      <c r="A15" s="60">
        <v>2008</v>
      </c>
      <c r="B15" s="75">
        <v>2161832</v>
      </c>
      <c r="C15" s="75">
        <v>23009</v>
      </c>
      <c r="D15" s="75">
        <v>23428</v>
      </c>
      <c r="E15" s="102">
        <f t="shared" si="0"/>
        <v>28968.666666666511</v>
      </c>
      <c r="F15" s="103">
        <f t="shared" si="1"/>
        <v>2985.4761904761908</v>
      </c>
      <c r="G15">
        <f t="shared" si="2"/>
        <v>86485264.60317415</v>
      </c>
      <c r="H15" s="103">
        <f t="shared" si="3"/>
        <v>839183648.44443548</v>
      </c>
      <c r="I15" s="103">
        <f t="shared" si="3"/>
        <v>8913068.0839002281</v>
      </c>
    </row>
    <row r="16" spans="1:21">
      <c r="A16" s="60">
        <v>2009</v>
      </c>
      <c r="B16" s="75">
        <v>2157202</v>
      </c>
      <c r="C16" s="75">
        <v>22964</v>
      </c>
      <c r="D16" s="75">
        <v>23703</v>
      </c>
      <c r="E16" s="102">
        <f t="shared" si="0"/>
        <v>24338.666666666511</v>
      </c>
      <c r="F16" s="103">
        <f t="shared" si="1"/>
        <v>2940.4761904761908</v>
      </c>
      <c r="G16">
        <f t="shared" si="2"/>
        <v>71567269.841269389</v>
      </c>
      <c r="H16" s="103">
        <f t="shared" si="3"/>
        <v>592370695.11110353</v>
      </c>
      <c r="I16" s="103">
        <f t="shared" si="3"/>
        <v>8646400.2267573718</v>
      </c>
    </row>
    <row r="17" spans="1:9">
      <c r="A17" s="60">
        <v>2010</v>
      </c>
      <c r="B17" s="75">
        <v>2178611</v>
      </c>
      <c r="C17" s="75">
        <v>22635</v>
      </c>
      <c r="D17" s="75">
        <v>23037</v>
      </c>
      <c r="E17" s="102">
        <f t="shared" si="0"/>
        <v>45747.666666666511</v>
      </c>
      <c r="F17" s="103">
        <f t="shared" si="1"/>
        <v>2611.4761904761908</v>
      </c>
      <c r="G17">
        <f t="shared" si="2"/>
        <v>119468942.26984088</v>
      </c>
      <c r="H17" s="103">
        <f t="shared" si="3"/>
        <v>2092849005.4444304</v>
      </c>
      <c r="I17" s="103">
        <f t="shared" si="3"/>
        <v>6819807.8934240378</v>
      </c>
    </row>
    <row r="18" spans="1:9">
      <c r="A18" s="60">
        <v>2011</v>
      </c>
      <c r="B18" s="75">
        <v>2171857</v>
      </c>
      <c r="C18" s="75">
        <v>21363</v>
      </c>
      <c r="D18" s="75">
        <v>22981</v>
      </c>
      <c r="E18" s="102">
        <f t="shared" si="0"/>
        <v>38993.666666666511</v>
      </c>
      <c r="F18" s="103">
        <f t="shared" si="1"/>
        <v>1339.4761904761908</v>
      </c>
      <c r="G18">
        <f t="shared" si="2"/>
        <v>52231088.079364888</v>
      </c>
      <c r="H18" s="103">
        <f t="shared" si="3"/>
        <v>1520506040.111099</v>
      </c>
      <c r="I18" s="103">
        <f t="shared" si="3"/>
        <v>1794196.4648526087</v>
      </c>
    </row>
    <row r="19" spans="1:9">
      <c r="A19" s="60">
        <v>2012</v>
      </c>
      <c r="B19" s="75">
        <v>2165651</v>
      </c>
      <c r="C19" s="75">
        <v>21214</v>
      </c>
      <c r="D19" s="75">
        <v>22562</v>
      </c>
      <c r="E19" s="102">
        <f t="shared" si="0"/>
        <v>32787.666666666511</v>
      </c>
      <c r="F19" s="103">
        <f t="shared" si="1"/>
        <v>1190.4761904761908</v>
      </c>
      <c r="G19">
        <f t="shared" si="2"/>
        <v>39032936.507936336</v>
      </c>
      <c r="H19" s="103">
        <f t="shared" si="3"/>
        <v>1075031085.4444342</v>
      </c>
      <c r="I19" s="103">
        <f t="shared" si="3"/>
        <v>1417233.5600907037</v>
      </c>
    </row>
    <row r="20" spans="1:9">
      <c r="A20" s="60">
        <v>2013</v>
      </c>
      <c r="B20" s="75">
        <v>2156150</v>
      </c>
      <c r="C20" s="75">
        <v>19738</v>
      </c>
      <c r="D20" s="75">
        <v>22849</v>
      </c>
      <c r="E20" s="102">
        <f t="shared" si="0"/>
        <v>23286.666666666511</v>
      </c>
      <c r="F20" s="103">
        <f t="shared" si="1"/>
        <v>-285.52380952380918</v>
      </c>
      <c r="G20">
        <f t="shared" si="2"/>
        <v>-6648897.7777777258</v>
      </c>
      <c r="H20" s="103">
        <f t="shared" si="3"/>
        <v>542268844.44443727</v>
      </c>
      <c r="I20" s="103">
        <f t="shared" si="3"/>
        <v>81523.845804988465</v>
      </c>
    </row>
    <row r="21" spans="1:9">
      <c r="A21" s="60">
        <v>2014</v>
      </c>
      <c r="B21" s="75">
        <v>2147746</v>
      </c>
      <c r="C21" s="75">
        <v>19828</v>
      </c>
      <c r="D21" s="75">
        <v>22107</v>
      </c>
      <c r="E21" s="102">
        <f t="shared" si="0"/>
        <v>14882.666666666511</v>
      </c>
      <c r="F21" s="103">
        <f t="shared" si="1"/>
        <v>-195.52380952380918</v>
      </c>
      <c r="G21">
        <f t="shared" si="2"/>
        <v>-2909915.682539647</v>
      </c>
      <c r="H21" s="103">
        <f t="shared" si="3"/>
        <v>221493767.11110649</v>
      </c>
      <c r="I21" s="103">
        <f t="shared" si="3"/>
        <v>38229.560090702813</v>
      </c>
    </row>
    <row r="22" spans="1:9">
      <c r="A22" s="60">
        <v>2015</v>
      </c>
      <c r="B22" s="75">
        <v>2139726</v>
      </c>
      <c r="C22" s="75">
        <v>19715</v>
      </c>
      <c r="D22" s="75">
        <v>22816</v>
      </c>
      <c r="E22" s="102">
        <f t="shared" si="0"/>
        <v>6862.6666666665114</v>
      </c>
      <c r="F22" s="103">
        <f t="shared" si="1"/>
        <v>-308.52380952380918</v>
      </c>
      <c r="G22">
        <f t="shared" si="2"/>
        <v>-2117296.0634920131</v>
      </c>
      <c r="H22" s="103">
        <f t="shared" si="3"/>
        <v>47096193.777775645</v>
      </c>
      <c r="I22" s="103">
        <f t="shared" si="3"/>
        <v>95186.941043083687</v>
      </c>
    </row>
    <row r="23" spans="1:9">
      <c r="A23" s="60">
        <v>2016</v>
      </c>
      <c r="B23" s="75">
        <v>2133340</v>
      </c>
      <c r="C23" s="75">
        <v>19666</v>
      </c>
      <c r="D23" s="75">
        <v>22284</v>
      </c>
      <c r="E23" s="102">
        <f t="shared" si="0"/>
        <v>476.66666666651145</v>
      </c>
      <c r="F23" s="103">
        <f t="shared" si="1"/>
        <v>-357.52380952380918</v>
      </c>
      <c r="G23">
        <f t="shared" si="2"/>
        <v>-170419.68253962687</v>
      </c>
      <c r="H23" s="103">
        <f t="shared" si="3"/>
        <v>227211.11111096313</v>
      </c>
      <c r="I23" s="103">
        <f t="shared" si="3"/>
        <v>127823.27437641699</v>
      </c>
    </row>
    <row r="24" spans="1:9">
      <c r="A24" s="60">
        <v>2017</v>
      </c>
      <c r="B24" s="75">
        <v>2126317</v>
      </c>
      <c r="C24" s="75">
        <v>20898</v>
      </c>
      <c r="D24" s="75">
        <v>23427</v>
      </c>
      <c r="E24" s="102">
        <f t="shared" si="0"/>
        <v>-6546.3333333334886</v>
      </c>
      <c r="F24" s="103">
        <f t="shared" si="1"/>
        <v>874.47619047619082</v>
      </c>
      <c r="G24">
        <f t="shared" si="2"/>
        <v>-5724612.6349207731</v>
      </c>
      <c r="H24" s="103">
        <f t="shared" si="3"/>
        <v>42854480.111113146</v>
      </c>
      <c r="I24" s="103">
        <f t="shared" si="3"/>
        <v>764708.60770975112</v>
      </c>
    </row>
    <row r="25" spans="1:9">
      <c r="A25" s="60">
        <v>2018</v>
      </c>
      <c r="B25" s="75">
        <v>2117619</v>
      </c>
      <c r="C25" s="75">
        <v>20101</v>
      </c>
      <c r="D25" s="75">
        <v>23682</v>
      </c>
      <c r="E25" s="102">
        <f t="shared" si="0"/>
        <v>-15244.333333333489</v>
      </c>
      <c r="F25" s="103">
        <f t="shared" si="1"/>
        <v>77.476190476190823</v>
      </c>
      <c r="G25">
        <f t="shared" si="2"/>
        <v>-1181072.8730158904</v>
      </c>
      <c r="H25" s="103">
        <f t="shared" si="3"/>
        <v>232389698.7777825</v>
      </c>
      <c r="I25" s="103">
        <f t="shared" si="3"/>
        <v>6002.5600907030012</v>
      </c>
    </row>
    <row r="26" spans="1:9">
      <c r="A26" s="60">
        <v>2019</v>
      </c>
      <c r="B26" s="75">
        <v>2108270</v>
      </c>
      <c r="C26" s="75">
        <v>19286</v>
      </c>
      <c r="D26" s="75">
        <v>23015</v>
      </c>
      <c r="E26" s="102">
        <f t="shared" si="0"/>
        <v>-24593.333333333489</v>
      </c>
      <c r="F26" s="103">
        <f t="shared" si="1"/>
        <v>-737.52380952380918</v>
      </c>
      <c r="G26">
        <f t="shared" si="2"/>
        <v>18138168.888888996</v>
      </c>
      <c r="H26" s="103">
        <f t="shared" si="3"/>
        <v>604832044.44445205</v>
      </c>
      <c r="I26" s="103">
        <f t="shared" si="3"/>
        <v>543941.36961451196</v>
      </c>
    </row>
    <row r="27" spans="1:9">
      <c r="A27" s="60">
        <v>2020</v>
      </c>
      <c r="B27" s="75">
        <v>2056908</v>
      </c>
      <c r="C27" s="75">
        <v>18034</v>
      </c>
      <c r="D27" s="75">
        <v>27244</v>
      </c>
      <c r="E27" s="102">
        <f t="shared" si="0"/>
        <v>-75955.333333333489</v>
      </c>
      <c r="F27" s="103">
        <f t="shared" si="1"/>
        <v>-1989.5238095238092</v>
      </c>
      <c r="G27">
        <f t="shared" si="2"/>
        <v>151114944.12698442</v>
      </c>
      <c r="H27" s="103">
        <f t="shared" si="3"/>
        <v>5769212661.7778015</v>
      </c>
      <c r="I27" s="103">
        <f t="shared" si="3"/>
        <v>3958204.9886621302</v>
      </c>
    </row>
    <row r="28" spans="1:9">
      <c r="A28" s="60">
        <v>2021</v>
      </c>
      <c r="B28" s="75">
        <v>2038299</v>
      </c>
      <c r="C28" s="75">
        <v>16641</v>
      </c>
      <c r="D28" s="75">
        <v>30617</v>
      </c>
      <c r="E28" s="102">
        <f t="shared" si="0"/>
        <v>-94564.333333333489</v>
      </c>
      <c r="F28" s="103">
        <f t="shared" si="1"/>
        <v>-3382.5238095238092</v>
      </c>
      <c r="G28">
        <f t="shared" si="2"/>
        <v>319866109.03174651</v>
      </c>
      <c r="H28" s="103">
        <f t="shared" si="3"/>
        <v>8942413138.7778072</v>
      </c>
      <c r="I28" s="103">
        <f t="shared" si="3"/>
        <v>11441467.321995463</v>
      </c>
    </row>
    <row r="29" spans="1:9">
      <c r="A29" s="60">
        <v>2022</v>
      </c>
      <c r="B29" s="75">
        <v>2024637</v>
      </c>
      <c r="C29" s="75">
        <v>15218</v>
      </c>
      <c r="D29" s="75">
        <v>24924</v>
      </c>
      <c r="E29" s="102">
        <f t="shared" si="0"/>
        <v>-108226.33333333349</v>
      </c>
      <c r="F29" s="103">
        <f t="shared" si="1"/>
        <v>-4805.5238095238092</v>
      </c>
      <c r="G29">
        <f t="shared" si="2"/>
        <v>520084221.65079439</v>
      </c>
      <c r="H29" s="103">
        <f t="shared" si="3"/>
        <v>11712939226.777811</v>
      </c>
      <c r="I29" s="103">
        <f t="shared" si="3"/>
        <v>23093059.083900224</v>
      </c>
    </row>
    <row r="30" spans="1:9" ht="15.75" thickBot="1">
      <c r="A30" s="60">
        <v>2023</v>
      </c>
      <c r="B30" s="75">
        <v>2011047</v>
      </c>
      <c r="C30" s="75">
        <v>13492</v>
      </c>
      <c r="D30" s="75">
        <v>22910</v>
      </c>
      <c r="E30" s="102">
        <f t="shared" si="0"/>
        <v>-121816.33333333349</v>
      </c>
      <c r="F30" s="103">
        <f t="shared" si="1"/>
        <v>-6531.5238095238092</v>
      </c>
      <c r="G30">
        <f t="shared" si="2"/>
        <v>795646281.55555654</v>
      </c>
      <c r="H30" s="103">
        <f t="shared" si="3"/>
        <v>14839219066.777815</v>
      </c>
      <c r="I30" s="103">
        <f t="shared" si="3"/>
        <v>42660803.274376415</v>
      </c>
    </row>
    <row r="31" spans="1:9" ht="15.75" thickBot="1">
      <c r="A31" s="81" t="s">
        <v>76</v>
      </c>
      <c r="B31" s="79">
        <f>SUM(B10:B30)</f>
        <v>44790130</v>
      </c>
      <c r="C31" s="79">
        <f>SUM(C10:C30)</f>
        <v>420494</v>
      </c>
      <c r="D31" s="79">
        <f>SUM(D10:D30)</f>
        <v>496373</v>
      </c>
      <c r="E31" s="79"/>
      <c r="F31" s="80"/>
      <c r="G31" s="79">
        <f>SUM(G10:G30)</f>
        <v>2446985396.333334</v>
      </c>
      <c r="H31" s="104">
        <f>SUM(H10:H30)</f>
        <v>60099077816.666664</v>
      </c>
      <c r="I31" s="79">
        <f>SUM(I10:I30)</f>
        <v>119581895.23809525</v>
      </c>
    </row>
    <row r="32" spans="1:9" ht="15.75" thickBot="1">
      <c r="A32" s="76" t="s">
        <v>68</v>
      </c>
      <c r="B32" s="101">
        <f>AVERAGE(B10:B30)</f>
        <v>2132863.3333333335</v>
      </c>
      <c r="C32" s="101">
        <f>AVERAGE(C10:C30)</f>
        <v>20023.523809523809</v>
      </c>
    </row>
    <row r="35" spans="1:5">
      <c r="A35" t="s">
        <v>98</v>
      </c>
      <c r="D35" s="106" t="s">
        <v>99</v>
      </c>
      <c r="E35" s="105">
        <f>G31/SQRT(H31*I31)</f>
        <v>0.91277714515949371</v>
      </c>
    </row>
    <row r="37" spans="1:5">
      <c r="A37" t="s">
        <v>100</v>
      </c>
    </row>
    <row r="38" spans="1:5">
      <c r="A38" t="s">
        <v>101</v>
      </c>
    </row>
    <row r="41" spans="1:5">
      <c r="A41" t="s">
        <v>57</v>
      </c>
    </row>
    <row r="42" spans="1:5">
      <c r="A42" t="s">
        <v>102</v>
      </c>
      <c r="B42">
        <f>_xlfn.COVARIANCE.P(B10:B30,C10:C30)</f>
        <v>116523114.11111113</v>
      </c>
    </row>
    <row r="43" spans="1:5">
      <c r="A43" t="s">
        <v>103</v>
      </c>
      <c r="B43">
        <f>_xlfn.STDEV.P(B10:B30)</f>
        <v>53496.362945649853</v>
      </c>
    </row>
    <row r="44" spans="1:5">
      <c r="A44" t="s">
        <v>104</v>
      </c>
      <c r="B44">
        <f>_xlfn.STDEV.P(C10:C30)</f>
        <v>2386.2891617988844</v>
      </c>
    </row>
    <row r="46" spans="1:5">
      <c r="A46" t="s">
        <v>105</v>
      </c>
      <c r="B46" s="107">
        <f>B42/(B43*B44)</f>
        <v>0.9127771451594936</v>
      </c>
    </row>
    <row r="48" spans="1:5">
      <c r="A48" t="s">
        <v>106</v>
      </c>
    </row>
    <row r="49" spans="1:4">
      <c r="A49" t="s">
        <v>107</v>
      </c>
      <c r="C49" t="s">
        <v>105</v>
      </c>
      <c r="D49" s="105">
        <f>PEARSON(B10:B30,C10:C30)</f>
        <v>0.9127771451594936</v>
      </c>
    </row>
    <row r="52" spans="1:4">
      <c r="A52" t="s">
        <v>108</v>
      </c>
    </row>
    <row r="53" spans="1:4">
      <c r="A53" t="s">
        <v>109</v>
      </c>
    </row>
    <row r="54" spans="1:4">
      <c r="A54" t="s">
        <v>99</v>
      </c>
      <c r="B54" s="105">
        <f>PEARSON(B10:B30,D10:D30)</f>
        <v>-0.60105900255508382</v>
      </c>
      <c r="D54" t="s">
        <v>110</v>
      </c>
    </row>
    <row r="56" spans="1:4">
      <c r="B56" t="s">
        <v>111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94" t="s">
        <v>23</v>
      </c>
      <c r="C3" s="91" t="s">
        <v>22</v>
      </c>
      <c r="D3" s="92"/>
    </row>
    <row r="4" spans="1:4">
      <c r="B4" s="95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5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5"/>
  </cols>
  <sheetData>
    <row r="1" spans="1:5">
      <c r="A1" s="45" t="s">
        <v>61</v>
      </c>
    </row>
    <row r="2" spans="1:5" ht="15" thickBot="1"/>
    <row r="3" spans="1:5" ht="15.75" thickBot="1">
      <c r="B3" s="96" t="s">
        <v>60</v>
      </c>
      <c r="C3" s="98" t="s">
        <v>59</v>
      </c>
      <c r="D3" s="99"/>
      <c r="E3" s="100"/>
    </row>
    <row r="4" spans="1:5" ht="15.75" thickBot="1">
      <c r="B4" s="97"/>
      <c r="C4" s="51" t="s">
        <v>58</v>
      </c>
      <c r="D4" s="50" t="s">
        <v>57</v>
      </c>
      <c r="E4" s="100"/>
    </row>
    <row r="5" spans="1:5" ht="15.75" thickBot="1">
      <c r="B5" s="52" t="s">
        <v>56</v>
      </c>
      <c r="C5" s="51">
        <v>140</v>
      </c>
      <c r="D5" s="50">
        <v>250</v>
      </c>
      <c r="E5" s="46"/>
    </row>
    <row r="6" spans="1:5" ht="15.75" thickBot="1">
      <c r="B6" s="49" t="s">
        <v>55</v>
      </c>
      <c r="C6" s="48">
        <v>40</v>
      </c>
      <c r="D6" s="47">
        <v>170</v>
      </c>
      <c r="E6" s="46"/>
    </row>
    <row r="7" spans="1:5" ht="15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8" t="s">
        <v>65</v>
      </c>
    </row>
    <row r="2" spans="1:8">
      <c r="A2" s="58" t="s">
        <v>66</v>
      </c>
    </row>
    <row r="3" spans="1:8">
      <c r="A3" s="44" t="s">
        <v>63</v>
      </c>
    </row>
    <row r="4" spans="1:8">
      <c r="A4" s="58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150" zoomScaleNormal="150" workbookViewId="0">
      <selection activeCell="B4" sqref="B4"/>
    </sheetView>
  </sheetViews>
  <sheetFormatPr defaultRowHeight="15"/>
  <sheetData>
    <row r="1" spans="1:14" ht="14.45" customHeight="1">
      <c r="A1" s="82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</sheetData>
  <mergeCells count="1">
    <mergeCell ref="A1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8" t="s">
        <v>84</v>
      </c>
    </row>
    <row r="3" spans="1:3" ht="15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5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0" zoomScaleNormal="140" workbookViewId="0">
      <selection activeCell="A3" sqref="A3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16384" width="9.140625" style="1"/>
  </cols>
  <sheetData>
    <row r="1" spans="1:8">
      <c r="A1" s="1" t="s">
        <v>54</v>
      </c>
    </row>
    <row r="2" spans="1:8" ht="15" thickBot="1">
      <c r="A2" s="58" t="s">
        <v>85</v>
      </c>
    </row>
    <row r="3" spans="1:8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8">
      <c r="A4" s="63">
        <v>1</v>
      </c>
      <c r="B4" s="64" t="s">
        <v>35</v>
      </c>
      <c r="C4" s="65">
        <v>8</v>
      </c>
      <c r="G4" s="57"/>
    </row>
    <row r="5" spans="1:8">
      <c r="A5" s="66">
        <v>2</v>
      </c>
      <c r="B5" s="67" t="s">
        <v>50</v>
      </c>
      <c r="C5" s="68">
        <v>2</v>
      </c>
      <c r="G5" s="57"/>
    </row>
    <row r="6" spans="1:8">
      <c r="A6" s="66">
        <v>3</v>
      </c>
      <c r="B6" s="67" t="s">
        <v>35</v>
      </c>
      <c r="C6" s="68">
        <v>4</v>
      </c>
      <c r="G6" s="57"/>
    </row>
    <row r="7" spans="1:8">
      <c r="A7" s="66">
        <v>4</v>
      </c>
      <c r="B7" s="67" t="s">
        <v>35</v>
      </c>
      <c r="C7" s="68">
        <v>6</v>
      </c>
      <c r="G7" s="57"/>
    </row>
    <row r="8" spans="1:8">
      <c r="A8" s="66">
        <v>5</v>
      </c>
      <c r="B8" s="67" t="s">
        <v>49</v>
      </c>
      <c r="C8" s="68">
        <v>2</v>
      </c>
      <c r="G8" s="57"/>
    </row>
    <row r="9" spans="1:8">
      <c r="A9" s="66">
        <v>6</v>
      </c>
      <c r="B9" s="67" t="s">
        <v>50</v>
      </c>
      <c r="C9" s="68">
        <v>1</v>
      </c>
      <c r="G9" s="57"/>
    </row>
    <row r="10" spans="1:8">
      <c r="A10" s="66">
        <v>7</v>
      </c>
      <c r="B10" s="67" t="s">
        <v>49</v>
      </c>
      <c r="C10" s="68">
        <v>5</v>
      </c>
      <c r="G10" s="57"/>
    </row>
    <row r="11" spans="1:8">
      <c r="A11" s="66">
        <v>8</v>
      </c>
      <c r="B11" s="67" t="s">
        <v>35</v>
      </c>
      <c r="C11" s="68">
        <v>4</v>
      </c>
      <c r="G11" s="57"/>
    </row>
    <row r="12" spans="1:8">
      <c r="A12" s="66">
        <v>9</v>
      </c>
      <c r="B12" s="67" t="s">
        <v>49</v>
      </c>
      <c r="C12" s="68">
        <v>3</v>
      </c>
      <c r="G12" s="57"/>
    </row>
    <row r="13" spans="1:8" ht="15" thickBot="1">
      <c r="A13" s="69">
        <v>10</v>
      </c>
      <c r="B13" s="70" t="s">
        <v>35</v>
      </c>
      <c r="C13" s="71">
        <v>2</v>
      </c>
      <c r="G1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0" zoomScaleNormal="170" workbookViewId="0">
      <selection activeCell="F11" sqref="F11"/>
    </sheetView>
  </sheetViews>
  <sheetFormatPr defaultRowHeight="15"/>
  <sheetData>
    <row r="1" spans="1:1">
      <c r="A1" t="s">
        <v>78</v>
      </c>
    </row>
    <row r="2" spans="1:1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XFD12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86" t="s">
        <v>33</v>
      </c>
      <c r="C3" s="83" t="s">
        <v>32</v>
      </c>
      <c r="D3" s="84"/>
      <c r="E3" s="85"/>
    </row>
    <row r="4" spans="1:5" ht="15.75" thickBot="1">
      <c r="B4" s="87"/>
      <c r="C4" s="31" t="s">
        <v>31</v>
      </c>
      <c r="D4" s="30" t="s">
        <v>30</v>
      </c>
      <c r="E4" s="29" t="s">
        <v>29</v>
      </c>
    </row>
    <row r="5" spans="1:5" ht="15">
      <c r="B5" s="28" t="s">
        <v>28</v>
      </c>
      <c r="C5" s="23">
        <v>2</v>
      </c>
      <c r="D5" s="22">
        <v>24</v>
      </c>
      <c r="E5" s="21">
        <v>45</v>
      </c>
    </row>
    <row r="6" spans="1:5" ht="15">
      <c r="B6" s="27" t="s">
        <v>27</v>
      </c>
      <c r="C6" s="20">
        <v>16</v>
      </c>
      <c r="D6" s="19">
        <v>28</v>
      </c>
      <c r="E6" s="18">
        <v>30</v>
      </c>
    </row>
    <row r="7" spans="1:5" ht="15">
      <c r="B7" s="27" t="s">
        <v>26</v>
      </c>
      <c r="C7" s="20">
        <v>18</v>
      </c>
      <c r="D7" s="19">
        <v>15</v>
      </c>
      <c r="E7" s="18">
        <v>5</v>
      </c>
    </row>
    <row r="8" spans="1:5" ht="15.75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9" width="9.140625" style="1"/>
    <col min="10" max="10" width="15" style="1" customWidth="1"/>
    <col min="11" max="16384" width="9.140625" style="1"/>
  </cols>
  <sheetData>
    <row r="1" spans="1:14">
      <c r="A1" s="93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15" thickBot="1"/>
    <row r="4" spans="1:14">
      <c r="B4" s="88" t="s">
        <v>17</v>
      </c>
      <c r="C4" s="90" t="s">
        <v>16</v>
      </c>
      <c r="D4" s="91"/>
      <c r="E4" s="92"/>
    </row>
    <row r="5" spans="1:14" ht="15" thickBot="1">
      <c r="B5" s="89"/>
      <c r="C5" s="24" t="s">
        <v>15</v>
      </c>
      <c r="D5" s="16" t="s">
        <v>14</v>
      </c>
      <c r="E5" s="15" t="s">
        <v>13</v>
      </c>
      <c r="F5" s="54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I7" s="53"/>
    </row>
    <row r="8" spans="1:14" ht="15" thickBot="1">
      <c r="B8" s="12" t="s">
        <v>13</v>
      </c>
      <c r="C8" s="17">
        <v>10</v>
      </c>
      <c r="D8" s="16">
        <v>10</v>
      </c>
      <c r="E8" s="15">
        <v>70</v>
      </c>
      <c r="I8" s="53"/>
    </row>
    <row r="9" spans="1:14">
      <c r="B9" s="54"/>
      <c r="I9" s="53"/>
    </row>
    <row r="10" spans="1:14">
      <c r="I10" s="53"/>
    </row>
    <row r="11" spans="1:14">
      <c r="I11" s="53"/>
    </row>
    <row r="12" spans="1:14">
      <c r="B12" s="54"/>
      <c r="C12" s="54"/>
      <c r="D12" s="54"/>
      <c r="E12" s="54"/>
      <c r="F12" s="54"/>
      <c r="G12" s="54"/>
      <c r="I12" s="53"/>
    </row>
    <row r="13" spans="1:14">
      <c r="B13" s="54"/>
      <c r="I13" s="53"/>
      <c r="J13" s="54"/>
    </row>
    <row r="14" spans="1:14">
      <c r="B14" s="54"/>
      <c r="I14" s="53"/>
    </row>
    <row r="15" spans="1:14">
      <c r="B15" s="54"/>
    </row>
    <row r="16" spans="1:14">
      <c r="B16" s="54"/>
      <c r="J16" s="54"/>
    </row>
    <row r="17" spans="2:12">
      <c r="B17" s="54"/>
      <c r="J17" s="54"/>
    </row>
    <row r="18" spans="2:12">
      <c r="B18" s="54"/>
      <c r="D18" s="54"/>
      <c r="L18" s="53"/>
    </row>
    <row r="19" spans="2:12">
      <c r="B19" s="54"/>
    </row>
    <row r="20" spans="2:12">
      <c r="B20" s="54"/>
      <c r="J20" s="54"/>
    </row>
    <row r="21" spans="2:12">
      <c r="B21" s="54"/>
      <c r="J21" s="54"/>
    </row>
    <row r="22" spans="2:12" ht="15">
      <c r="E22" s="53"/>
      <c r="F22" s="55"/>
      <c r="G22" s="55"/>
    </row>
    <row r="23" spans="2:12">
      <c r="E23" s="53"/>
      <c r="J23" s="54"/>
    </row>
    <row r="24" spans="2:12">
      <c r="J24" s="54"/>
    </row>
    <row r="26" spans="2:12">
      <c r="J26" s="54"/>
    </row>
    <row r="27" spans="2:12">
      <c r="J27" s="54"/>
    </row>
  </sheetData>
  <mergeCells count="3">
    <mergeCell ref="B4:B5"/>
    <mergeCell ref="C4:E4"/>
    <mergeCell ref="A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2024-12-03T11:56:28Z</dcterms:modified>
</cp:coreProperties>
</file>