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haik\Documents\"/>
    </mc:Choice>
  </mc:AlternateContent>
  <xr:revisionPtr revIDLastSave="0" documentId="13_ncr:1_{D304571C-26E4-48BC-9438-43DFFD40EC86}" xr6:coauthVersionLast="47" xr6:coauthVersionMax="47" xr10:uidLastSave="{00000000-0000-0000-0000-000000000000}"/>
  <bookViews>
    <workbookView xWindow="-110" yWindow="-110" windowWidth="19420" windowHeight="10300" xr2:uid="{00000000-000D-0000-FFFF-FFFF00000000}"/>
  </bookViews>
  <sheets>
    <sheet name="Dashboard" sheetId="7" r:id="rId1"/>
    <sheet name="List" sheetId="9" state="hidden" r:id="rId2"/>
    <sheet name="Sheet1" sheetId="10" state="hidden" r:id="rId3"/>
    <sheet name="Pivot" sheetId="8" r:id="rId4"/>
    <sheet name="HR Data" sheetId="1" state="hidden" r:id="rId5"/>
    <sheet name="Position" sheetId="2" state="hidden" r:id="rId6"/>
    <sheet name="Department" sheetId="3" state="hidden" r:id="rId7"/>
    <sheet name="Manager" sheetId="4" state="hidden" r:id="rId8"/>
  </sheets>
  <definedNames>
    <definedName name="_xlnm._FilterDatabase" localSheetId="4" hidden="1">'HR Data'!$A$1:$W$312</definedName>
    <definedName name="_xlcn.WorksheetConnection_T9A2C161">#REF!</definedName>
    <definedName name="Slicer_Department">#N/A</definedName>
    <definedName name="Slicer_EmploymentStatus">#N/A</definedName>
    <definedName name="Slicer_PerformanceScore">#N/A</definedName>
    <definedName name="Slicer_Sex">#N/A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SlnuN5J7UyHmpA8t0nLT2QDlLP1wtRgXHmFLoCWcFig="/>
    </ext>
  </extLst>
</workbook>
</file>

<file path=xl/calcChain.xml><?xml version="1.0" encoding="utf-8"?>
<calcChain xmlns="http://schemas.openxmlformats.org/spreadsheetml/2006/main">
  <c r="BL4" i="8" l="1"/>
  <c r="BM4" i="8"/>
  <c r="BL5" i="8"/>
  <c r="BM5" i="8"/>
  <c r="BL6" i="8"/>
  <c r="BM6" i="8"/>
  <c r="BL7" i="8"/>
  <c r="BM7" i="8"/>
  <c r="BL8" i="8"/>
  <c r="BM8" i="8"/>
  <c r="BL9" i="8"/>
  <c r="BM9" i="8"/>
  <c r="BL10" i="8"/>
  <c r="BM10" i="8"/>
  <c r="BL11" i="8"/>
  <c r="BM11" i="8"/>
  <c r="BM3" i="8"/>
  <c r="BL3" i="8"/>
  <c r="BC4" i="8"/>
  <c r="BD4" i="8"/>
  <c r="BC5" i="8"/>
  <c r="BD5" i="8"/>
  <c r="BC6" i="8"/>
  <c r="BD6" i="8"/>
  <c r="BC7" i="8"/>
  <c r="BD7" i="8"/>
  <c r="BC8" i="8"/>
  <c r="BD8" i="8"/>
  <c r="BC9" i="8"/>
  <c r="BD9" i="8"/>
  <c r="BC10" i="8"/>
  <c r="BD10" i="8"/>
  <c r="BC11" i="8"/>
  <c r="BD11" i="8"/>
  <c r="BC12" i="8"/>
  <c r="BD12" i="8"/>
  <c r="BC13" i="8"/>
  <c r="BD13" i="8"/>
  <c r="BC14" i="8"/>
  <c r="BD14" i="8"/>
  <c r="BD3" i="8"/>
  <c r="BC3" i="8"/>
  <c r="AP4" i="8"/>
  <c r="AQ4" i="8"/>
  <c r="AP5" i="8"/>
  <c r="AQ5" i="8"/>
  <c r="AP6" i="8"/>
  <c r="AQ6" i="8"/>
  <c r="AP7" i="8"/>
  <c r="AQ7" i="8"/>
  <c r="AQ3" i="8"/>
  <c r="AP3" i="8"/>
  <c r="AH4" i="8"/>
  <c r="AI4" i="8"/>
  <c r="AH5" i="8"/>
  <c r="AI5" i="8"/>
  <c r="AH6" i="8"/>
  <c r="AI6" i="8"/>
  <c r="AH7" i="8"/>
  <c r="AI7" i="8"/>
  <c r="AI3" i="8"/>
  <c r="AH3" i="8"/>
  <c r="U4" i="8"/>
  <c r="V4" i="8"/>
  <c r="U5" i="8"/>
  <c r="V5" i="8"/>
  <c r="U6" i="8"/>
  <c r="V6" i="8"/>
  <c r="U7" i="8"/>
  <c r="V7" i="8"/>
  <c r="W12" i="8" s="1"/>
  <c r="U8" i="8"/>
  <c r="V8" i="8"/>
  <c r="U9" i="8"/>
  <c r="V9" i="8"/>
  <c r="U10" i="8"/>
  <c r="V10" i="8"/>
  <c r="U11" i="8"/>
  <c r="V11" i="8"/>
  <c r="W11" i="8" s="1"/>
  <c r="U12" i="8"/>
  <c r="V12" i="8"/>
  <c r="U13" i="8"/>
  <c r="V13" i="8"/>
  <c r="U14" i="8"/>
  <c r="V14" i="8"/>
  <c r="U15" i="8"/>
  <c r="V15" i="8"/>
  <c r="W15" i="8" s="1"/>
  <c r="U16" i="8"/>
  <c r="V16" i="8"/>
  <c r="V3" i="8"/>
  <c r="U3" i="8"/>
  <c r="H4" i="8"/>
  <c r="I4" i="8"/>
  <c r="H5" i="8"/>
  <c r="I5" i="8"/>
  <c r="H6" i="8"/>
  <c r="I6" i="8"/>
  <c r="H7" i="8"/>
  <c r="I7" i="8"/>
  <c r="H8" i="8"/>
  <c r="I8" i="8"/>
  <c r="H9" i="8"/>
  <c r="I9" i="8"/>
  <c r="I3" i="8"/>
  <c r="H3" i="8"/>
  <c r="AV4" i="8"/>
  <c r="BJ5" i="8"/>
  <c r="BJ6" i="8"/>
  <c r="BJ7" i="8"/>
  <c r="BJ8" i="8"/>
  <c r="BJ9" i="8"/>
  <c r="BJ10" i="8"/>
  <c r="BJ11" i="8"/>
  <c r="BJ12" i="8"/>
  <c r="BJ4" i="8"/>
  <c r="B4" i="8"/>
  <c r="AB4" i="8"/>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F2" i="1"/>
  <c r="AA33" i="1" s="1"/>
  <c r="AB33" i="1" s="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W10" i="8" l="1"/>
  <c r="W4" i="8"/>
  <c r="W9" i="8"/>
  <c r="W16" i="8"/>
  <c r="W8" i="8"/>
  <c r="W7" i="8"/>
  <c r="W14" i="8"/>
  <c r="W6" i="8"/>
  <c r="W13" i="8"/>
  <c r="W5" i="8"/>
  <c r="BE7" i="8"/>
  <c r="AR7" i="8"/>
  <c r="AJ7" i="8"/>
  <c r="BN6" i="8"/>
  <c r="BE14" i="8"/>
  <c r="BE6" i="8"/>
  <c r="BN9" i="8"/>
  <c r="BN5" i="8"/>
  <c r="BE13" i="8"/>
  <c r="BE9" i="8"/>
  <c r="BE5" i="8"/>
  <c r="AR6" i="8"/>
  <c r="BN10" i="8"/>
  <c r="BE8" i="8"/>
  <c r="BE4" i="8"/>
  <c r="AJ4" i="8"/>
  <c r="AR5" i="8"/>
  <c r="BN11" i="8"/>
  <c r="BN8" i="8"/>
  <c r="BE12" i="8"/>
  <c r="BN7" i="8"/>
  <c r="BE10" i="8"/>
  <c r="BE11" i="8"/>
  <c r="AJ6" i="8"/>
  <c r="AR4" i="8"/>
  <c r="BN4" i="8"/>
  <c r="AJ5" i="8"/>
  <c r="J5" i="8"/>
  <c r="J6" i="8"/>
  <c r="J8" i="8"/>
  <c r="J9" i="8"/>
  <c r="J7" i="8"/>
  <c r="J4" i="8"/>
  <c r="AA98" i="1"/>
  <c r="AA226" i="1"/>
  <c r="AA257" i="1"/>
  <c r="AA254" i="1"/>
  <c r="AA130" i="1"/>
  <c r="AA129" i="1"/>
  <c r="AA194" i="1"/>
  <c r="AA297" i="1"/>
  <c r="AA193" i="1"/>
  <c r="AA65" i="1"/>
  <c r="AA225" i="1"/>
  <c r="AA66" i="1"/>
  <c r="AA278" i="1"/>
  <c r="AA162" i="1"/>
  <c r="AA34" i="1"/>
  <c r="AA97" i="1"/>
  <c r="AA298" i="1"/>
  <c r="AA274" i="1"/>
  <c r="AA161" i="1"/>
  <c r="AA2" i="1"/>
  <c r="AA3" i="1"/>
  <c r="AA11" i="1"/>
  <c r="AA19" i="1"/>
  <c r="AA27" i="1"/>
  <c r="AA35" i="1"/>
  <c r="AA43" i="1"/>
  <c r="AA51" i="1"/>
  <c r="AA59" i="1"/>
  <c r="AA67" i="1"/>
  <c r="AA75" i="1"/>
  <c r="AA83" i="1"/>
  <c r="AA91" i="1"/>
  <c r="AA99" i="1"/>
  <c r="AA107" i="1"/>
  <c r="AA115" i="1"/>
  <c r="AA123" i="1"/>
  <c r="AA131" i="1"/>
  <c r="AA139" i="1"/>
  <c r="AA147" i="1"/>
  <c r="AA155" i="1"/>
  <c r="AA163" i="1"/>
  <c r="AA171" i="1"/>
  <c r="AA179" i="1"/>
  <c r="AA187" i="1"/>
  <c r="AA195" i="1"/>
  <c r="AA203" i="1"/>
  <c r="AA211" i="1"/>
  <c r="AA219" i="1"/>
  <c r="AA227" i="1"/>
  <c r="AA235" i="1"/>
  <c r="AA243" i="1"/>
  <c r="AA251" i="1"/>
  <c r="AA259" i="1"/>
  <c r="AA267" i="1"/>
  <c r="AA275" i="1"/>
  <c r="AA283" i="1"/>
  <c r="AA291" i="1"/>
  <c r="AA299" i="1"/>
  <c r="AA307" i="1"/>
  <c r="AA4" i="1"/>
  <c r="AA12" i="1"/>
  <c r="AA20" i="1"/>
  <c r="AA28" i="1"/>
  <c r="AA36" i="1"/>
  <c r="AA44" i="1"/>
  <c r="AA52" i="1"/>
  <c r="AA60" i="1"/>
  <c r="AA68" i="1"/>
  <c r="AA76" i="1"/>
  <c r="AA84" i="1"/>
  <c r="AA92" i="1"/>
  <c r="AA100" i="1"/>
  <c r="AA108" i="1"/>
  <c r="AA116" i="1"/>
  <c r="AA124" i="1"/>
  <c r="AA132" i="1"/>
  <c r="AA140" i="1"/>
  <c r="AA148" i="1"/>
  <c r="AA156" i="1"/>
  <c r="AA164" i="1"/>
  <c r="AA172" i="1"/>
  <c r="AA180" i="1"/>
  <c r="AA188" i="1"/>
  <c r="AA196" i="1"/>
  <c r="AA204" i="1"/>
  <c r="AA212" i="1"/>
  <c r="AA220" i="1"/>
  <c r="AA228" i="1"/>
  <c r="AA236" i="1"/>
  <c r="AA244" i="1"/>
  <c r="AA252" i="1"/>
  <c r="AA260" i="1"/>
  <c r="AA268" i="1"/>
  <c r="AA276" i="1"/>
  <c r="AA284" i="1"/>
  <c r="AA292" i="1"/>
  <c r="AA300" i="1"/>
  <c r="AA308" i="1"/>
  <c r="AA14" i="1"/>
  <c r="AA134" i="1"/>
  <c r="AA166" i="1"/>
  <c r="AA190" i="1"/>
  <c r="AA206" i="1"/>
  <c r="AA222" i="1"/>
  <c r="AA238" i="1"/>
  <c r="AA5" i="1"/>
  <c r="AA13" i="1"/>
  <c r="AA21" i="1"/>
  <c r="AA29" i="1"/>
  <c r="AA37" i="1"/>
  <c r="AA45" i="1"/>
  <c r="AA53" i="1"/>
  <c r="AA61" i="1"/>
  <c r="AA69" i="1"/>
  <c r="AA77" i="1"/>
  <c r="AA85" i="1"/>
  <c r="AA93" i="1"/>
  <c r="AA101" i="1"/>
  <c r="AA109" i="1"/>
  <c r="AA117" i="1"/>
  <c r="AA125" i="1"/>
  <c r="AA133" i="1"/>
  <c r="AA141" i="1"/>
  <c r="AA149" i="1"/>
  <c r="AA157" i="1"/>
  <c r="AA165" i="1"/>
  <c r="AA173" i="1"/>
  <c r="AA181" i="1"/>
  <c r="AA189" i="1"/>
  <c r="AA197" i="1"/>
  <c r="AA205" i="1"/>
  <c r="AA213" i="1"/>
  <c r="AA221" i="1"/>
  <c r="AA229" i="1"/>
  <c r="AA237" i="1"/>
  <c r="AA245" i="1"/>
  <c r="AA253" i="1"/>
  <c r="AA261" i="1"/>
  <c r="AA269" i="1"/>
  <c r="AA277" i="1"/>
  <c r="AA285" i="1"/>
  <c r="AA293" i="1"/>
  <c r="AA301" i="1"/>
  <c r="AA309" i="1"/>
  <c r="AA6" i="1"/>
  <c r="AA22" i="1"/>
  <c r="AA30" i="1"/>
  <c r="AA38" i="1"/>
  <c r="AA46" i="1"/>
  <c r="AA54" i="1"/>
  <c r="AA62" i="1"/>
  <c r="AA70" i="1"/>
  <c r="AA78" i="1"/>
  <c r="AA86" i="1"/>
  <c r="AA94" i="1"/>
  <c r="AA102" i="1"/>
  <c r="AA110" i="1"/>
  <c r="AA118" i="1"/>
  <c r="AA126" i="1"/>
  <c r="AA142" i="1"/>
  <c r="AA150" i="1"/>
  <c r="AA158" i="1"/>
  <c r="AA174" i="1"/>
  <c r="AA182" i="1"/>
  <c r="AA198" i="1"/>
  <c r="AA214" i="1"/>
  <c r="AA230" i="1"/>
  <c r="AA246" i="1"/>
  <c r="AA7" i="1"/>
  <c r="AA15" i="1"/>
  <c r="AA23" i="1"/>
  <c r="AA31" i="1"/>
  <c r="AA39" i="1"/>
  <c r="AA47" i="1"/>
  <c r="AA55" i="1"/>
  <c r="AA63" i="1"/>
  <c r="AA71" i="1"/>
  <c r="AA79" i="1"/>
  <c r="AA87" i="1"/>
  <c r="AA95" i="1"/>
  <c r="AA103" i="1"/>
  <c r="AA111" i="1"/>
  <c r="AA119" i="1"/>
  <c r="AA127" i="1"/>
  <c r="AA135" i="1"/>
  <c r="AA143" i="1"/>
  <c r="AA151" i="1"/>
  <c r="AA159" i="1"/>
  <c r="AA167" i="1"/>
  <c r="AA175" i="1"/>
  <c r="AA183" i="1"/>
  <c r="AA191" i="1"/>
  <c r="AA199" i="1"/>
  <c r="AA207" i="1"/>
  <c r="AA215" i="1"/>
  <c r="AA223" i="1"/>
  <c r="AA231" i="1"/>
  <c r="AA239" i="1"/>
  <c r="AA247" i="1"/>
  <c r="AA255" i="1"/>
  <c r="AA263" i="1"/>
  <c r="AA271" i="1"/>
  <c r="AA279" i="1"/>
  <c r="AA287" i="1"/>
  <c r="AA295" i="1"/>
  <c r="AA303" i="1"/>
  <c r="AA311" i="1"/>
  <c r="AA8" i="1"/>
  <c r="AA16" i="1"/>
  <c r="AA24" i="1"/>
  <c r="AA32" i="1"/>
  <c r="AA40" i="1"/>
  <c r="AA48" i="1"/>
  <c r="AA56" i="1"/>
  <c r="AA64" i="1"/>
  <c r="AA72" i="1"/>
  <c r="AA80" i="1"/>
  <c r="AA88" i="1"/>
  <c r="AA96" i="1"/>
  <c r="AA104" i="1"/>
  <c r="AA112" i="1"/>
  <c r="AA120" i="1"/>
  <c r="AA128" i="1"/>
  <c r="AA136" i="1"/>
  <c r="AA144" i="1"/>
  <c r="AA152" i="1"/>
  <c r="AA160" i="1"/>
  <c r="AA168" i="1"/>
  <c r="AA176" i="1"/>
  <c r="AA184" i="1"/>
  <c r="AA192" i="1"/>
  <c r="AA200" i="1"/>
  <c r="AA208" i="1"/>
  <c r="AA216" i="1"/>
  <c r="AA224" i="1"/>
  <c r="AA232" i="1"/>
  <c r="AA240" i="1"/>
  <c r="AA248" i="1"/>
  <c r="AA256" i="1"/>
  <c r="AA264" i="1"/>
  <c r="AA272" i="1"/>
  <c r="AA280" i="1"/>
  <c r="AA288" i="1"/>
  <c r="AA296" i="1"/>
  <c r="AA304" i="1"/>
  <c r="AA312" i="1"/>
  <c r="AA270" i="1"/>
  <c r="AA217" i="1"/>
  <c r="AA153" i="1"/>
  <c r="AA25" i="1"/>
  <c r="AA310" i="1"/>
  <c r="AA289" i="1"/>
  <c r="AA266" i="1"/>
  <c r="AA242" i="1"/>
  <c r="AA210" i="1"/>
  <c r="AA178" i="1"/>
  <c r="AA146" i="1"/>
  <c r="AA114" i="1"/>
  <c r="AA82" i="1"/>
  <c r="AA50" i="1"/>
  <c r="AA18" i="1"/>
  <c r="AA294" i="1"/>
  <c r="AA273" i="1"/>
  <c r="AA250" i="1"/>
  <c r="AA218" i="1"/>
  <c r="AA186" i="1"/>
  <c r="AA154" i="1"/>
  <c r="AA122" i="1"/>
  <c r="AA26" i="1"/>
  <c r="AA121" i="1"/>
  <c r="AA306" i="1"/>
  <c r="AA286" i="1"/>
  <c r="AA265" i="1"/>
  <c r="AA241" i="1"/>
  <c r="AA209" i="1"/>
  <c r="AA177" i="1"/>
  <c r="AA145" i="1"/>
  <c r="AA113" i="1"/>
  <c r="AA81" i="1"/>
  <c r="AA49" i="1"/>
  <c r="AA17" i="1"/>
  <c r="AA58" i="1"/>
  <c r="AA290" i="1"/>
  <c r="AA249" i="1"/>
  <c r="AA185" i="1"/>
  <c r="AA57" i="1"/>
  <c r="AA305" i="1"/>
  <c r="AA282" i="1"/>
  <c r="AA262" i="1"/>
  <c r="AA234" i="1"/>
  <c r="AA202" i="1"/>
  <c r="AA170" i="1"/>
  <c r="AA138" i="1"/>
  <c r="AA106" i="1"/>
  <c r="AA74" i="1"/>
  <c r="AA42" i="1"/>
  <c r="AA10" i="1"/>
  <c r="AA90" i="1"/>
  <c r="AA89" i="1"/>
  <c r="AA302" i="1"/>
  <c r="AA281" i="1"/>
  <c r="AA258" i="1"/>
  <c r="AA233" i="1"/>
  <c r="AA201" i="1"/>
  <c r="AA169" i="1"/>
  <c r="AA137" i="1"/>
  <c r="AA105" i="1"/>
  <c r="AA73" i="1"/>
  <c r="AA41" i="1"/>
  <c r="AA9" i="1"/>
  <c r="AB49" i="1" l="1"/>
  <c r="AB200" i="1"/>
  <c r="AB127" i="1"/>
  <c r="AB309" i="1"/>
  <c r="AB181" i="1"/>
  <c r="AB228" i="1"/>
  <c r="AB100" i="1"/>
  <c r="AB36" i="1"/>
  <c r="AB283" i="1"/>
  <c r="AB219" i="1"/>
  <c r="AB155" i="1"/>
  <c r="AB91" i="1"/>
  <c r="AB27" i="1"/>
  <c r="AB97" i="1"/>
  <c r="AB297" i="1"/>
  <c r="AB233" i="1"/>
  <c r="AB74" i="1"/>
  <c r="AB305" i="1"/>
  <c r="AB81" i="1"/>
  <c r="AB306" i="1"/>
  <c r="AB273" i="1"/>
  <c r="AB210" i="1"/>
  <c r="AB270" i="1"/>
  <c r="AB256" i="1"/>
  <c r="AB192" i="1"/>
  <c r="AB128" i="1"/>
  <c r="AB64" i="1"/>
  <c r="AB311" i="1"/>
  <c r="AB247" i="1"/>
  <c r="AB183" i="1"/>
  <c r="AB119" i="1"/>
  <c r="AB55" i="1"/>
  <c r="AB230" i="1"/>
  <c r="AB126" i="1"/>
  <c r="AB62" i="1"/>
  <c r="AB301" i="1"/>
  <c r="AB237" i="1"/>
  <c r="AB173" i="1"/>
  <c r="AB109" i="1"/>
  <c r="AB45" i="1"/>
  <c r="AB206" i="1"/>
  <c r="AB284" i="1"/>
  <c r="AB220" i="1"/>
  <c r="AB156" i="1"/>
  <c r="AB92" i="1"/>
  <c r="AB28" i="1"/>
  <c r="AB275" i="1"/>
  <c r="AB211" i="1"/>
  <c r="AB147" i="1"/>
  <c r="AB83" i="1"/>
  <c r="AB19" i="1"/>
  <c r="AB34" i="1"/>
  <c r="AB194" i="1"/>
  <c r="AB286" i="1"/>
  <c r="AB72" i="1"/>
  <c r="AB246" i="1"/>
  <c r="AB53" i="1"/>
  <c r="AB258" i="1"/>
  <c r="AB294" i="1"/>
  <c r="AB56" i="1"/>
  <c r="AB47" i="1"/>
  <c r="AB229" i="1"/>
  <c r="AB190" i="1"/>
  <c r="AB20" i="1"/>
  <c r="AB139" i="1"/>
  <c r="AB41" i="1"/>
  <c r="AB281" i="1"/>
  <c r="AB138" i="1"/>
  <c r="AB185" i="1"/>
  <c r="AB145" i="1"/>
  <c r="AB26" i="1"/>
  <c r="AB18" i="1"/>
  <c r="AB266" i="1"/>
  <c r="AB304" i="1"/>
  <c r="AB240" i="1"/>
  <c r="AB176" i="1"/>
  <c r="AB112" i="1"/>
  <c r="AB48" i="1"/>
  <c r="AB295" i="1"/>
  <c r="AB231" i="1"/>
  <c r="AB167" i="1"/>
  <c r="AB103" i="1"/>
  <c r="AB39" i="1"/>
  <c r="AB198" i="1"/>
  <c r="AB110" i="1"/>
  <c r="AB46" i="1"/>
  <c r="AB285" i="1"/>
  <c r="AB221" i="1"/>
  <c r="AB157" i="1"/>
  <c r="AB93" i="1"/>
  <c r="AB29" i="1"/>
  <c r="AB166" i="1"/>
  <c r="AB268" i="1"/>
  <c r="AB204" i="1"/>
  <c r="AB140" i="1"/>
  <c r="AB76" i="1"/>
  <c r="AB12" i="1"/>
  <c r="AB259" i="1"/>
  <c r="AB195" i="1"/>
  <c r="AB131" i="1"/>
  <c r="AB67" i="1"/>
  <c r="AB3" i="1"/>
  <c r="AB278" i="1"/>
  <c r="AB130" i="1"/>
  <c r="AB201" i="1"/>
  <c r="AB178" i="1"/>
  <c r="AB8" i="1"/>
  <c r="AB142" i="1"/>
  <c r="AB292" i="1"/>
  <c r="AB121" i="1"/>
  <c r="AB248" i="1"/>
  <c r="AB239" i="1"/>
  <c r="AB214" i="1"/>
  <c r="AB101" i="1"/>
  <c r="AB148" i="1"/>
  <c r="AB75" i="1"/>
  <c r="AB302" i="1"/>
  <c r="AB249" i="1"/>
  <c r="AB177" i="1"/>
  <c r="AB122" i="1"/>
  <c r="AB50" i="1"/>
  <c r="AB289" i="1"/>
  <c r="AB296" i="1"/>
  <c r="AB232" i="1"/>
  <c r="AB168" i="1"/>
  <c r="AB104" i="1"/>
  <c r="AB40" i="1"/>
  <c r="AB287" i="1"/>
  <c r="AB223" i="1"/>
  <c r="AB159" i="1"/>
  <c r="AB95" i="1"/>
  <c r="AB31" i="1"/>
  <c r="AB182" i="1"/>
  <c r="AB102" i="1"/>
  <c r="AB38" i="1"/>
  <c r="AB277" i="1"/>
  <c r="AB213" i="1"/>
  <c r="AB149" i="1"/>
  <c r="AB85" i="1"/>
  <c r="AB21" i="1"/>
  <c r="AB134" i="1"/>
  <c r="AB260" i="1"/>
  <c r="AB196" i="1"/>
  <c r="AB132" i="1"/>
  <c r="AB68" i="1"/>
  <c r="AB4" i="1"/>
  <c r="AB251" i="1"/>
  <c r="AB187" i="1"/>
  <c r="AB123" i="1"/>
  <c r="AB59" i="1"/>
  <c r="AB66" i="1"/>
  <c r="AB254" i="1"/>
  <c r="AB282" i="1"/>
  <c r="AB264" i="1"/>
  <c r="AB191" i="1"/>
  <c r="AB245" i="1"/>
  <c r="AB164" i="1"/>
  <c r="AB113" i="1"/>
  <c r="AB184" i="1"/>
  <c r="AB175" i="1"/>
  <c r="AB54" i="1"/>
  <c r="AB37" i="1"/>
  <c r="AB84" i="1"/>
  <c r="AB267" i="1"/>
  <c r="AB203" i="1"/>
  <c r="AB162" i="1"/>
  <c r="AB89" i="1"/>
  <c r="AB209" i="1"/>
  <c r="AB154" i="1"/>
  <c r="AB82" i="1"/>
  <c r="AB310" i="1"/>
  <c r="AB288" i="1"/>
  <c r="AB224" i="1"/>
  <c r="AB160" i="1"/>
  <c r="AB96" i="1"/>
  <c r="AB32" i="1"/>
  <c r="AB279" i="1"/>
  <c r="AB215" i="1"/>
  <c r="AB151" i="1"/>
  <c r="AB87" i="1"/>
  <c r="AB23" i="1"/>
  <c r="AB174" i="1"/>
  <c r="AB94" i="1"/>
  <c r="AB30" i="1"/>
  <c r="AB269" i="1"/>
  <c r="AB205" i="1"/>
  <c r="AB141" i="1"/>
  <c r="AB77" i="1"/>
  <c r="AB13" i="1"/>
  <c r="AB14" i="1"/>
  <c r="AB252" i="1"/>
  <c r="AB188" i="1"/>
  <c r="AB124" i="1"/>
  <c r="AB60" i="1"/>
  <c r="AB307" i="1"/>
  <c r="AB243" i="1"/>
  <c r="AB179" i="1"/>
  <c r="AB115" i="1"/>
  <c r="AB51" i="1"/>
  <c r="AB161" i="1"/>
  <c r="AB225" i="1"/>
  <c r="AB257" i="1"/>
  <c r="AB250" i="1"/>
  <c r="AB136" i="1"/>
  <c r="AB63" i="1"/>
  <c r="AB222" i="1"/>
  <c r="AB106" i="1"/>
  <c r="AB242" i="1"/>
  <c r="AB120" i="1"/>
  <c r="AB111" i="1"/>
  <c r="AB293" i="1"/>
  <c r="AB276" i="1"/>
  <c r="AB129" i="1"/>
  <c r="AB170" i="1"/>
  <c r="AB202" i="1"/>
  <c r="AB90" i="1"/>
  <c r="AB58" i="1"/>
  <c r="AB114" i="1"/>
  <c r="AB280" i="1"/>
  <c r="AB216" i="1"/>
  <c r="AB152" i="1"/>
  <c r="AB88" i="1"/>
  <c r="AB24" i="1"/>
  <c r="AB271" i="1"/>
  <c r="AB207" i="1"/>
  <c r="AB143" i="1"/>
  <c r="AB79" i="1"/>
  <c r="AB15" i="1"/>
  <c r="AB158" i="1"/>
  <c r="AB86" i="1"/>
  <c r="AB22" i="1"/>
  <c r="AB261" i="1"/>
  <c r="AB197" i="1"/>
  <c r="AB133" i="1"/>
  <c r="AB69" i="1"/>
  <c r="AB5" i="1"/>
  <c r="AB308" i="1"/>
  <c r="AB244" i="1"/>
  <c r="AB180" i="1"/>
  <c r="AB116" i="1"/>
  <c r="AB52" i="1"/>
  <c r="AB299" i="1"/>
  <c r="AB235" i="1"/>
  <c r="AB171" i="1"/>
  <c r="AB107" i="1"/>
  <c r="AB43" i="1"/>
  <c r="AB274" i="1"/>
  <c r="AB65" i="1"/>
  <c r="AB226" i="1"/>
  <c r="AB42" i="1"/>
  <c r="AB217" i="1"/>
  <c r="AB255" i="1"/>
  <c r="AB70" i="1"/>
  <c r="AB117" i="1"/>
  <c r="AB9" i="1"/>
  <c r="AB57" i="1"/>
  <c r="AB312" i="1"/>
  <c r="AB303" i="1"/>
  <c r="AB118" i="1"/>
  <c r="AB165" i="1"/>
  <c r="AB212" i="1"/>
  <c r="AB11" i="1"/>
  <c r="AB73" i="1"/>
  <c r="AB105" i="1"/>
  <c r="AB290" i="1"/>
  <c r="AB137" i="1"/>
  <c r="AB234" i="1"/>
  <c r="AB241" i="1"/>
  <c r="AB186" i="1"/>
  <c r="AB25" i="1"/>
  <c r="AB169" i="1"/>
  <c r="AB10" i="1"/>
  <c r="AB262" i="1"/>
  <c r="AB17" i="1"/>
  <c r="AB265" i="1"/>
  <c r="AB218" i="1"/>
  <c r="AB146" i="1"/>
  <c r="AB153" i="1"/>
  <c r="AB272" i="1"/>
  <c r="AB208" i="1"/>
  <c r="AB144" i="1"/>
  <c r="AB80" i="1"/>
  <c r="AB16" i="1"/>
  <c r="AB263" i="1"/>
  <c r="AB199" i="1"/>
  <c r="AB135" i="1"/>
  <c r="AB71" i="1"/>
  <c r="AB7" i="1"/>
  <c r="AB150" i="1"/>
  <c r="AB78" i="1"/>
  <c r="AB6" i="1"/>
  <c r="AB253" i="1"/>
  <c r="AB189" i="1"/>
  <c r="AB125" i="1"/>
  <c r="AB61" i="1"/>
  <c r="AB238" i="1"/>
  <c r="AB300" i="1"/>
  <c r="AB236" i="1"/>
  <c r="AB172" i="1"/>
  <c r="AB108" i="1"/>
  <c r="AB44" i="1"/>
  <c r="AB291" i="1"/>
  <c r="AB227" i="1"/>
  <c r="AB163" i="1"/>
  <c r="AB99" i="1"/>
  <c r="AB35" i="1"/>
  <c r="AB298" i="1"/>
  <c r="AB193" i="1"/>
  <c r="AB98" i="1"/>
  <c r="AB2" i="1"/>
</calcChain>
</file>

<file path=xl/sharedStrings.xml><?xml version="1.0" encoding="utf-8"?>
<sst xmlns="http://schemas.openxmlformats.org/spreadsheetml/2006/main" count="7593" uniqueCount="547">
  <si>
    <t>Name</t>
  </si>
  <si>
    <t>EmpID</t>
  </si>
  <si>
    <t>Position ID</t>
  </si>
  <si>
    <t>Department ID</t>
  </si>
  <si>
    <t>DateofHire</t>
  </si>
  <si>
    <t>Salary</t>
  </si>
  <si>
    <t>Sex</t>
  </si>
  <si>
    <t>DOB</t>
  </si>
  <si>
    <t>MaritalDesc</t>
  </si>
  <si>
    <t>CitizenDesc</t>
  </si>
  <si>
    <t>RaceDesc</t>
  </si>
  <si>
    <t>State</t>
  </si>
  <si>
    <t>Zip</t>
  </si>
  <si>
    <t>DateofTermination</t>
  </si>
  <si>
    <t>TermReason</t>
  </si>
  <si>
    <t>EmploymentStatus</t>
  </si>
  <si>
    <t>RecruitmentSource</t>
  </si>
  <si>
    <t>PerformanceScore</t>
  </si>
  <si>
    <t>EngagementSurvey</t>
  </si>
  <si>
    <t>EmpSatisfaction</t>
  </si>
  <si>
    <t>LastPerformanceReview_Date</t>
  </si>
  <si>
    <t>Absences</t>
  </si>
  <si>
    <t>Xadinolfi, Wilson  K</t>
  </si>
  <si>
    <t>P023</t>
  </si>
  <si>
    <t>D004</t>
  </si>
  <si>
    <t>Single</t>
  </si>
  <si>
    <t>US Citizen</t>
  </si>
  <si>
    <t>White</t>
  </si>
  <si>
    <t>MA</t>
  </si>
  <si>
    <t>N/A-StillEmployed</t>
  </si>
  <si>
    <t>Active</t>
  </si>
  <si>
    <t>LinkedIn</t>
  </si>
  <si>
    <t>Exceeds</t>
  </si>
  <si>
    <t xml:space="preserve">Ait Sidi, Karthikeyan   </t>
  </si>
  <si>
    <t>P031</t>
  </si>
  <si>
    <t>D003</t>
  </si>
  <si>
    <t>Married</t>
  </si>
  <si>
    <t>career change</t>
  </si>
  <si>
    <t>Voluntarily Terminated</t>
  </si>
  <si>
    <t>Indeed</t>
  </si>
  <si>
    <t>Fully Meets</t>
  </si>
  <si>
    <t>Akinkuolie, Sarah</t>
  </si>
  <si>
    <t>P024</t>
  </si>
  <si>
    <t>hours</t>
  </si>
  <si>
    <t>Alagbe,Trina</t>
  </si>
  <si>
    <t xml:space="preserve">Anderson, Carol </t>
  </si>
  <si>
    <t>Divorced</t>
  </si>
  <si>
    <t>return to school</t>
  </si>
  <si>
    <t>Google Search</t>
  </si>
  <si>
    <t xml:space="preserve">Anderson, Linda  </t>
  </si>
  <si>
    <t>Andreola, Colby</t>
  </si>
  <si>
    <t>P028</t>
  </si>
  <si>
    <t>D006</t>
  </si>
  <si>
    <t>Athwal, Sam</t>
  </si>
  <si>
    <t>Widowed</t>
  </si>
  <si>
    <t>Employee Referral</t>
  </si>
  <si>
    <t>Bachiochi, Linda</t>
  </si>
  <si>
    <t>Black or African American</t>
  </si>
  <si>
    <t>Diversity Job Fair</t>
  </si>
  <si>
    <t xml:space="preserve">Bacong, Alejandro </t>
  </si>
  <si>
    <t>P018</t>
  </si>
  <si>
    <t xml:space="preserve">Baczenski, Rachael  </t>
  </si>
  <si>
    <t>Another position</t>
  </si>
  <si>
    <t>Barbara, Thomas</t>
  </si>
  <si>
    <t>unhappy</t>
  </si>
  <si>
    <t>Barbossa, Hector</t>
  </si>
  <si>
    <t>P007</t>
  </si>
  <si>
    <t>TX</t>
  </si>
  <si>
    <t>Barone, Francesco  A</t>
  </si>
  <si>
    <t>Two or more races</t>
  </si>
  <si>
    <t>Barton, Nader</t>
  </si>
  <si>
    <t>On-line Web application</t>
  </si>
  <si>
    <t>Bates, Norman</t>
  </si>
  <si>
    <t>attendance</t>
  </si>
  <si>
    <t>Terminated for Cause</t>
  </si>
  <si>
    <t xml:space="preserve">Beak, Kimberly  </t>
  </si>
  <si>
    <t xml:space="preserve">Beatrice, Courtney </t>
  </si>
  <si>
    <t>Eligible NonCitizen</t>
  </si>
  <si>
    <t>Becker, Renee</t>
  </si>
  <si>
    <t>P010</t>
  </si>
  <si>
    <t>performance</t>
  </si>
  <si>
    <t>Becker, Scott</t>
  </si>
  <si>
    <t>Asian</t>
  </si>
  <si>
    <t>Bernstein, Sean</t>
  </si>
  <si>
    <t>Biden, Lowan  M</t>
  </si>
  <si>
    <t>Billis, Helen</t>
  </si>
  <si>
    <t>Blount, Dianna</t>
  </si>
  <si>
    <t>CareerBuilder</t>
  </si>
  <si>
    <t>Needs Improvement</t>
  </si>
  <si>
    <t>Bondwell, Betsy</t>
  </si>
  <si>
    <t>Booth, Frank</t>
  </si>
  <si>
    <t>P013</t>
  </si>
  <si>
    <t>CT</t>
  </si>
  <si>
    <t>Learned that he is a gangster</t>
  </si>
  <si>
    <t>Boutwell, Bonalyn</t>
  </si>
  <si>
    <t>P030</t>
  </si>
  <si>
    <t>D001</t>
  </si>
  <si>
    <t>Bozzi, Charles</t>
  </si>
  <si>
    <t>P022</t>
  </si>
  <si>
    <t>retiring</t>
  </si>
  <si>
    <t>Brill, Donna</t>
  </si>
  <si>
    <t>Brown, Mia</t>
  </si>
  <si>
    <t>P001</t>
  </si>
  <si>
    <t xml:space="preserve">Buccheri, Joseph  </t>
  </si>
  <si>
    <t xml:space="preserve">Bugali, Josephine </t>
  </si>
  <si>
    <t>Separated</t>
  </si>
  <si>
    <t>Bunbury, Jessica</t>
  </si>
  <si>
    <t>P003</t>
  </si>
  <si>
    <t>D005</t>
  </si>
  <si>
    <t>VA</t>
  </si>
  <si>
    <t>Burke, Joelle</t>
  </si>
  <si>
    <t xml:space="preserve">Burkett, Benjamin </t>
  </si>
  <si>
    <t xml:space="preserve">Cady, Max </t>
  </si>
  <si>
    <t>P029</t>
  </si>
  <si>
    <t>Candie, Calvin</t>
  </si>
  <si>
    <t>Carabbio, Judith</t>
  </si>
  <si>
    <t xml:space="preserve">Carey, Michael  </t>
  </si>
  <si>
    <t>Carr, Claudia  N</t>
  </si>
  <si>
    <t xml:space="preserve">Carter, Michelle </t>
  </si>
  <si>
    <t>VT</t>
  </si>
  <si>
    <t xml:space="preserve">Chace, Beatrice </t>
  </si>
  <si>
    <t>Champaigne, Brian</t>
  </si>
  <si>
    <t>P005</t>
  </si>
  <si>
    <t>Chan, Lin</t>
  </si>
  <si>
    <t>Chang, Donovan  E</t>
  </si>
  <si>
    <t>Chigurh, Anton</t>
  </si>
  <si>
    <t>Chivukula, Enola</t>
  </si>
  <si>
    <t>relocation out of area</t>
  </si>
  <si>
    <t xml:space="preserve">Cierpiszewski, Caroline  </t>
  </si>
  <si>
    <t>Non-Citizen</t>
  </si>
  <si>
    <t>Clayton, Rick</t>
  </si>
  <si>
    <t>Cloninger, Jennifer</t>
  </si>
  <si>
    <t>Close, Phil</t>
  </si>
  <si>
    <t>Clukey, Elijian</t>
  </si>
  <si>
    <t>Cockel, James</t>
  </si>
  <si>
    <t>Cole, Spencer</t>
  </si>
  <si>
    <t>Corleone, Michael</t>
  </si>
  <si>
    <t>Corleone, Vito</t>
  </si>
  <si>
    <t>P011</t>
  </si>
  <si>
    <t xml:space="preserve">Cornett, Lisa </t>
  </si>
  <si>
    <t>Costello, Frank</t>
  </si>
  <si>
    <t>Crimmings,   Jean</t>
  </si>
  <si>
    <t>Cross, Noah</t>
  </si>
  <si>
    <t>P032</t>
  </si>
  <si>
    <t>Daneault, Lynn</t>
  </si>
  <si>
    <t>P025</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</si>
  <si>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</si>
  <si>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</si>
  <si>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</si>
  <si>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</si>
  <si>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</si>
  <si>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</si>
  <si>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</si>
  <si>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</si>
  <si>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</si>
  <si>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</si>
  <si>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</si>
  <si>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</si>
  <si>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</si>
  <si>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P004</t>
  </si>
  <si>
    <t xml:space="preserve">Dickinson, Geoff </t>
  </si>
  <si>
    <t xml:space="preserve">Dietrich, Jenna  </t>
  </si>
  <si>
    <t>WA</t>
  </si>
  <si>
    <t>Website</t>
  </si>
  <si>
    <t xml:space="preserve">DiNocco, Lily </t>
  </si>
  <si>
    <t>Dobrin, Denisa  S</t>
  </si>
  <si>
    <t>Dolan, Linda</t>
  </si>
  <si>
    <t>Dougall, Eric</t>
  </si>
  <si>
    <t>P017</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</si>
  <si>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</si>
  <si>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</si>
  <si>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</si>
  <si>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</si>
  <si>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</si>
  <si>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</si>
  <si>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</si>
  <si>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</si>
  <si>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</si>
  <si>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</si>
  <si>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</si>
  <si>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</si>
  <si>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</si>
  <si>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</si>
  <si>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</si>
  <si>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</si>
  <si>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</si>
  <si>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</si>
  <si>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P019</t>
  </si>
  <si>
    <t>Fidelia,  Libby</t>
  </si>
  <si>
    <t>Fitzpatrick, Michael  J</t>
  </si>
  <si>
    <t>Foreman, Tanya</t>
  </si>
  <si>
    <t>Forrest, Alex</t>
  </si>
  <si>
    <t>Fatal attraction</t>
  </si>
  <si>
    <t>Foss, Jason</t>
  </si>
  <si>
    <t>P014</t>
  </si>
  <si>
    <t>Foster-Baker, Amy</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</si>
  <si>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</si>
  <si>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</si>
  <si>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</si>
  <si>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</si>
  <si>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</si>
  <si>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</si>
  <si>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</si>
  <si>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</si>
  <si>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</si>
  <si>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</si>
  <si>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</si>
  <si>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</si>
  <si>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</si>
  <si>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</si>
  <si>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</si>
  <si>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</si>
  <si>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</si>
  <si>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</si>
  <si>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</si>
  <si>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</si>
  <si>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</si>
  <si>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</si>
  <si>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</si>
  <si>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</si>
  <si>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</si>
  <si>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</si>
  <si>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</si>
  <si>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</si>
  <si>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</si>
  <si>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</si>
  <si>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</si>
  <si>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</si>
  <si>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</si>
  <si>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</si>
  <si>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</si>
  <si>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</si>
  <si>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</si>
  <si>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</si>
  <si>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</si>
  <si>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</si>
  <si>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P012</t>
  </si>
  <si>
    <t>RI</t>
  </si>
  <si>
    <t>Howard, Estelle</t>
  </si>
  <si>
    <t>P002</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</si>
  <si>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</si>
  <si>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</si>
  <si>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</si>
  <si>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</si>
  <si>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</si>
  <si>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</si>
  <si>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</si>
  <si>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</si>
  <si>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</si>
  <si>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</si>
  <si>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</si>
  <si>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</si>
  <si>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</si>
  <si>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</si>
  <si>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</si>
  <si>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</si>
  <si>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</si>
  <si>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</si>
  <si>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</si>
  <si>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</si>
  <si>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</si>
  <si>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P020</t>
  </si>
  <si>
    <t>D002</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</si>
  <si>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</si>
  <si>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</si>
  <si>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</si>
  <si>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</si>
  <si>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</si>
  <si>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</si>
  <si>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</si>
  <si>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</si>
  <si>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</si>
  <si>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</si>
  <si>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</si>
  <si>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</si>
  <si>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</si>
  <si>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P026</t>
  </si>
  <si>
    <t>Leach, Dallas</t>
  </si>
  <si>
    <t>LeBlanc, Brandon  R</t>
  </si>
  <si>
    <t>P027</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</si>
  <si>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</si>
  <si>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</si>
  <si>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</si>
  <si>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</si>
  <si>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</si>
  <si>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</si>
  <si>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</si>
  <si>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</si>
  <si>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</si>
  <si>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</si>
  <si>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</si>
  <si>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</si>
  <si>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</si>
  <si>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</si>
  <si>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</si>
  <si>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</si>
  <si>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</si>
  <si>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</si>
  <si>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</si>
  <si>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</si>
  <si>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</si>
  <si>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</si>
  <si>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</si>
  <si>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</si>
  <si>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Hispanic</t>
  </si>
  <si>
    <t>Miller, Ned</t>
  </si>
  <si>
    <t>Monkfish, Erasumus</t>
  </si>
  <si>
    <t>Monroe, Peter</t>
  </si>
  <si>
    <t>P016</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</si>
  <si>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</si>
  <si>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</si>
  <si>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</si>
  <si>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</si>
  <si>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</si>
  <si>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</si>
  <si>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</si>
  <si>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</si>
  <si>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</si>
  <si>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</si>
  <si>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</si>
  <si>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</si>
  <si>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</si>
  <si>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</si>
  <si>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</si>
  <si>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</si>
  <si>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</si>
  <si>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</si>
  <si>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</si>
  <si>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</si>
  <si>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</si>
  <si>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</si>
  <si>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</si>
  <si>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</si>
  <si>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</si>
  <si>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</si>
  <si>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</si>
  <si>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</si>
  <si>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</si>
  <si>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</si>
  <si>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</si>
  <si>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</si>
  <si>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</si>
  <si>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</si>
  <si>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</si>
  <si>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</si>
  <si>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</si>
  <si>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</si>
  <si>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</si>
  <si>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</si>
  <si>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</si>
  <si>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</si>
  <si>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</si>
  <si>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</si>
  <si>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</si>
  <si>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</si>
  <si>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</si>
  <si>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</si>
  <si>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</si>
  <si>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</si>
  <si>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</si>
  <si>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</si>
  <si>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</si>
  <si>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</si>
  <si>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</si>
  <si>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P021</t>
  </si>
  <si>
    <t>Roper, Katie</t>
  </si>
  <si>
    <t>P009</t>
  </si>
  <si>
    <t xml:space="preserve">Rose, Ashley  </t>
  </si>
  <si>
    <t>Rossetti, Bruno</t>
  </si>
  <si>
    <t>Roup,Simon</t>
  </si>
  <si>
    <t>P015</t>
  </si>
  <si>
    <t>Ruiz, Ricardo</t>
  </si>
  <si>
    <t>Saada, Adell</t>
  </si>
  <si>
    <t>Saar-Beckles, Melinda</t>
  </si>
  <si>
    <t xml:space="preserve">Sadki, Nore  </t>
  </si>
  <si>
    <t>Sahoo, Adil</t>
  </si>
  <si>
    <t>Salter, Jason</t>
  </si>
  <si>
    <t>P008</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</si>
  <si>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</si>
  <si>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</si>
  <si>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</si>
  <si>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</si>
  <si>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</si>
  <si>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</si>
  <si>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</si>
  <si>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</si>
  <si>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</si>
  <si>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</si>
  <si>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</si>
  <si>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</si>
  <si>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</si>
  <si>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</si>
  <si>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</si>
  <si>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</si>
  <si>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</si>
  <si>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</si>
  <si>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</si>
  <si>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</si>
  <si>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</si>
  <si>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</si>
  <si>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</si>
  <si>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</si>
  <si>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</si>
  <si>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</si>
  <si>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</si>
  <si>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</si>
  <si>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</si>
  <si>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</si>
  <si>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</si>
  <si>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</si>
  <si>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</si>
  <si>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</si>
  <si>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</si>
  <si>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</si>
  <si>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</si>
  <si>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</si>
  <si>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</si>
  <si>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</si>
  <si>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</si>
  <si>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</si>
  <si>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</si>
  <si>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</si>
  <si>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</si>
  <si>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</si>
  <si>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</si>
  <si>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</si>
  <si>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</si>
  <si>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</si>
  <si>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</si>
  <si>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</si>
  <si>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</si>
  <si>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</si>
  <si>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</si>
  <si>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</si>
  <si>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</si>
  <si>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</si>
  <si>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</si>
  <si>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</si>
  <si>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</si>
  <si>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</si>
  <si>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</si>
  <si>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</si>
  <si>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</si>
  <si>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</si>
  <si>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P006</t>
  </si>
  <si>
    <t>Zhou, Julia</t>
  </si>
  <si>
    <t>Zima, Colleen</t>
  </si>
  <si>
    <t>Position</t>
  </si>
  <si>
    <t>Accountant I</t>
  </si>
  <si>
    <t>Administrative Assistant</t>
  </si>
  <si>
    <t>Area Sales Manager</t>
  </si>
  <si>
    <t>BI Developer</t>
  </si>
  <si>
    <t>BI Director</t>
  </si>
  <si>
    <t>CIO</t>
  </si>
  <si>
    <t>Data Analyst</t>
  </si>
  <si>
    <t xml:space="preserve">Data Analyst </t>
  </si>
  <si>
    <t>Data Architect</t>
  </si>
  <si>
    <t>Database Administrator</t>
  </si>
  <si>
    <t>Director of Operations</t>
  </si>
  <si>
    <t>Director of Sales</t>
  </si>
  <si>
    <t>Enterprise Architect</t>
  </si>
  <si>
    <t>IT Director</t>
  </si>
  <si>
    <t>IT Manager - DB</t>
  </si>
  <si>
    <t>IT Manager - Infra</t>
  </si>
  <si>
    <t>IT Manager - Support</t>
  </si>
  <si>
    <t>IT Support</t>
  </si>
  <si>
    <t>Network Engineer</t>
  </si>
  <si>
    <t>President &amp; CEO</t>
  </si>
  <si>
    <t>Principal Data Architect</t>
  </si>
  <si>
    <t>Production Manager</t>
  </si>
  <si>
    <t>Production Technician I</t>
  </si>
  <si>
    <t>Production Technician II</t>
  </si>
  <si>
    <t>Sales Manager</t>
  </si>
  <si>
    <t>Senior BI Developer</t>
  </si>
  <si>
    <t>Shared Services Manager</t>
  </si>
  <si>
    <t>Software Engineer</t>
  </si>
  <si>
    <t>Software Engineering Manager</t>
  </si>
  <si>
    <t>Sr. Accountant</t>
  </si>
  <si>
    <t>Sr. DBA</t>
  </si>
  <si>
    <t>Sr. Network Engineer</t>
  </si>
  <si>
    <t>Depatment</t>
  </si>
  <si>
    <t>Depatment ID</t>
  </si>
  <si>
    <t>Department</t>
  </si>
  <si>
    <t>Admin Offices</t>
  </si>
  <si>
    <t>Executive Office</t>
  </si>
  <si>
    <t>IT/IS</t>
  </si>
  <si>
    <t>Sales</t>
  </si>
  <si>
    <t>Software Engineering</t>
  </si>
  <si>
    <t>Manager</t>
  </si>
  <si>
    <t>Manager ID</t>
  </si>
  <si>
    <t>Michael Albert</t>
  </si>
  <si>
    <t>Simon Roup</t>
  </si>
  <si>
    <t>Kissy Sullivan</t>
  </si>
  <si>
    <t>Elijiah Gray</t>
  </si>
  <si>
    <t>Webster Butler</t>
  </si>
  <si>
    <t>Amy Dunn</t>
  </si>
  <si>
    <t>Alex Sweetwater</t>
  </si>
  <si>
    <t>Ketsia Liebig</t>
  </si>
  <si>
    <t>Brannon Miller</t>
  </si>
  <si>
    <t>Peter Monroe</t>
  </si>
  <si>
    <t>David Stanley</t>
  </si>
  <si>
    <t>Kelley Spirea</t>
  </si>
  <si>
    <t>Brandon R. LeBlanc</t>
  </si>
  <si>
    <t>Janet King</t>
  </si>
  <si>
    <t>John Smith</t>
  </si>
  <si>
    <t>Jennifer Zamora</t>
  </si>
  <si>
    <t>Lynn Daneault</t>
  </si>
  <si>
    <t>Eric Dougall</t>
  </si>
  <si>
    <t>Debra Houlihan</t>
  </si>
  <si>
    <t>Brian Champaigne</t>
  </si>
  <si>
    <t>Board of Directors</t>
  </si>
  <si>
    <t>Female</t>
  </si>
  <si>
    <t>Male</t>
  </si>
  <si>
    <t>Age</t>
  </si>
  <si>
    <t>Today's Date:</t>
  </si>
  <si>
    <t>Age Bracket</t>
  </si>
  <si>
    <t>Row Labels</t>
  </si>
  <si>
    <t>Grand Total</t>
  </si>
  <si>
    <t>Count of EmpID</t>
  </si>
  <si>
    <t>No. of Employees</t>
  </si>
  <si>
    <t>Count</t>
  </si>
  <si>
    <t>Hired Year</t>
  </si>
  <si>
    <t>Production</t>
  </si>
  <si>
    <t>Number</t>
  </si>
  <si>
    <t>&gt;60</t>
  </si>
  <si>
    <t>30-39</t>
  </si>
  <si>
    <t>40-49</t>
  </si>
  <si>
    <t>50-60</t>
  </si>
  <si>
    <t>Employee List</t>
  </si>
  <si>
    <t xml:space="preserve"> </t>
  </si>
  <si>
    <t xml:space="preserve"> Age</t>
  </si>
  <si>
    <t>Salary Range</t>
  </si>
  <si>
    <t>&gt;100K-110K</t>
  </si>
  <si>
    <t>&gt;110K-120K</t>
  </si>
  <si>
    <t>&gt;130K-140K</t>
  </si>
  <si>
    <t>&gt;140K-150K</t>
  </si>
  <si>
    <t>&gt;150K</t>
  </si>
  <si>
    <t>&gt;50K-60K</t>
  </si>
  <si>
    <t>&gt;60K-70K</t>
  </si>
  <si>
    <t>&gt;70K-80K</t>
  </si>
  <si>
    <t>&gt;80K-90K</t>
  </si>
  <si>
    <t>&gt;90K-100K</t>
  </si>
  <si>
    <t>40K-50K</t>
  </si>
  <si>
    <t>Average of Salary</t>
  </si>
  <si>
    <t>MAX</t>
  </si>
  <si>
    <t>Career Builder</t>
  </si>
  <si>
    <t>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</si>
</sst>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
      <b/>
      <sz val="24"/>
      <color theme="1"/>
      <name val="Calibri"/>
      <family val="2"/>
      <scheme val="minor"/>
    </font>
    <font>
      <sz val="24"/>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6F7F8"/>
        <bgColor indexed="64"/>
      </patternFill>
    </fill>
  </fills>
  <borders count="2">
    <border>
      <left/>
      <right/>
      <top/>
      <bottom/>
      <diagonal/>
    </border>
    <border>
      <left/>
      <right style="medium">
        <color indexed="64"/>
      </right>
      <top/>
      <bottom/>
      <diagonal/>
    </border>
  </borders>
  <cellStyleXfs count="2">
    <xf numFmtId="0" fontId="0" fillId="0" borderId="0"/>
    <xf numFmtId="9" fontId="3" fillId="0" borderId="0" applyFont="0" applyFill="0" applyBorder="0" applyAlignment="0" applyProtection="0"/>
  </cellStyleXfs>
  <cellXfs count="23">
    <xf numFmtId="0" fontId="0" fillId="0" borderId="0" xfId="0"/>
    <xf numFmtId="0" fontId="3" fillId="0" borderId="0" xfId="0" applyFont="1"/>
    <xf numFmtId="14" fontId="4" fillId="0" borderId="0" xfId="0" applyNumberFormat="1" applyFont="1"/>
    <xf numFmtId="0" fontId="3" fillId="2" borderId="0" xfId="0" applyFont="1" applyFill="1"/>
    <xf numFmtId="0" fontId="0" fillId="2" borderId="0" xfId="0" applyFill="1"/>
    <xf numFmtId="14" fontId="0" fillId="0" borderId="0" xfId="1" applyNumberFormat="1" applyFont="1"/>
    <xf numFmtId="0" fontId="0" fillId="0" borderId="0" xfId="0" pivotButton="1"/>
    <xf numFmtId="0" fontId="0" fillId="0" borderId="0" xfId="0" applyAlignment="1">
      <alignment horizontal="left"/>
    </xf>
    <xf numFmtId="0" fontId="0" fillId="3" borderId="0" xfId="0" applyFill="1" applyAlignment="1">
      <alignment horizontal="center"/>
    </xf>
    <xf numFmtId="0" fontId="0" fillId="4" borderId="0" xfId="0" applyFill="1" applyAlignment="1">
      <alignment horizontal="center"/>
    </xf>
    <xf numFmtId="0" fontId="0" fillId="0" borderId="1" xfId="0" applyBorder="1"/>
    <xf numFmtId="0" fontId="5" fillId="0" borderId="0" xfId="0" applyFont="1"/>
    <xf numFmtId="0" fontId="2" fillId="0" borderId="0" xfId="0" applyFont="1"/>
    <xf numFmtId="0" fontId="1" fillId="0" borderId="0" xfId="0" applyFont="1"/>
    <xf numFmtId="0" fontId="1" fillId="2" borderId="0" xfId="0" applyFont="1" applyFill="1"/>
    <xf numFmtId="4" fontId="0" fillId="0" borderId="0" xfId="0" applyNumberFormat="1"/>
    <xf numFmtId="14" fontId="0" fillId="0" borderId="0" xfId="0" applyNumberFormat="1"/>
    <xf numFmtId="0" fontId="0" fillId="5" borderId="0" xfId="0" applyFill="1"/>
    <xf numFmtId="0" fontId="6" fillId="0" borderId="0" xfId="0" applyFont="1"/>
    <xf numFmtId="0" fontId="7" fillId="0" borderId="0" xfId="0" applyFont="1"/>
    <xf numFmtId="0" fontId="0" fillId="0" borderId="0" xfId="0" applyNumberFormat="1"/>
    <xf numFmtId="0" fontId="0" fillId="0" borderId="0" xfId="0" pivotButton="1" applyFont="1"/>
    <xf numFmtId="0" fontId="0" fillId="0" borderId="0" xfId="0" applyFont="1"/>
  </cellXfs>
  <cellStyles count="2">
    <cellStyle name="Normal" xfId="0" builtinId="0"/>
    <cellStyle name="Percent" xfId="1" builtinId="5"/>
  </cellStyles>
  <dxfs count="2359">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4" formatCode="#,##0.0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indexed="64"/>
          <bgColor theme="4" tint="0.59999389629810485"/>
        </patternFill>
      </fill>
    </dxf>
    <dxf>
      <numFmt numFmtId="4" formatCode="#,##0.00"/>
    </dxf>
    <dxf>
      <numFmt numFmtId="19" formatCode="dd/mm/yyyy"/>
    </dxf>
    <dxf>
      <numFmt numFmtId="19" formatCode="dd/mm/yyyy"/>
    </dxf>
    <dxf>
      <numFmt numFmtId="19" formatCode="dd/mm/yyyy"/>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theme="1" tint="0.24994659260841701"/>
      </font>
      <fill>
        <patternFill>
          <bgColor rgb="FFF6F7F8"/>
        </patternFill>
      </fill>
      <border diagonalUp="0" diagonalDown="0">
        <left/>
        <right/>
        <top/>
        <bottom/>
        <vertical/>
        <horizontal/>
      </border>
    </dxf>
    <dxf>
      <fill>
        <patternFill>
          <bgColor rgb="FFF6F7F8"/>
        </patternFill>
      </fill>
    </dxf>
    <dxf>
      <font>
        <color rgb="FFF6F7F8"/>
      </font>
    </dxf>
  </dxfs>
  <tableStyles count="2" defaultTableStyle="TableStyleMedium2" defaultPivotStyle="PivotStyleLight16">
    <tableStyle name="Slicer Style 1" pivot="0" table="0" count="5" xr9:uid="{AA999C84-EC0A-43AA-AD2E-A8EE526D643E}">
      <tableStyleElement type="headerRow" dxfId="2358"/>
    </tableStyle>
    <tableStyle name="Slicer Style 2" pivot="0" table="0" count="8" xr9:uid="{8B65DF6D-BFEC-495E-8362-CF3FBD1DFA9A}">
      <tableStyleElement type="wholeTable" dxfId="2357"/>
      <tableStyleElement type="headerRow" dxfId="2356"/>
    </tableStyle>
  </tableStyles>
  <colors>
    <mruColors>
      <color rgb="FFDF497B"/>
      <color rgb="FFE46B70"/>
      <color rgb="FFF6F7F8"/>
      <color rgb="FFDE4276"/>
      <color rgb="FFE4628D"/>
      <color rgb="FF6B5675"/>
      <color rgb="FFE9878C"/>
      <color rgb="FF9986A6"/>
      <color rgb="FFE4B670"/>
      <color rgb="FFE7797E"/>
    </mruColors>
  </colors>
  <extLst>
    <ext xmlns:x14="http://schemas.microsoft.com/office/spreadsheetml/2009/9/main" uri="{46F421CA-312F-682f-3DD2-61675219B42D}">
      <x14:dxfs count="10">
        <dxf>
          <fill>
            <patternFill>
              <bgColor rgb="FFE9878C"/>
            </patternFill>
          </fill>
        </dxf>
        <dxf>
          <fill>
            <patternFill>
              <bgColor rgb="FFE9878C"/>
            </patternFill>
          </fill>
        </dxf>
        <dxf>
          <font>
            <color rgb="FFF6F7F8"/>
          </font>
          <fill>
            <patternFill>
              <bgColor rgb="FF9986A6"/>
            </patternFill>
          </fill>
        </dxf>
        <dxf>
          <font>
            <color rgb="FFF6F7F8"/>
          </font>
          <fill>
            <patternFill>
              <bgColor rgb="FF9986A6"/>
            </patternFill>
          </fill>
        </dxf>
        <dxf>
          <font>
            <color rgb="FF6B5675"/>
          </font>
          <fill>
            <patternFill>
              <bgColor rgb="FFC7BCCC"/>
            </patternFill>
          </fill>
        </dxf>
        <dxf>
          <font>
            <color rgb="FF6B5675"/>
          </font>
          <fill>
            <patternFill>
              <bgColor rgb="FFC7BCCC"/>
            </patternFill>
          </fill>
        </dxf>
        <dxf>
          <font>
            <color rgb="FFE46B70"/>
          </font>
        </dxf>
        <dxf>
          <font>
            <color rgb="FFE46B70"/>
          </font>
        </dxf>
        <dxf>
          <font>
            <color rgb="FFC7BCCC"/>
          </font>
        </dxf>
        <dxf>
          <font>
            <color rgb="FFC7BCCC"/>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9"/>
            <x14:slicerStyleElement type="unselectedItemWithNoData" dxfId="8"/>
            <x14:slicerStyleElement type="selectedItemWithData" dxfId="7"/>
            <x14:slicerStyleElement type="selectedItemWithNoData" dxfId="6"/>
          </x14:slicerStyleElements>
        </x14:slicerStyle>
        <x14:slicerStyle name="Slicer Style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Dashboard.xlsx]Pivot!PT Gender</c:name>
    <c:fmtId val="1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33C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F497B"/>
          </a:solidFill>
          <a:ln w="19050">
            <a:noFill/>
          </a:ln>
          <a:effectLst/>
        </c:spPr>
      </c:pivotFmt>
      <c:pivotFmt>
        <c:idx val="6"/>
        <c:spPr>
          <a:solidFill>
            <a:srgbClr val="6B5675">
              <a:alpha val="91765"/>
            </a:srgbClr>
          </a:solidFill>
          <a:ln w="19050">
            <a:noFill/>
          </a:ln>
          <a:effectLst/>
        </c:spPr>
      </c:pivotFmt>
      <c:pivotFmt>
        <c:idx val="7"/>
        <c:spPr>
          <a:solidFill>
            <a:srgbClr val="DF497B"/>
          </a:solidFill>
          <a:ln w="19050">
            <a:solidFill>
              <a:schemeClr val="lt1"/>
            </a:solidFill>
          </a:ln>
          <a:effectLst/>
        </c:spPr>
      </c:pivotFmt>
    </c:pivotFmts>
    <c:plotArea>
      <c:layout>
        <c:manualLayout>
          <c:layoutTarget val="inner"/>
          <c:xMode val="edge"/>
          <c:yMode val="edge"/>
          <c:x val="0.22522522522522526"/>
          <c:y val="9.8765432098765427E-2"/>
          <c:w val="0.53153153153153154"/>
          <c:h val="0.72839506172839508"/>
        </c:manualLayout>
      </c:layout>
      <c:doughnutChart>
        <c:varyColors val="1"/>
        <c:ser>
          <c:idx val="0"/>
          <c:order val="0"/>
          <c:tx>
            <c:strRef>
              <c:f>Pivot!$AA$3</c:f>
              <c:strCache>
                <c:ptCount val="1"/>
                <c:pt idx="0">
                  <c:v>Total</c:v>
                </c:pt>
              </c:strCache>
            </c:strRef>
          </c:tx>
          <c:spPr>
            <a:solidFill>
              <a:srgbClr val="FF33CC"/>
            </a:solidFill>
          </c:spPr>
          <c:dPt>
            <c:idx val="0"/>
            <c:bubble3D val="0"/>
            <c:spPr>
              <a:solidFill>
                <a:srgbClr val="DF497B"/>
              </a:solidFill>
              <a:ln w="19050">
                <a:noFill/>
              </a:ln>
              <a:effectLst/>
            </c:spPr>
            <c:extLst>
              <c:ext xmlns:c16="http://schemas.microsoft.com/office/drawing/2014/chart" uri="{C3380CC4-5D6E-409C-BE32-E72D297353CC}">
                <c16:uniqueId val="{00000001-921B-4D33-BD6F-0268E7D61A9E}"/>
              </c:ext>
            </c:extLst>
          </c:dPt>
          <c:dPt>
            <c:idx val="1"/>
            <c:bubble3D val="0"/>
            <c:spPr>
              <a:solidFill>
                <a:srgbClr val="6B5675">
                  <a:alpha val="91765"/>
                </a:srgbClr>
              </a:solidFill>
              <a:ln w="19050">
                <a:noFill/>
              </a:ln>
              <a:effectLst/>
            </c:spPr>
            <c:extLst>
              <c:ext xmlns:c16="http://schemas.microsoft.com/office/drawing/2014/chart" uri="{C3380CC4-5D6E-409C-BE32-E72D297353CC}">
                <c16:uniqueId val="{00000003-921B-4D33-BD6F-0268E7D61A9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Pivot!$Z$4:$Z$5</c:f>
              <c:strCache>
                <c:ptCount val="2"/>
                <c:pt idx="0">
                  <c:v>Female</c:v>
                </c:pt>
                <c:pt idx="1">
                  <c:v>Male</c:v>
                </c:pt>
              </c:strCache>
            </c:strRef>
          </c:cat>
          <c:val>
            <c:numRef>
              <c:f>Pivot!$AA$4:$AA$5</c:f>
              <c:numCache>
                <c:formatCode>General</c:formatCode>
                <c:ptCount val="2"/>
                <c:pt idx="0">
                  <c:v>176</c:v>
                </c:pt>
                <c:pt idx="1">
                  <c:v>135</c:v>
                </c:pt>
              </c:numCache>
            </c:numRef>
          </c:val>
          <c:extLst>
            <c:ext xmlns:c16="http://schemas.microsoft.com/office/drawing/2014/chart" uri="{C3380CC4-5D6E-409C-BE32-E72D297353CC}">
              <c16:uniqueId val="{00000004-921B-4D33-BD6F-0268E7D61A9E}"/>
            </c:ext>
          </c:extLst>
        </c:ser>
        <c:dLbls>
          <c:showLegendKey val="0"/>
          <c:showVal val="0"/>
          <c:showCatName val="0"/>
          <c:showSerName val="0"/>
          <c:showPercent val="0"/>
          <c:showBubbleSize val="0"/>
          <c:showLeaderLines val="1"/>
        </c:dLbls>
        <c:firstSliceAng val="157"/>
        <c:holeSize val="2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Pivot!$AI$3</c:f>
              <c:strCache>
                <c:ptCount val="1"/>
                <c:pt idx="0">
                  <c:v>Number</c:v>
                </c:pt>
              </c:strCache>
            </c:strRef>
          </c:tx>
          <c:spPr>
            <a:solidFill>
              <a:srgbClr val="998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Pivot!$AH$4:$AH$7</c:f>
              <c:strCache>
                <c:ptCount val="4"/>
                <c:pt idx="0">
                  <c:v>30-39</c:v>
                </c:pt>
                <c:pt idx="1">
                  <c:v>40-49</c:v>
                </c:pt>
                <c:pt idx="2">
                  <c:v>50-60</c:v>
                </c:pt>
                <c:pt idx="3">
                  <c:v>&gt;60</c:v>
                </c:pt>
              </c:strCache>
            </c:strRef>
          </c:cat>
          <c:val>
            <c:numRef>
              <c:f>Pivot!$AI$4:$AI$7</c:f>
              <c:numCache>
                <c:formatCode>General</c:formatCode>
                <c:ptCount val="4"/>
                <c:pt idx="0">
                  <c:v>99</c:v>
                </c:pt>
                <c:pt idx="1">
                  <c:v>126</c:v>
                </c:pt>
                <c:pt idx="2">
                  <c:v>70</c:v>
                </c:pt>
                <c:pt idx="3">
                  <c:v>16</c:v>
                </c:pt>
              </c:numCache>
            </c:numRef>
          </c:val>
          <c:extLst>
            <c:ext xmlns:c16="http://schemas.microsoft.com/office/drawing/2014/chart" uri="{C3380CC4-5D6E-409C-BE32-E72D297353CC}">
              <c16:uniqueId val="{00000000-7E64-4125-BAA0-17750F470CCF}"/>
            </c:ext>
          </c:extLst>
        </c:ser>
        <c:ser>
          <c:idx val="1"/>
          <c:order val="1"/>
          <c:tx>
            <c:strRef>
              <c:f>Pivot!$AJ$3</c:f>
              <c:strCache>
                <c:ptCount val="1"/>
                <c:pt idx="0">
                  <c:v>MAX</c:v>
                </c:pt>
              </c:strCache>
            </c:strRef>
          </c:tx>
          <c:spPr>
            <a:solidFill>
              <a:srgbClr val="E9878C"/>
            </a:solidFill>
            <a:ln>
              <a:noFill/>
            </a:ln>
            <a:effectLst/>
          </c:spPr>
          <c:invertIfNegative val="0"/>
          <c:cat>
            <c:strRef>
              <c:f>Pivot!$AH$4:$AH$7</c:f>
              <c:strCache>
                <c:ptCount val="4"/>
                <c:pt idx="0">
                  <c:v>30-39</c:v>
                </c:pt>
                <c:pt idx="1">
                  <c:v>40-49</c:v>
                </c:pt>
                <c:pt idx="2">
                  <c:v>50-60</c:v>
                </c:pt>
                <c:pt idx="3">
                  <c:v>&gt;60</c:v>
                </c:pt>
              </c:strCache>
            </c:strRef>
          </c:cat>
          <c:val>
            <c:numRef>
              <c:f>Pivot!$AJ$4:$AJ$7</c:f>
              <c:numCache>
                <c:formatCode>General</c:formatCode>
                <c:ptCount val="4"/>
                <c:pt idx="0">
                  <c:v>#N/A</c:v>
                </c:pt>
                <c:pt idx="1">
                  <c:v>126</c:v>
                </c:pt>
                <c:pt idx="2">
                  <c:v>#N/A</c:v>
                </c:pt>
                <c:pt idx="3">
                  <c:v>#N/A</c:v>
                </c:pt>
              </c:numCache>
            </c:numRef>
          </c:val>
          <c:extLst>
            <c:ext xmlns:c16="http://schemas.microsoft.com/office/drawing/2014/chart" uri="{C3380CC4-5D6E-409C-BE32-E72D297353CC}">
              <c16:uniqueId val="{00000001-7E64-4125-BAA0-17750F470CCF}"/>
            </c:ext>
          </c:extLst>
        </c:ser>
        <c:dLbls>
          <c:showLegendKey val="0"/>
          <c:showVal val="0"/>
          <c:showCatName val="0"/>
          <c:showSerName val="0"/>
          <c:showPercent val="0"/>
          <c:showBubbleSize val="0"/>
        </c:dLbls>
        <c:gapWidth val="80"/>
        <c:overlap val="100"/>
        <c:axId val="102628080"/>
        <c:axId val="102630480"/>
      </c:barChart>
      <c:catAx>
        <c:axId val="10262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30480"/>
        <c:crosses val="autoZero"/>
        <c:auto val="1"/>
        <c:lblAlgn val="ctr"/>
        <c:lblOffset val="100"/>
        <c:noMultiLvlLbl val="0"/>
      </c:catAx>
      <c:valAx>
        <c:axId val="102630480"/>
        <c:scaling>
          <c:orientation val="minMax"/>
        </c:scaling>
        <c:delete val="1"/>
        <c:axPos val="l"/>
        <c:numFmt formatCode="General" sourceLinked="1"/>
        <c:majorTickMark val="none"/>
        <c:minorTickMark val="none"/>
        <c:tickLblPos val="nextTo"/>
        <c:crossAx val="10262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Pivot!$AQ$3</c:f>
              <c:strCache>
                <c:ptCount val="1"/>
                <c:pt idx="0">
                  <c:v>Number</c:v>
                </c:pt>
              </c:strCache>
            </c:strRef>
          </c:tx>
          <c:spPr>
            <a:solidFill>
              <a:srgbClr val="998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Pivot!$AP$4:$AP$7</c:f>
              <c:strCache>
                <c:ptCount val="4"/>
                <c:pt idx="0">
                  <c:v>Exceeds</c:v>
                </c:pt>
                <c:pt idx="1">
                  <c:v>Fully Meets</c:v>
                </c:pt>
                <c:pt idx="2">
                  <c:v>Needs Improvement</c:v>
                </c:pt>
                <c:pt idx="3">
                  <c:v>PIP</c:v>
                </c:pt>
              </c:strCache>
            </c:strRef>
          </c:cat>
          <c:val>
            <c:numRef>
              <c:f>Pivot!$AQ$4:$AQ$7</c:f>
              <c:numCache>
                <c:formatCode>General</c:formatCode>
                <c:ptCount val="4"/>
                <c:pt idx="0">
                  <c:v>37</c:v>
                </c:pt>
                <c:pt idx="1">
                  <c:v>243</c:v>
                </c:pt>
                <c:pt idx="2">
                  <c:v>18</c:v>
                </c:pt>
                <c:pt idx="3">
                  <c:v>13</c:v>
                </c:pt>
              </c:numCache>
            </c:numRef>
          </c:val>
          <c:extLst>
            <c:ext xmlns:c16="http://schemas.microsoft.com/office/drawing/2014/chart" uri="{C3380CC4-5D6E-409C-BE32-E72D297353CC}">
              <c16:uniqueId val="{00000000-A18F-486F-80BB-8436B66F0161}"/>
            </c:ext>
          </c:extLst>
        </c:ser>
        <c:ser>
          <c:idx val="1"/>
          <c:order val="1"/>
          <c:tx>
            <c:strRef>
              <c:f>Pivot!$AR$3</c:f>
              <c:strCache>
                <c:ptCount val="1"/>
                <c:pt idx="0">
                  <c:v>MAX</c:v>
                </c:pt>
              </c:strCache>
            </c:strRef>
          </c:tx>
          <c:spPr>
            <a:solidFill>
              <a:srgbClr val="E9878C"/>
            </a:solidFill>
            <a:ln>
              <a:noFill/>
            </a:ln>
            <a:effectLst/>
          </c:spPr>
          <c:invertIfNegative val="0"/>
          <c:cat>
            <c:strRef>
              <c:f>Pivot!$AP$4:$AP$7</c:f>
              <c:strCache>
                <c:ptCount val="4"/>
                <c:pt idx="0">
                  <c:v>Exceeds</c:v>
                </c:pt>
                <c:pt idx="1">
                  <c:v>Fully Meets</c:v>
                </c:pt>
                <c:pt idx="2">
                  <c:v>Needs Improvement</c:v>
                </c:pt>
                <c:pt idx="3">
                  <c:v>PIP</c:v>
                </c:pt>
              </c:strCache>
            </c:strRef>
          </c:cat>
          <c:val>
            <c:numRef>
              <c:f>Pivot!$AR$4:$AR$7</c:f>
              <c:numCache>
                <c:formatCode>General</c:formatCode>
                <c:ptCount val="4"/>
                <c:pt idx="0">
                  <c:v>#N/A</c:v>
                </c:pt>
                <c:pt idx="1">
                  <c:v>243</c:v>
                </c:pt>
                <c:pt idx="2">
                  <c:v>#N/A</c:v>
                </c:pt>
                <c:pt idx="3">
                  <c:v>#N/A</c:v>
                </c:pt>
              </c:numCache>
            </c:numRef>
          </c:val>
          <c:extLst>
            <c:ext xmlns:c16="http://schemas.microsoft.com/office/drawing/2014/chart" uri="{C3380CC4-5D6E-409C-BE32-E72D297353CC}">
              <c16:uniqueId val="{00000001-A18F-486F-80BB-8436B66F0161}"/>
            </c:ext>
          </c:extLst>
        </c:ser>
        <c:dLbls>
          <c:showLegendKey val="0"/>
          <c:showVal val="0"/>
          <c:showCatName val="0"/>
          <c:showSerName val="0"/>
          <c:showPercent val="0"/>
          <c:showBubbleSize val="0"/>
        </c:dLbls>
        <c:gapWidth val="80"/>
        <c:overlap val="100"/>
        <c:axId val="300302496"/>
        <c:axId val="300302976"/>
      </c:barChart>
      <c:catAx>
        <c:axId val="3003024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02976"/>
        <c:crosses val="autoZero"/>
        <c:auto val="1"/>
        <c:lblAlgn val="ctr"/>
        <c:lblOffset val="100"/>
        <c:noMultiLvlLbl val="0"/>
      </c:catAx>
      <c:valAx>
        <c:axId val="300302976"/>
        <c:scaling>
          <c:orientation val="minMax"/>
        </c:scaling>
        <c:delete val="1"/>
        <c:axPos val="t"/>
        <c:numFmt formatCode="General" sourceLinked="1"/>
        <c:majorTickMark val="none"/>
        <c:minorTickMark val="none"/>
        <c:tickLblPos val="nextTo"/>
        <c:crossAx val="30030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Pivot!$BM$3</c:f>
              <c:strCache>
                <c:ptCount val="1"/>
                <c:pt idx="0">
                  <c:v>Number</c:v>
                </c:pt>
              </c:strCache>
            </c:strRef>
          </c:tx>
          <c:spPr>
            <a:solidFill>
              <a:srgbClr val="998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Pivot!$BL$4:$BL$12</c:f>
              <c:strCache>
                <c:ptCount val="8"/>
                <c:pt idx="0">
                  <c:v>Indeed</c:v>
                </c:pt>
                <c:pt idx="1">
                  <c:v>LinkedIn</c:v>
                </c:pt>
                <c:pt idx="2">
                  <c:v>Google Search</c:v>
                </c:pt>
                <c:pt idx="3">
                  <c:v>Employee Referral</c:v>
                </c:pt>
                <c:pt idx="4">
                  <c:v>Diversity Job Fair</c:v>
                </c:pt>
                <c:pt idx="5">
                  <c:v>Career Builder</c:v>
                </c:pt>
                <c:pt idx="6">
                  <c:v>Website</c:v>
                </c:pt>
                <c:pt idx="7">
                  <c:v>Other</c:v>
                </c:pt>
              </c:strCache>
            </c:strRef>
          </c:cat>
          <c:val>
            <c:numRef>
              <c:f>Pivot!$BM$4:$BM$12</c:f>
              <c:numCache>
                <c:formatCode>General</c:formatCode>
                <c:ptCount val="9"/>
                <c:pt idx="0">
                  <c:v>87</c:v>
                </c:pt>
                <c:pt idx="1">
                  <c:v>76</c:v>
                </c:pt>
                <c:pt idx="2">
                  <c:v>49</c:v>
                </c:pt>
                <c:pt idx="3">
                  <c:v>31</c:v>
                </c:pt>
                <c:pt idx="4">
                  <c:v>29</c:v>
                </c:pt>
                <c:pt idx="5">
                  <c:v>23</c:v>
                </c:pt>
                <c:pt idx="6">
                  <c:v>13</c:v>
                </c:pt>
                <c:pt idx="7">
                  <c:v>2</c:v>
                </c:pt>
              </c:numCache>
            </c:numRef>
          </c:val>
          <c:extLst>
            <c:ext xmlns:c16="http://schemas.microsoft.com/office/drawing/2014/chart" uri="{C3380CC4-5D6E-409C-BE32-E72D297353CC}">
              <c16:uniqueId val="{00000000-44FD-422D-893C-C2C9BCC80EE4}"/>
            </c:ext>
          </c:extLst>
        </c:ser>
        <c:ser>
          <c:idx val="1"/>
          <c:order val="1"/>
          <c:tx>
            <c:strRef>
              <c:f>Pivot!$BN$3</c:f>
              <c:strCache>
                <c:ptCount val="1"/>
                <c:pt idx="0">
                  <c:v>LARGE</c:v>
                </c:pt>
              </c:strCache>
            </c:strRef>
          </c:tx>
          <c:spPr>
            <a:solidFill>
              <a:srgbClr val="E9878C"/>
            </a:solidFill>
            <a:ln>
              <a:noFill/>
            </a:ln>
            <a:effectLst/>
          </c:spPr>
          <c:invertIfNegative val="0"/>
          <c:cat>
            <c:strRef>
              <c:f>Pivot!$BL$4:$BL$12</c:f>
              <c:strCache>
                <c:ptCount val="8"/>
                <c:pt idx="0">
                  <c:v>Indeed</c:v>
                </c:pt>
                <c:pt idx="1">
                  <c:v>LinkedIn</c:v>
                </c:pt>
                <c:pt idx="2">
                  <c:v>Google Search</c:v>
                </c:pt>
                <c:pt idx="3">
                  <c:v>Employee Referral</c:v>
                </c:pt>
                <c:pt idx="4">
                  <c:v>Diversity Job Fair</c:v>
                </c:pt>
                <c:pt idx="5">
                  <c:v>Career Builder</c:v>
                </c:pt>
                <c:pt idx="6">
                  <c:v>Website</c:v>
                </c:pt>
                <c:pt idx="7">
                  <c:v>Other</c:v>
                </c:pt>
              </c:strCache>
            </c:strRef>
          </c:cat>
          <c:val>
            <c:numRef>
              <c:f>Pivot!$BN$4:$BN$12</c:f>
              <c:numCache>
                <c:formatCode>General</c:formatCode>
                <c:ptCount val="9"/>
                <c:pt idx="0">
                  <c:v>87</c:v>
                </c:pt>
                <c:pt idx="1">
                  <c:v>76</c:v>
                </c:pt>
                <c:pt idx="2">
                  <c:v>#N/A</c:v>
                </c:pt>
                <c:pt idx="3">
                  <c:v>#N/A</c:v>
                </c:pt>
                <c:pt idx="4">
                  <c:v>#N/A</c:v>
                </c:pt>
                <c:pt idx="5">
                  <c:v>#N/A</c:v>
                </c:pt>
                <c:pt idx="6">
                  <c:v>#N/A</c:v>
                </c:pt>
                <c:pt idx="7">
                  <c:v>#N/A</c:v>
                </c:pt>
              </c:numCache>
            </c:numRef>
          </c:val>
          <c:extLst>
            <c:ext xmlns:c16="http://schemas.microsoft.com/office/drawing/2014/chart" uri="{C3380CC4-5D6E-409C-BE32-E72D297353CC}">
              <c16:uniqueId val="{00000001-44FD-422D-893C-C2C9BCC80EE4}"/>
            </c:ext>
          </c:extLst>
        </c:ser>
        <c:dLbls>
          <c:showLegendKey val="0"/>
          <c:showVal val="0"/>
          <c:showCatName val="0"/>
          <c:showSerName val="0"/>
          <c:showPercent val="0"/>
          <c:showBubbleSize val="0"/>
        </c:dLbls>
        <c:gapWidth val="80"/>
        <c:overlap val="100"/>
        <c:axId val="392196144"/>
        <c:axId val="392198544"/>
      </c:barChart>
      <c:catAx>
        <c:axId val="392196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98544"/>
        <c:crosses val="autoZero"/>
        <c:auto val="1"/>
        <c:lblAlgn val="ctr"/>
        <c:lblOffset val="100"/>
        <c:noMultiLvlLbl val="0"/>
      </c:catAx>
      <c:valAx>
        <c:axId val="392198544"/>
        <c:scaling>
          <c:orientation val="minMax"/>
        </c:scaling>
        <c:delete val="1"/>
        <c:axPos val="t"/>
        <c:numFmt formatCode="General" sourceLinked="1"/>
        <c:majorTickMark val="none"/>
        <c:minorTickMark val="none"/>
        <c:tickLblPos val="nextTo"/>
        <c:crossAx val="39219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Pivot!$BD$3</c:f>
              <c:strCache>
                <c:ptCount val="1"/>
                <c:pt idx="0">
                  <c:v>Count of EmpID</c:v>
                </c:pt>
              </c:strCache>
            </c:strRef>
          </c:tx>
          <c:spPr>
            <a:solidFill>
              <a:srgbClr val="9986A6"/>
            </a:solidFill>
            <a:ln>
              <a:solidFill>
                <a:srgbClr val="9986A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Pivot!$BC$4:$BC$14</c:f>
              <c:strCache>
                <c:ptCount val="11"/>
                <c:pt idx="0">
                  <c:v>40K-50K</c:v>
                </c:pt>
                <c:pt idx="1">
                  <c:v>&gt;50K-60K</c:v>
                </c:pt>
                <c:pt idx="2">
                  <c:v>&gt;60K-70K</c:v>
                </c:pt>
                <c:pt idx="3">
                  <c:v>&gt;70K-80K</c:v>
                </c:pt>
                <c:pt idx="4">
                  <c:v>&gt;80K-90K</c:v>
                </c:pt>
                <c:pt idx="5">
                  <c:v>&gt;90K-100K</c:v>
                </c:pt>
                <c:pt idx="6">
                  <c:v>&gt;100K-110K</c:v>
                </c:pt>
                <c:pt idx="7">
                  <c:v>&gt;110K-120K</c:v>
                </c:pt>
                <c:pt idx="8">
                  <c:v>&gt;130K-140K</c:v>
                </c:pt>
                <c:pt idx="9">
                  <c:v>&gt;140K-150K</c:v>
                </c:pt>
                <c:pt idx="10">
                  <c:v>&gt;150K</c:v>
                </c:pt>
              </c:strCache>
            </c:strRef>
          </c:cat>
          <c:val>
            <c:numRef>
              <c:f>Pivot!$BD$4:$BD$14</c:f>
              <c:numCache>
                <c:formatCode>General</c:formatCode>
                <c:ptCount val="11"/>
                <c:pt idx="0">
                  <c:v>31</c:v>
                </c:pt>
                <c:pt idx="1">
                  <c:v>90</c:v>
                </c:pt>
                <c:pt idx="2">
                  <c:v>101</c:v>
                </c:pt>
                <c:pt idx="3">
                  <c:v>31</c:v>
                </c:pt>
                <c:pt idx="4">
                  <c:v>17</c:v>
                </c:pt>
                <c:pt idx="5">
                  <c:v>16</c:v>
                </c:pt>
                <c:pt idx="6">
                  <c:v>11</c:v>
                </c:pt>
                <c:pt idx="7">
                  <c:v>4</c:v>
                </c:pt>
                <c:pt idx="8">
                  <c:v>1</c:v>
                </c:pt>
                <c:pt idx="9">
                  <c:v>2</c:v>
                </c:pt>
                <c:pt idx="10">
                  <c:v>7</c:v>
                </c:pt>
              </c:numCache>
            </c:numRef>
          </c:val>
          <c:extLst>
            <c:ext xmlns:c16="http://schemas.microsoft.com/office/drawing/2014/chart" uri="{C3380CC4-5D6E-409C-BE32-E72D297353CC}">
              <c16:uniqueId val="{00000000-D4E2-4E33-A19D-A31EB8C8B4C6}"/>
            </c:ext>
          </c:extLst>
        </c:ser>
        <c:ser>
          <c:idx val="1"/>
          <c:order val="1"/>
          <c:tx>
            <c:strRef>
              <c:f>Pivot!$BE$3</c:f>
              <c:strCache>
                <c:ptCount val="1"/>
                <c:pt idx="0">
                  <c:v>LARGE</c:v>
                </c:pt>
              </c:strCache>
            </c:strRef>
          </c:tx>
          <c:spPr>
            <a:solidFill>
              <a:srgbClr val="E9878C"/>
            </a:solidFill>
            <a:ln>
              <a:noFill/>
            </a:ln>
            <a:effectLst/>
          </c:spPr>
          <c:invertIfNegative val="0"/>
          <c:cat>
            <c:strRef>
              <c:f>Pivot!$BC$4:$BC$14</c:f>
              <c:strCache>
                <c:ptCount val="11"/>
                <c:pt idx="0">
                  <c:v>40K-50K</c:v>
                </c:pt>
                <c:pt idx="1">
                  <c:v>&gt;50K-60K</c:v>
                </c:pt>
                <c:pt idx="2">
                  <c:v>&gt;60K-70K</c:v>
                </c:pt>
                <c:pt idx="3">
                  <c:v>&gt;70K-80K</c:v>
                </c:pt>
                <c:pt idx="4">
                  <c:v>&gt;80K-90K</c:v>
                </c:pt>
                <c:pt idx="5">
                  <c:v>&gt;90K-100K</c:v>
                </c:pt>
                <c:pt idx="6">
                  <c:v>&gt;100K-110K</c:v>
                </c:pt>
                <c:pt idx="7">
                  <c:v>&gt;110K-120K</c:v>
                </c:pt>
                <c:pt idx="8">
                  <c:v>&gt;130K-140K</c:v>
                </c:pt>
                <c:pt idx="9">
                  <c:v>&gt;140K-150K</c:v>
                </c:pt>
                <c:pt idx="10">
                  <c:v>&gt;150K</c:v>
                </c:pt>
              </c:strCache>
            </c:strRef>
          </c:cat>
          <c:val>
            <c:numRef>
              <c:f>Pivot!$BE$4:$BE$14</c:f>
              <c:numCache>
                <c:formatCode>General</c:formatCode>
                <c:ptCount val="11"/>
                <c:pt idx="0">
                  <c:v>#N/A</c:v>
                </c:pt>
                <c:pt idx="1">
                  <c:v>90</c:v>
                </c:pt>
                <c:pt idx="2">
                  <c:v>101</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1-D4E2-4E33-A19D-A31EB8C8B4C6}"/>
            </c:ext>
          </c:extLst>
        </c:ser>
        <c:dLbls>
          <c:showLegendKey val="0"/>
          <c:showVal val="0"/>
          <c:showCatName val="0"/>
          <c:showSerName val="0"/>
          <c:showPercent val="0"/>
          <c:showBubbleSize val="0"/>
        </c:dLbls>
        <c:gapWidth val="80"/>
        <c:overlap val="100"/>
        <c:axId val="354710352"/>
        <c:axId val="354712272"/>
      </c:barChart>
      <c:catAx>
        <c:axId val="35471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12272"/>
        <c:crosses val="autoZero"/>
        <c:auto val="1"/>
        <c:lblAlgn val="ctr"/>
        <c:lblOffset val="100"/>
        <c:noMultiLvlLbl val="0"/>
      </c:catAx>
      <c:valAx>
        <c:axId val="354712272"/>
        <c:scaling>
          <c:orientation val="minMax"/>
        </c:scaling>
        <c:delete val="1"/>
        <c:axPos val="b"/>
        <c:numFmt formatCode="General" sourceLinked="1"/>
        <c:majorTickMark val="none"/>
        <c:minorTickMark val="none"/>
        <c:tickLblPos val="nextTo"/>
        <c:crossAx val="354710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30622002475853022"/>
          <c:w val="0.93888888888888888"/>
          <c:h val="0.58638058456817121"/>
        </c:manualLayout>
      </c:layout>
      <c:lineChart>
        <c:grouping val="standard"/>
        <c:varyColors val="0"/>
        <c:ser>
          <c:idx val="1"/>
          <c:order val="0"/>
          <c:tx>
            <c:strRef>
              <c:f>Pivot!$V$3</c:f>
              <c:strCache>
                <c:ptCount val="1"/>
                <c:pt idx="0">
                  <c:v>Count of EmpID</c:v>
                </c:pt>
              </c:strCache>
            </c:strRef>
          </c:tx>
          <c:spPr>
            <a:ln w="28575" cap="rnd">
              <a:solidFill>
                <a:srgbClr val="9986A6"/>
              </a:solidFill>
              <a:round/>
            </a:ln>
            <a:effectLst/>
          </c:spPr>
          <c:marker>
            <c:symbol val="circle"/>
            <c:size val="8"/>
            <c:spPr>
              <a:solidFill>
                <a:srgbClr val="9986A6">
                  <a:alpha val="97000"/>
                </a:srgbClr>
              </a:solidFill>
              <a:ln w="9525">
                <a:solidFill>
                  <a:srgbClr val="F6F7F8"/>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Pivot!$U$4:$U$19</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Pivot!$V$4:$V$16</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smooth val="1"/>
          <c:extLst>
            <c:ext xmlns:c16="http://schemas.microsoft.com/office/drawing/2014/chart" uri="{C3380CC4-5D6E-409C-BE32-E72D297353CC}">
              <c16:uniqueId val="{00000001-6D07-4C25-8F10-E71630FB7DAA}"/>
            </c:ext>
          </c:extLst>
        </c:ser>
        <c:ser>
          <c:idx val="2"/>
          <c:order val="1"/>
          <c:tx>
            <c:strRef>
              <c:f>Pivot!$W$3</c:f>
              <c:strCache>
                <c:ptCount val="1"/>
                <c:pt idx="0">
                  <c:v>LARGE</c:v>
                </c:pt>
              </c:strCache>
            </c:strRef>
          </c:tx>
          <c:spPr>
            <a:ln w="28575" cap="rnd">
              <a:noFill/>
              <a:round/>
            </a:ln>
            <a:effectLst/>
          </c:spPr>
          <c:marker>
            <c:symbol val="circle"/>
            <c:size val="8"/>
            <c:spPr>
              <a:solidFill>
                <a:srgbClr val="E9878C"/>
              </a:solidFill>
              <a:ln w="9525">
                <a:solidFill>
                  <a:srgbClr val="F6F7F8"/>
                </a:solidFill>
              </a:ln>
              <a:effectLst/>
            </c:spPr>
          </c:marker>
          <c:cat>
            <c:numRef>
              <c:f>Pivot!$U$4:$U$19</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Pivot!$W$4:$W$16</c:f>
              <c:numCache>
                <c:formatCode>General</c:formatCode>
                <c:ptCount val="13"/>
                <c:pt idx="0">
                  <c:v>#N/A</c:v>
                </c:pt>
                <c:pt idx="1">
                  <c:v>#N/A</c:v>
                </c:pt>
                <c:pt idx="2">
                  <c:v>#N/A</c:v>
                </c:pt>
                <c:pt idx="3">
                  <c:v>#N/A</c:v>
                </c:pt>
                <c:pt idx="4">
                  <c:v>#N/A</c:v>
                </c:pt>
                <c:pt idx="5">
                  <c:v>83</c:v>
                </c:pt>
                <c:pt idx="6">
                  <c:v>#N/A</c:v>
                </c:pt>
                <c:pt idx="7">
                  <c:v>#N/A</c:v>
                </c:pt>
                <c:pt idx="8">
                  <c:v>60</c:v>
                </c:pt>
                <c:pt idx="9">
                  <c:v>#N/A</c:v>
                </c:pt>
                <c:pt idx="10">
                  <c:v>#N/A</c:v>
                </c:pt>
                <c:pt idx="11">
                  <c:v>#N/A</c:v>
                </c:pt>
                <c:pt idx="12">
                  <c:v>#N/A</c:v>
                </c:pt>
              </c:numCache>
            </c:numRef>
          </c:val>
          <c:smooth val="0"/>
          <c:extLst>
            <c:ext xmlns:c16="http://schemas.microsoft.com/office/drawing/2014/chart" uri="{C3380CC4-5D6E-409C-BE32-E72D297353CC}">
              <c16:uniqueId val="{00000002-6D07-4C25-8F10-E71630FB7DAA}"/>
            </c:ext>
          </c:extLst>
        </c:ser>
        <c:dLbls>
          <c:showLegendKey val="0"/>
          <c:showVal val="0"/>
          <c:showCatName val="0"/>
          <c:showSerName val="0"/>
          <c:showPercent val="0"/>
          <c:showBubbleSize val="0"/>
        </c:dLbls>
        <c:marker val="1"/>
        <c:smooth val="0"/>
        <c:axId val="211779952"/>
        <c:axId val="211781392"/>
      </c:lineChart>
      <c:catAx>
        <c:axId val="21177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81392"/>
        <c:crosses val="autoZero"/>
        <c:auto val="1"/>
        <c:lblAlgn val="ctr"/>
        <c:lblOffset val="100"/>
        <c:noMultiLvlLbl val="0"/>
      </c:catAx>
      <c:valAx>
        <c:axId val="211781392"/>
        <c:scaling>
          <c:orientation val="minMax"/>
        </c:scaling>
        <c:delete val="1"/>
        <c:axPos val="l"/>
        <c:numFmt formatCode="General" sourceLinked="1"/>
        <c:majorTickMark val="none"/>
        <c:minorTickMark val="none"/>
        <c:tickLblPos val="nextTo"/>
        <c:crossAx val="21177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98816225741083"/>
          <c:y val="0.20692989435806891"/>
          <c:w val="0.37201462208401603"/>
          <c:h val="0.70749698677385253"/>
        </c:manualLayout>
      </c:layout>
      <c:barChart>
        <c:barDir val="bar"/>
        <c:grouping val="clustered"/>
        <c:varyColors val="0"/>
        <c:ser>
          <c:idx val="0"/>
          <c:order val="0"/>
          <c:tx>
            <c:strRef>
              <c:f>Pivot!$I$3</c:f>
              <c:strCache>
                <c:ptCount val="1"/>
                <c:pt idx="0">
                  <c:v>Count of EmpID</c:v>
                </c:pt>
              </c:strCache>
            </c:strRef>
          </c:tx>
          <c:spPr>
            <a:solidFill>
              <a:srgbClr val="998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Pivot!$H$4:$H$9</c:f>
              <c:strCache>
                <c:ptCount val="6"/>
                <c:pt idx="0">
                  <c:v>Production</c:v>
                </c:pt>
                <c:pt idx="1">
                  <c:v>IT/IS</c:v>
                </c:pt>
                <c:pt idx="2">
                  <c:v>Sales</c:v>
                </c:pt>
                <c:pt idx="3">
                  <c:v>Software Engineering</c:v>
                </c:pt>
                <c:pt idx="4">
                  <c:v>Admin Offices</c:v>
                </c:pt>
                <c:pt idx="5">
                  <c:v>Executive Office</c:v>
                </c:pt>
              </c:strCache>
            </c:strRef>
          </c:cat>
          <c:val>
            <c:numRef>
              <c:f>Pivot!$I$4:$I$9</c:f>
              <c:numCache>
                <c:formatCode>General</c:formatCode>
                <c:ptCount val="6"/>
                <c:pt idx="0">
                  <c:v>209</c:v>
                </c:pt>
                <c:pt idx="1">
                  <c:v>50</c:v>
                </c:pt>
                <c:pt idx="2">
                  <c:v>31</c:v>
                </c:pt>
                <c:pt idx="3">
                  <c:v>11</c:v>
                </c:pt>
                <c:pt idx="4">
                  <c:v>9</c:v>
                </c:pt>
                <c:pt idx="5">
                  <c:v>1</c:v>
                </c:pt>
              </c:numCache>
            </c:numRef>
          </c:val>
          <c:extLst>
            <c:ext xmlns:c16="http://schemas.microsoft.com/office/drawing/2014/chart" uri="{C3380CC4-5D6E-409C-BE32-E72D297353CC}">
              <c16:uniqueId val="{00000000-3985-42AE-9978-EC7253A997BA}"/>
            </c:ext>
          </c:extLst>
        </c:ser>
        <c:ser>
          <c:idx val="1"/>
          <c:order val="1"/>
          <c:tx>
            <c:strRef>
              <c:f>Pivot!$J$3</c:f>
              <c:strCache>
                <c:ptCount val="1"/>
                <c:pt idx="0">
                  <c:v>MAX</c:v>
                </c:pt>
              </c:strCache>
            </c:strRef>
          </c:tx>
          <c:spPr>
            <a:solidFill>
              <a:srgbClr val="E9878C"/>
            </a:solidFill>
            <a:ln>
              <a:noFill/>
            </a:ln>
            <a:effectLst/>
          </c:spPr>
          <c:invertIfNegative val="0"/>
          <c:cat>
            <c:strRef>
              <c:f>Pivot!$H$4:$H$9</c:f>
              <c:strCache>
                <c:ptCount val="6"/>
                <c:pt idx="0">
                  <c:v>Production</c:v>
                </c:pt>
                <c:pt idx="1">
                  <c:v>IT/IS</c:v>
                </c:pt>
                <c:pt idx="2">
                  <c:v>Sales</c:v>
                </c:pt>
                <c:pt idx="3">
                  <c:v>Software Engineering</c:v>
                </c:pt>
                <c:pt idx="4">
                  <c:v>Admin Offices</c:v>
                </c:pt>
                <c:pt idx="5">
                  <c:v>Executive Office</c:v>
                </c:pt>
              </c:strCache>
            </c:strRef>
          </c:cat>
          <c:val>
            <c:numRef>
              <c:f>Pivot!$J$4:$J$9</c:f>
              <c:numCache>
                <c:formatCode>General</c:formatCode>
                <c:ptCount val="6"/>
                <c:pt idx="0">
                  <c:v>209</c:v>
                </c:pt>
                <c:pt idx="1">
                  <c:v>#N/A</c:v>
                </c:pt>
                <c:pt idx="2">
                  <c:v>#N/A</c:v>
                </c:pt>
                <c:pt idx="3">
                  <c:v>#N/A</c:v>
                </c:pt>
                <c:pt idx="4">
                  <c:v>#N/A</c:v>
                </c:pt>
                <c:pt idx="5">
                  <c:v>#N/A</c:v>
                </c:pt>
              </c:numCache>
            </c:numRef>
          </c:val>
          <c:extLst>
            <c:ext xmlns:c16="http://schemas.microsoft.com/office/drawing/2014/chart" uri="{C3380CC4-5D6E-409C-BE32-E72D297353CC}">
              <c16:uniqueId val="{00000001-3985-42AE-9978-EC7253A997BA}"/>
            </c:ext>
          </c:extLst>
        </c:ser>
        <c:dLbls>
          <c:showLegendKey val="0"/>
          <c:showVal val="0"/>
          <c:showCatName val="0"/>
          <c:showSerName val="0"/>
          <c:showPercent val="0"/>
          <c:showBubbleSize val="0"/>
        </c:dLbls>
        <c:gapWidth val="80"/>
        <c:overlap val="100"/>
        <c:axId val="223170432"/>
        <c:axId val="223167552"/>
      </c:barChart>
      <c:catAx>
        <c:axId val="2231704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67552"/>
        <c:crosses val="autoZero"/>
        <c:auto val="1"/>
        <c:lblAlgn val="ctr"/>
        <c:lblOffset val="100"/>
        <c:noMultiLvlLbl val="0"/>
      </c:catAx>
      <c:valAx>
        <c:axId val="223167552"/>
        <c:scaling>
          <c:orientation val="minMax"/>
        </c:scaling>
        <c:delete val="1"/>
        <c:axPos val="t"/>
        <c:numFmt formatCode="General" sourceLinked="1"/>
        <c:majorTickMark val="none"/>
        <c:minorTickMark val="none"/>
        <c:tickLblPos val="nextTo"/>
        <c:crossAx val="22317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283802064347406E-2"/>
          <c:y val="0.13200695791004921"/>
          <c:w val="0.89743239587130519"/>
          <c:h val="0.71487640458781332"/>
        </c:manualLayout>
      </c:layout>
      <c:barChart>
        <c:barDir val="col"/>
        <c:grouping val="clustered"/>
        <c:varyColors val="0"/>
        <c:ser>
          <c:idx val="0"/>
          <c:order val="0"/>
          <c:tx>
            <c:strRef>
              <c:f>Pivot!$AI$3</c:f>
              <c:strCache>
                <c:ptCount val="1"/>
                <c:pt idx="0">
                  <c:v>Number</c:v>
                </c:pt>
              </c:strCache>
            </c:strRef>
          </c:tx>
          <c:spPr>
            <a:solidFill>
              <a:srgbClr val="998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Pivot!$AH$4:$AH$7</c:f>
              <c:strCache>
                <c:ptCount val="4"/>
                <c:pt idx="0">
                  <c:v>30-39</c:v>
                </c:pt>
                <c:pt idx="1">
                  <c:v>40-49</c:v>
                </c:pt>
                <c:pt idx="2">
                  <c:v>50-60</c:v>
                </c:pt>
                <c:pt idx="3">
                  <c:v>&gt;60</c:v>
                </c:pt>
              </c:strCache>
            </c:strRef>
          </c:cat>
          <c:val>
            <c:numRef>
              <c:f>Pivot!$AI$4:$AI$7</c:f>
              <c:numCache>
                <c:formatCode>General</c:formatCode>
                <c:ptCount val="4"/>
                <c:pt idx="0">
                  <c:v>99</c:v>
                </c:pt>
                <c:pt idx="1">
                  <c:v>126</c:v>
                </c:pt>
                <c:pt idx="2">
                  <c:v>70</c:v>
                </c:pt>
                <c:pt idx="3">
                  <c:v>16</c:v>
                </c:pt>
              </c:numCache>
            </c:numRef>
          </c:val>
          <c:extLst>
            <c:ext xmlns:c16="http://schemas.microsoft.com/office/drawing/2014/chart" uri="{C3380CC4-5D6E-409C-BE32-E72D297353CC}">
              <c16:uniqueId val="{00000000-D4BE-4E32-9478-3C391546289A}"/>
            </c:ext>
          </c:extLst>
        </c:ser>
        <c:ser>
          <c:idx val="1"/>
          <c:order val="1"/>
          <c:tx>
            <c:strRef>
              <c:f>Pivot!$AJ$3</c:f>
              <c:strCache>
                <c:ptCount val="1"/>
                <c:pt idx="0">
                  <c:v>MAX</c:v>
                </c:pt>
              </c:strCache>
            </c:strRef>
          </c:tx>
          <c:spPr>
            <a:solidFill>
              <a:srgbClr val="E9878C"/>
            </a:solidFill>
            <a:ln>
              <a:noFill/>
            </a:ln>
            <a:effectLst/>
          </c:spPr>
          <c:invertIfNegative val="0"/>
          <c:cat>
            <c:strRef>
              <c:f>Pivot!$AH$4:$AH$7</c:f>
              <c:strCache>
                <c:ptCount val="4"/>
                <c:pt idx="0">
                  <c:v>30-39</c:v>
                </c:pt>
                <c:pt idx="1">
                  <c:v>40-49</c:v>
                </c:pt>
                <c:pt idx="2">
                  <c:v>50-60</c:v>
                </c:pt>
                <c:pt idx="3">
                  <c:v>&gt;60</c:v>
                </c:pt>
              </c:strCache>
            </c:strRef>
          </c:cat>
          <c:val>
            <c:numRef>
              <c:f>Pivot!$AJ$4:$AJ$7</c:f>
              <c:numCache>
                <c:formatCode>General</c:formatCode>
                <c:ptCount val="4"/>
                <c:pt idx="0">
                  <c:v>#N/A</c:v>
                </c:pt>
                <c:pt idx="1">
                  <c:v>126</c:v>
                </c:pt>
                <c:pt idx="2">
                  <c:v>#N/A</c:v>
                </c:pt>
                <c:pt idx="3">
                  <c:v>#N/A</c:v>
                </c:pt>
              </c:numCache>
            </c:numRef>
          </c:val>
          <c:extLst>
            <c:ext xmlns:c16="http://schemas.microsoft.com/office/drawing/2014/chart" uri="{C3380CC4-5D6E-409C-BE32-E72D297353CC}">
              <c16:uniqueId val="{00000001-D4BE-4E32-9478-3C391546289A}"/>
            </c:ext>
          </c:extLst>
        </c:ser>
        <c:dLbls>
          <c:showLegendKey val="0"/>
          <c:showVal val="0"/>
          <c:showCatName val="0"/>
          <c:showSerName val="0"/>
          <c:showPercent val="0"/>
          <c:showBubbleSize val="0"/>
        </c:dLbls>
        <c:gapWidth val="80"/>
        <c:overlap val="100"/>
        <c:axId val="102628080"/>
        <c:axId val="102630480"/>
      </c:barChart>
      <c:catAx>
        <c:axId val="10262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30480"/>
        <c:crosses val="autoZero"/>
        <c:auto val="1"/>
        <c:lblAlgn val="ctr"/>
        <c:lblOffset val="100"/>
        <c:noMultiLvlLbl val="0"/>
      </c:catAx>
      <c:valAx>
        <c:axId val="102630480"/>
        <c:scaling>
          <c:orientation val="minMax"/>
        </c:scaling>
        <c:delete val="1"/>
        <c:axPos val="l"/>
        <c:numFmt formatCode="General" sourceLinked="1"/>
        <c:majorTickMark val="none"/>
        <c:minorTickMark val="none"/>
        <c:tickLblPos val="nextTo"/>
        <c:crossAx val="10262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Pivot!$AQ$3</c:f>
              <c:strCache>
                <c:ptCount val="1"/>
                <c:pt idx="0">
                  <c:v>Number</c:v>
                </c:pt>
              </c:strCache>
            </c:strRef>
          </c:tx>
          <c:spPr>
            <a:solidFill>
              <a:srgbClr val="998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Pivot!$AP$4:$AP$7</c:f>
              <c:strCache>
                <c:ptCount val="4"/>
                <c:pt idx="0">
                  <c:v>Exceeds</c:v>
                </c:pt>
                <c:pt idx="1">
                  <c:v>Fully Meets</c:v>
                </c:pt>
                <c:pt idx="2">
                  <c:v>Needs Improvement</c:v>
                </c:pt>
                <c:pt idx="3">
                  <c:v>PIP</c:v>
                </c:pt>
              </c:strCache>
            </c:strRef>
          </c:cat>
          <c:val>
            <c:numRef>
              <c:f>Pivot!$AQ$4:$AQ$7</c:f>
              <c:numCache>
                <c:formatCode>General</c:formatCode>
                <c:ptCount val="4"/>
                <c:pt idx="0">
                  <c:v>37</c:v>
                </c:pt>
                <c:pt idx="1">
                  <c:v>243</c:v>
                </c:pt>
                <c:pt idx="2">
                  <c:v>18</c:v>
                </c:pt>
                <c:pt idx="3">
                  <c:v>13</c:v>
                </c:pt>
              </c:numCache>
            </c:numRef>
          </c:val>
          <c:extLst>
            <c:ext xmlns:c16="http://schemas.microsoft.com/office/drawing/2014/chart" uri="{C3380CC4-5D6E-409C-BE32-E72D297353CC}">
              <c16:uniqueId val="{00000000-E022-4E5A-95E9-BB121E915D3F}"/>
            </c:ext>
          </c:extLst>
        </c:ser>
        <c:ser>
          <c:idx val="1"/>
          <c:order val="1"/>
          <c:tx>
            <c:strRef>
              <c:f>Pivot!$AR$3</c:f>
              <c:strCache>
                <c:ptCount val="1"/>
                <c:pt idx="0">
                  <c:v>MAX</c:v>
                </c:pt>
              </c:strCache>
            </c:strRef>
          </c:tx>
          <c:spPr>
            <a:solidFill>
              <a:srgbClr val="E9878C"/>
            </a:solidFill>
            <a:ln>
              <a:noFill/>
            </a:ln>
            <a:effectLst/>
          </c:spPr>
          <c:invertIfNegative val="0"/>
          <c:cat>
            <c:strRef>
              <c:f>Pivot!$AP$4:$AP$7</c:f>
              <c:strCache>
                <c:ptCount val="4"/>
                <c:pt idx="0">
                  <c:v>Exceeds</c:v>
                </c:pt>
                <c:pt idx="1">
                  <c:v>Fully Meets</c:v>
                </c:pt>
                <c:pt idx="2">
                  <c:v>Needs Improvement</c:v>
                </c:pt>
                <c:pt idx="3">
                  <c:v>PIP</c:v>
                </c:pt>
              </c:strCache>
            </c:strRef>
          </c:cat>
          <c:val>
            <c:numRef>
              <c:f>Pivot!$AR$4:$AR$7</c:f>
              <c:numCache>
                <c:formatCode>General</c:formatCode>
                <c:ptCount val="4"/>
                <c:pt idx="0">
                  <c:v>#N/A</c:v>
                </c:pt>
                <c:pt idx="1">
                  <c:v>243</c:v>
                </c:pt>
                <c:pt idx="2">
                  <c:v>#N/A</c:v>
                </c:pt>
                <c:pt idx="3">
                  <c:v>#N/A</c:v>
                </c:pt>
              </c:numCache>
            </c:numRef>
          </c:val>
          <c:extLst>
            <c:ext xmlns:c16="http://schemas.microsoft.com/office/drawing/2014/chart" uri="{C3380CC4-5D6E-409C-BE32-E72D297353CC}">
              <c16:uniqueId val="{00000001-E022-4E5A-95E9-BB121E915D3F}"/>
            </c:ext>
          </c:extLst>
        </c:ser>
        <c:dLbls>
          <c:showLegendKey val="0"/>
          <c:showVal val="0"/>
          <c:showCatName val="0"/>
          <c:showSerName val="0"/>
          <c:showPercent val="0"/>
          <c:showBubbleSize val="0"/>
        </c:dLbls>
        <c:gapWidth val="80"/>
        <c:overlap val="100"/>
        <c:axId val="300302496"/>
        <c:axId val="300302976"/>
      </c:barChart>
      <c:catAx>
        <c:axId val="3003024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02976"/>
        <c:crosses val="autoZero"/>
        <c:auto val="1"/>
        <c:lblAlgn val="ctr"/>
        <c:lblOffset val="100"/>
        <c:noMultiLvlLbl val="0"/>
      </c:catAx>
      <c:valAx>
        <c:axId val="300302976"/>
        <c:scaling>
          <c:orientation val="minMax"/>
        </c:scaling>
        <c:delete val="1"/>
        <c:axPos val="t"/>
        <c:numFmt formatCode="General" sourceLinked="1"/>
        <c:majorTickMark val="none"/>
        <c:minorTickMark val="none"/>
        <c:tickLblPos val="nextTo"/>
        <c:crossAx val="30030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Pivot!$BM$3</c:f>
              <c:strCache>
                <c:ptCount val="1"/>
                <c:pt idx="0">
                  <c:v>Number</c:v>
                </c:pt>
              </c:strCache>
            </c:strRef>
          </c:tx>
          <c:spPr>
            <a:solidFill>
              <a:srgbClr val="998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Pivot!$BL$4:$BL$12</c:f>
              <c:strCache>
                <c:ptCount val="8"/>
                <c:pt idx="0">
                  <c:v>Indeed</c:v>
                </c:pt>
                <c:pt idx="1">
                  <c:v>LinkedIn</c:v>
                </c:pt>
                <c:pt idx="2">
                  <c:v>Google Search</c:v>
                </c:pt>
                <c:pt idx="3">
                  <c:v>Employee Referral</c:v>
                </c:pt>
                <c:pt idx="4">
                  <c:v>Diversity Job Fair</c:v>
                </c:pt>
                <c:pt idx="5">
                  <c:v>Career Builder</c:v>
                </c:pt>
                <c:pt idx="6">
                  <c:v>Website</c:v>
                </c:pt>
                <c:pt idx="7">
                  <c:v>Other</c:v>
                </c:pt>
              </c:strCache>
            </c:strRef>
          </c:cat>
          <c:val>
            <c:numRef>
              <c:f>Pivot!$BM$4:$BM$12</c:f>
              <c:numCache>
                <c:formatCode>General</c:formatCode>
                <c:ptCount val="9"/>
                <c:pt idx="0">
                  <c:v>87</c:v>
                </c:pt>
                <c:pt idx="1">
                  <c:v>76</c:v>
                </c:pt>
                <c:pt idx="2">
                  <c:v>49</c:v>
                </c:pt>
                <c:pt idx="3">
                  <c:v>31</c:v>
                </c:pt>
                <c:pt idx="4">
                  <c:v>29</c:v>
                </c:pt>
                <c:pt idx="5">
                  <c:v>23</c:v>
                </c:pt>
                <c:pt idx="6">
                  <c:v>13</c:v>
                </c:pt>
                <c:pt idx="7">
                  <c:v>2</c:v>
                </c:pt>
              </c:numCache>
            </c:numRef>
          </c:val>
          <c:extLst>
            <c:ext xmlns:c16="http://schemas.microsoft.com/office/drawing/2014/chart" uri="{C3380CC4-5D6E-409C-BE32-E72D297353CC}">
              <c16:uniqueId val="{00000000-9014-43D2-A57A-B90186C0C526}"/>
            </c:ext>
          </c:extLst>
        </c:ser>
        <c:ser>
          <c:idx val="1"/>
          <c:order val="1"/>
          <c:tx>
            <c:strRef>
              <c:f>Pivot!$BN$3</c:f>
              <c:strCache>
                <c:ptCount val="1"/>
                <c:pt idx="0">
                  <c:v>LARGE</c:v>
                </c:pt>
              </c:strCache>
            </c:strRef>
          </c:tx>
          <c:spPr>
            <a:solidFill>
              <a:srgbClr val="E9878C"/>
            </a:solidFill>
            <a:ln>
              <a:noFill/>
            </a:ln>
            <a:effectLst/>
          </c:spPr>
          <c:invertIfNegative val="0"/>
          <c:cat>
            <c:strRef>
              <c:f>Pivot!$BL$4:$BL$12</c:f>
              <c:strCache>
                <c:ptCount val="8"/>
                <c:pt idx="0">
                  <c:v>Indeed</c:v>
                </c:pt>
                <c:pt idx="1">
                  <c:v>LinkedIn</c:v>
                </c:pt>
                <c:pt idx="2">
                  <c:v>Google Search</c:v>
                </c:pt>
                <c:pt idx="3">
                  <c:v>Employee Referral</c:v>
                </c:pt>
                <c:pt idx="4">
                  <c:v>Diversity Job Fair</c:v>
                </c:pt>
                <c:pt idx="5">
                  <c:v>Career Builder</c:v>
                </c:pt>
                <c:pt idx="6">
                  <c:v>Website</c:v>
                </c:pt>
                <c:pt idx="7">
                  <c:v>Other</c:v>
                </c:pt>
              </c:strCache>
            </c:strRef>
          </c:cat>
          <c:val>
            <c:numRef>
              <c:f>Pivot!$BN$4:$BN$12</c:f>
              <c:numCache>
                <c:formatCode>General</c:formatCode>
                <c:ptCount val="9"/>
                <c:pt idx="0">
                  <c:v>87</c:v>
                </c:pt>
                <c:pt idx="1">
                  <c:v>76</c:v>
                </c:pt>
                <c:pt idx="2">
                  <c:v>#N/A</c:v>
                </c:pt>
                <c:pt idx="3">
                  <c:v>#N/A</c:v>
                </c:pt>
                <c:pt idx="4">
                  <c:v>#N/A</c:v>
                </c:pt>
                <c:pt idx="5">
                  <c:v>#N/A</c:v>
                </c:pt>
                <c:pt idx="6">
                  <c:v>#N/A</c:v>
                </c:pt>
                <c:pt idx="7">
                  <c:v>#N/A</c:v>
                </c:pt>
              </c:numCache>
            </c:numRef>
          </c:val>
          <c:extLst>
            <c:ext xmlns:c16="http://schemas.microsoft.com/office/drawing/2014/chart" uri="{C3380CC4-5D6E-409C-BE32-E72D297353CC}">
              <c16:uniqueId val="{00000001-9014-43D2-A57A-B90186C0C526}"/>
            </c:ext>
          </c:extLst>
        </c:ser>
        <c:dLbls>
          <c:showLegendKey val="0"/>
          <c:showVal val="0"/>
          <c:showCatName val="0"/>
          <c:showSerName val="0"/>
          <c:showPercent val="0"/>
          <c:showBubbleSize val="0"/>
        </c:dLbls>
        <c:gapWidth val="80"/>
        <c:overlap val="100"/>
        <c:axId val="392196144"/>
        <c:axId val="392198544"/>
      </c:barChart>
      <c:catAx>
        <c:axId val="392196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98544"/>
        <c:crosses val="autoZero"/>
        <c:auto val="1"/>
        <c:lblAlgn val="ctr"/>
        <c:lblOffset val="100"/>
        <c:noMultiLvlLbl val="0"/>
      </c:catAx>
      <c:valAx>
        <c:axId val="392198544"/>
        <c:scaling>
          <c:orientation val="minMax"/>
        </c:scaling>
        <c:delete val="1"/>
        <c:axPos val="t"/>
        <c:numFmt formatCode="General" sourceLinked="1"/>
        <c:majorTickMark val="none"/>
        <c:minorTickMark val="none"/>
        <c:tickLblPos val="nextTo"/>
        <c:crossAx val="39219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30622002475853022"/>
          <c:w val="0.93888888888888888"/>
          <c:h val="0.58638058456817121"/>
        </c:manualLayout>
      </c:layout>
      <c:lineChart>
        <c:grouping val="standard"/>
        <c:varyColors val="0"/>
        <c:ser>
          <c:idx val="1"/>
          <c:order val="0"/>
          <c:tx>
            <c:strRef>
              <c:f>Pivot!$V$3</c:f>
              <c:strCache>
                <c:ptCount val="1"/>
                <c:pt idx="0">
                  <c:v>Count of EmpID</c:v>
                </c:pt>
              </c:strCache>
            </c:strRef>
          </c:tx>
          <c:spPr>
            <a:ln w="28575" cap="rnd">
              <a:solidFill>
                <a:srgbClr val="9986A6"/>
              </a:solidFill>
              <a:round/>
            </a:ln>
            <a:effectLst/>
          </c:spPr>
          <c:marker>
            <c:symbol val="circle"/>
            <c:size val="8"/>
            <c:spPr>
              <a:solidFill>
                <a:srgbClr val="9986A6">
                  <a:alpha val="97000"/>
                </a:srgbClr>
              </a:solidFill>
              <a:ln w="9525">
                <a:solidFill>
                  <a:srgbClr val="F6F7F8"/>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Pivot!$U$4:$U$19</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Pivot!$V$4:$V$16</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smooth val="1"/>
          <c:extLst>
            <c:ext xmlns:c16="http://schemas.microsoft.com/office/drawing/2014/chart" uri="{C3380CC4-5D6E-409C-BE32-E72D297353CC}">
              <c16:uniqueId val="{00000000-3798-4DB1-930C-5A86F53C9220}"/>
            </c:ext>
          </c:extLst>
        </c:ser>
        <c:ser>
          <c:idx val="2"/>
          <c:order val="1"/>
          <c:tx>
            <c:strRef>
              <c:f>Pivot!$W$3</c:f>
              <c:strCache>
                <c:ptCount val="1"/>
                <c:pt idx="0">
                  <c:v>LARGE</c:v>
                </c:pt>
              </c:strCache>
            </c:strRef>
          </c:tx>
          <c:spPr>
            <a:ln w="28575" cap="rnd">
              <a:noFill/>
              <a:round/>
            </a:ln>
            <a:effectLst/>
          </c:spPr>
          <c:marker>
            <c:symbol val="circle"/>
            <c:size val="8"/>
            <c:spPr>
              <a:solidFill>
                <a:srgbClr val="E9878C"/>
              </a:solidFill>
              <a:ln w="9525">
                <a:solidFill>
                  <a:srgbClr val="F6F7F8"/>
                </a:solidFill>
              </a:ln>
              <a:effectLst/>
            </c:spPr>
          </c:marker>
          <c:cat>
            <c:numRef>
              <c:f>Pivot!$U$4:$U$19</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Pivot!$W$4:$W$16</c:f>
              <c:numCache>
                <c:formatCode>General</c:formatCode>
                <c:ptCount val="13"/>
                <c:pt idx="0">
                  <c:v>#N/A</c:v>
                </c:pt>
                <c:pt idx="1">
                  <c:v>#N/A</c:v>
                </c:pt>
                <c:pt idx="2">
                  <c:v>#N/A</c:v>
                </c:pt>
                <c:pt idx="3">
                  <c:v>#N/A</c:v>
                </c:pt>
                <c:pt idx="4">
                  <c:v>#N/A</c:v>
                </c:pt>
                <c:pt idx="5">
                  <c:v>83</c:v>
                </c:pt>
                <c:pt idx="6">
                  <c:v>#N/A</c:v>
                </c:pt>
                <c:pt idx="7">
                  <c:v>#N/A</c:v>
                </c:pt>
                <c:pt idx="8">
                  <c:v>60</c:v>
                </c:pt>
                <c:pt idx="9">
                  <c:v>#N/A</c:v>
                </c:pt>
                <c:pt idx="10">
                  <c:v>#N/A</c:v>
                </c:pt>
                <c:pt idx="11">
                  <c:v>#N/A</c:v>
                </c:pt>
                <c:pt idx="12">
                  <c:v>#N/A</c:v>
                </c:pt>
              </c:numCache>
            </c:numRef>
          </c:val>
          <c:smooth val="0"/>
          <c:extLst>
            <c:ext xmlns:c16="http://schemas.microsoft.com/office/drawing/2014/chart" uri="{C3380CC4-5D6E-409C-BE32-E72D297353CC}">
              <c16:uniqueId val="{00000001-3798-4DB1-930C-5A86F53C9220}"/>
            </c:ext>
          </c:extLst>
        </c:ser>
        <c:dLbls>
          <c:showLegendKey val="0"/>
          <c:showVal val="0"/>
          <c:showCatName val="0"/>
          <c:showSerName val="0"/>
          <c:showPercent val="0"/>
          <c:showBubbleSize val="0"/>
        </c:dLbls>
        <c:marker val="1"/>
        <c:smooth val="0"/>
        <c:axId val="211779952"/>
        <c:axId val="211781392"/>
      </c:lineChart>
      <c:catAx>
        <c:axId val="21177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81392"/>
        <c:crosses val="autoZero"/>
        <c:auto val="1"/>
        <c:lblAlgn val="ctr"/>
        <c:lblOffset val="100"/>
        <c:noMultiLvlLbl val="0"/>
      </c:catAx>
      <c:valAx>
        <c:axId val="211781392"/>
        <c:scaling>
          <c:orientation val="minMax"/>
        </c:scaling>
        <c:delete val="1"/>
        <c:axPos val="l"/>
        <c:numFmt formatCode="General" sourceLinked="1"/>
        <c:majorTickMark val="none"/>
        <c:minorTickMark val="none"/>
        <c:tickLblPos val="nextTo"/>
        <c:crossAx val="21177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786328456717396"/>
          <c:y val="6.2469117584587078E-2"/>
          <c:w val="0.72213671543282598"/>
          <c:h val="0.87506176483082587"/>
        </c:manualLayout>
      </c:layout>
      <c:barChart>
        <c:barDir val="bar"/>
        <c:grouping val="clustered"/>
        <c:varyColors val="0"/>
        <c:ser>
          <c:idx val="0"/>
          <c:order val="0"/>
          <c:tx>
            <c:strRef>
              <c:f>Pivot!$BD$3</c:f>
              <c:strCache>
                <c:ptCount val="1"/>
                <c:pt idx="0">
                  <c:v>Count of EmpID</c:v>
                </c:pt>
              </c:strCache>
            </c:strRef>
          </c:tx>
          <c:spPr>
            <a:solidFill>
              <a:srgbClr val="9986A6"/>
            </a:solidFill>
            <a:ln>
              <a:solidFill>
                <a:srgbClr val="9986A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Pivot!$BC$4:$BC$14</c:f>
              <c:strCache>
                <c:ptCount val="11"/>
                <c:pt idx="0">
                  <c:v>40K-50K</c:v>
                </c:pt>
                <c:pt idx="1">
                  <c:v>&gt;50K-60K</c:v>
                </c:pt>
                <c:pt idx="2">
                  <c:v>&gt;60K-70K</c:v>
                </c:pt>
                <c:pt idx="3">
                  <c:v>&gt;70K-80K</c:v>
                </c:pt>
                <c:pt idx="4">
                  <c:v>&gt;80K-90K</c:v>
                </c:pt>
                <c:pt idx="5">
                  <c:v>&gt;90K-100K</c:v>
                </c:pt>
                <c:pt idx="6">
                  <c:v>&gt;100K-110K</c:v>
                </c:pt>
                <c:pt idx="7">
                  <c:v>&gt;110K-120K</c:v>
                </c:pt>
                <c:pt idx="8">
                  <c:v>&gt;130K-140K</c:v>
                </c:pt>
                <c:pt idx="9">
                  <c:v>&gt;140K-150K</c:v>
                </c:pt>
                <c:pt idx="10">
                  <c:v>&gt;150K</c:v>
                </c:pt>
              </c:strCache>
            </c:strRef>
          </c:cat>
          <c:val>
            <c:numRef>
              <c:f>Pivot!$BD$4:$BD$14</c:f>
              <c:numCache>
                <c:formatCode>General</c:formatCode>
                <c:ptCount val="11"/>
                <c:pt idx="0">
                  <c:v>31</c:v>
                </c:pt>
                <c:pt idx="1">
                  <c:v>90</c:v>
                </c:pt>
                <c:pt idx="2">
                  <c:v>101</c:v>
                </c:pt>
                <c:pt idx="3">
                  <c:v>31</c:v>
                </c:pt>
                <c:pt idx="4">
                  <c:v>17</c:v>
                </c:pt>
                <c:pt idx="5">
                  <c:v>16</c:v>
                </c:pt>
                <c:pt idx="6">
                  <c:v>11</c:v>
                </c:pt>
                <c:pt idx="7">
                  <c:v>4</c:v>
                </c:pt>
                <c:pt idx="8">
                  <c:v>1</c:v>
                </c:pt>
                <c:pt idx="9">
                  <c:v>2</c:v>
                </c:pt>
                <c:pt idx="10">
                  <c:v>7</c:v>
                </c:pt>
              </c:numCache>
            </c:numRef>
          </c:val>
          <c:extLst>
            <c:ext xmlns:c16="http://schemas.microsoft.com/office/drawing/2014/chart" uri="{C3380CC4-5D6E-409C-BE32-E72D297353CC}">
              <c16:uniqueId val="{00000000-4ECC-42AB-89D2-0A0165E59E39}"/>
            </c:ext>
          </c:extLst>
        </c:ser>
        <c:ser>
          <c:idx val="1"/>
          <c:order val="1"/>
          <c:tx>
            <c:strRef>
              <c:f>Pivot!$BE$3</c:f>
              <c:strCache>
                <c:ptCount val="1"/>
                <c:pt idx="0">
                  <c:v>LARGE</c:v>
                </c:pt>
              </c:strCache>
            </c:strRef>
          </c:tx>
          <c:spPr>
            <a:solidFill>
              <a:srgbClr val="E9878C"/>
            </a:solidFill>
            <a:ln>
              <a:noFill/>
            </a:ln>
            <a:effectLst/>
          </c:spPr>
          <c:invertIfNegative val="0"/>
          <c:cat>
            <c:strRef>
              <c:f>Pivot!$BC$4:$BC$14</c:f>
              <c:strCache>
                <c:ptCount val="11"/>
                <c:pt idx="0">
                  <c:v>40K-50K</c:v>
                </c:pt>
                <c:pt idx="1">
                  <c:v>&gt;50K-60K</c:v>
                </c:pt>
                <c:pt idx="2">
                  <c:v>&gt;60K-70K</c:v>
                </c:pt>
                <c:pt idx="3">
                  <c:v>&gt;70K-80K</c:v>
                </c:pt>
                <c:pt idx="4">
                  <c:v>&gt;80K-90K</c:v>
                </c:pt>
                <c:pt idx="5">
                  <c:v>&gt;90K-100K</c:v>
                </c:pt>
                <c:pt idx="6">
                  <c:v>&gt;100K-110K</c:v>
                </c:pt>
                <c:pt idx="7">
                  <c:v>&gt;110K-120K</c:v>
                </c:pt>
                <c:pt idx="8">
                  <c:v>&gt;130K-140K</c:v>
                </c:pt>
                <c:pt idx="9">
                  <c:v>&gt;140K-150K</c:v>
                </c:pt>
                <c:pt idx="10">
                  <c:v>&gt;150K</c:v>
                </c:pt>
              </c:strCache>
            </c:strRef>
          </c:cat>
          <c:val>
            <c:numRef>
              <c:f>Pivot!$BE$4:$BE$14</c:f>
              <c:numCache>
                <c:formatCode>General</c:formatCode>
                <c:ptCount val="11"/>
                <c:pt idx="0">
                  <c:v>#N/A</c:v>
                </c:pt>
                <c:pt idx="1">
                  <c:v>90</c:v>
                </c:pt>
                <c:pt idx="2">
                  <c:v>101</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1-4ECC-42AB-89D2-0A0165E59E39}"/>
            </c:ext>
          </c:extLst>
        </c:ser>
        <c:dLbls>
          <c:showLegendKey val="0"/>
          <c:showVal val="0"/>
          <c:showCatName val="0"/>
          <c:showSerName val="0"/>
          <c:showPercent val="0"/>
          <c:showBubbleSize val="0"/>
        </c:dLbls>
        <c:gapWidth val="80"/>
        <c:overlap val="97"/>
        <c:axId val="354710352"/>
        <c:axId val="354712272"/>
      </c:barChart>
      <c:catAx>
        <c:axId val="35471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12272"/>
        <c:crosses val="autoZero"/>
        <c:auto val="1"/>
        <c:lblAlgn val="ctr"/>
        <c:lblOffset val="100"/>
        <c:noMultiLvlLbl val="0"/>
      </c:catAx>
      <c:valAx>
        <c:axId val="354712272"/>
        <c:scaling>
          <c:orientation val="minMax"/>
        </c:scaling>
        <c:delete val="1"/>
        <c:axPos val="b"/>
        <c:numFmt formatCode="General" sourceLinked="1"/>
        <c:majorTickMark val="none"/>
        <c:minorTickMark val="none"/>
        <c:tickLblPos val="nextTo"/>
        <c:crossAx val="354710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Dashboard.xlsx]Pivot!PT Gender</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Pivot!$AA$3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A3-4603-9EE7-BADA010360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A3-4603-9EE7-BADA01036053}"/>
              </c:ext>
            </c:extLst>
          </c:dPt>
          <c:cat>
            <c:strRef>
              <c:f>Pivot!$Z$4:$Z$5</c:f>
              <c:strCache>
                <c:ptCount val="2"/>
                <c:pt idx="0">
                  <c:v>Female</c:v>
                </c:pt>
                <c:pt idx="1">
                  <c:v>Male</c:v>
                </c:pt>
              </c:strCache>
            </c:strRef>
          </c:cat>
          <c:val>
            <c:numRef>
              <c:f>Pivot!$AA$4:$AA$5</c:f>
              <c:numCache>
                <c:formatCode>General</c:formatCode>
                <c:ptCount val="2"/>
                <c:pt idx="0">
                  <c:v>176</c:v>
                </c:pt>
                <c:pt idx="1">
                  <c:v>135</c:v>
                </c:pt>
              </c:numCache>
            </c:numRef>
          </c:val>
          <c:extLst>
            <c:ext xmlns:c16="http://schemas.microsoft.com/office/drawing/2014/chart" uri="{C3380CC4-5D6E-409C-BE32-E72D297353CC}">
              <c16:uniqueId val="{00000000-F091-492F-B1C6-340F8B40AD0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39169466316710411"/>
          <c:y val="0.86631889763779524"/>
          <c:w val="0.24438845144356955"/>
          <c:h val="0.1059033245844269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Pivot!$I$3</c:f>
              <c:strCache>
                <c:ptCount val="1"/>
                <c:pt idx="0">
                  <c:v>Count of EmpID</c:v>
                </c:pt>
              </c:strCache>
            </c:strRef>
          </c:tx>
          <c:spPr>
            <a:solidFill>
              <a:srgbClr val="998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Pivot!$H$4:$H$9</c:f>
              <c:strCache>
                <c:ptCount val="6"/>
                <c:pt idx="0">
                  <c:v>Production</c:v>
                </c:pt>
                <c:pt idx="1">
                  <c:v>IT/IS</c:v>
                </c:pt>
                <c:pt idx="2">
                  <c:v>Sales</c:v>
                </c:pt>
                <c:pt idx="3">
                  <c:v>Software Engineering</c:v>
                </c:pt>
                <c:pt idx="4">
                  <c:v>Admin Offices</c:v>
                </c:pt>
                <c:pt idx="5">
                  <c:v>Executive Office</c:v>
                </c:pt>
              </c:strCache>
            </c:strRef>
          </c:cat>
          <c:val>
            <c:numRef>
              <c:f>Pivot!$I$4:$I$9</c:f>
              <c:numCache>
                <c:formatCode>General</c:formatCode>
                <c:ptCount val="6"/>
                <c:pt idx="0">
                  <c:v>209</c:v>
                </c:pt>
                <c:pt idx="1">
                  <c:v>50</c:v>
                </c:pt>
                <c:pt idx="2">
                  <c:v>31</c:v>
                </c:pt>
                <c:pt idx="3">
                  <c:v>11</c:v>
                </c:pt>
                <c:pt idx="4">
                  <c:v>9</c:v>
                </c:pt>
                <c:pt idx="5">
                  <c:v>1</c:v>
                </c:pt>
              </c:numCache>
            </c:numRef>
          </c:val>
          <c:extLst>
            <c:ext xmlns:c16="http://schemas.microsoft.com/office/drawing/2014/chart" uri="{C3380CC4-5D6E-409C-BE32-E72D297353CC}">
              <c16:uniqueId val="{00000000-C9D2-4ED1-8B96-E53B087B2571}"/>
            </c:ext>
          </c:extLst>
        </c:ser>
        <c:ser>
          <c:idx val="1"/>
          <c:order val="1"/>
          <c:tx>
            <c:strRef>
              <c:f>Pivot!$J$3</c:f>
              <c:strCache>
                <c:ptCount val="1"/>
                <c:pt idx="0">
                  <c:v>MAX</c:v>
                </c:pt>
              </c:strCache>
            </c:strRef>
          </c:tx>
          <c:spPr>
            <a:solidFill>
              <a:srgbClr val="E9878C"/>
            </a:solidFill>
            <a:ln>
              <a:noFill/>
            </a:ln>
            <a:effectLst/>
          </c:spPr>
          <c:invertIfNegative val="0"/>
          <c:cat>
            <c:strRef>
              <c:f>Pivot!$H$4:$H$9</c:f>
              <c:strCache>
                <c:ptCount val="6"/>
                <c:pt idx="0">
                  <c:v>Production</c:v>
                </c:pt>
                <c:pt idx="1">
                  <c:v>IT/IS</c:v>
                </c:pt>
                <c:pt idx="2">
                  <c:v>Sales</c:v>
                </c:pt>
                <c:pt idx="3">
                  <c:v>Software Engineering</c:v>
                </c:pt>
                <c:pt idx="4">
                  <c:v>Admin Offices</c:v>
                </c:pt>
                <c:pt idx="5">
                  <c:v>Executive Office</c:v>
                </c:pt>
              </c:strCache>
            </c:strRef>
          </c:cat>
          <c:val>
            <c:numRef>
              <c:f>Pivot!$J$4:$J$9</c:f>
              <c:numCache>
                <c:formatCode>General</c:formatCode>
                <c:ptCount val="6"/>
                <c:pt idx="0">
                  <c:v>209</c:v>
                </c:pt>
                <c:pt idx="1">
                  <c:v>#N/A</c:v>
                </c:pt>
                <c:pt idx="2">
                  <c:v>#N/A</c:v>
                </c:pt>
                <c:pt idx="3">
                  <c:v>#N/A</c:v>
                </c:pt>
                <c:pt idx="4">
                  <c:v>#N/A</c:v>
                </c:pt>
                <c:pt idx="5">
                  <c:v>#N/A</c:v>
                </c:pt>
              </c:numCache>
            </c:numRef>
          </c:val>
          <c:extLst>
            <c:ext xmlns:c16="http://schemas.microsoft.com/office/drawing/2014/chart" uri="{C3380CC4-5D6E-409C-BE32-E72D297353CC}">
              <c16:uniqueId val="{00000001-C9D2-4ED1-8B96-E53B087B2571}"/>
            </c:ext>
          </c:extLst>
        </c:ser>
        <c:dLbls>
          <c:showLegendKey val="0"/>
          <c:showVal val="0"/>
          <c:showCatName val="0"/>
          <c:showSerName val="0"/>
          <c:showPercent val="0"/>
          <c:showBubbleSize val="0"/>
        </c:dLbls>
        <c:gapWidth val="80"/>
        <c:overlap val="100"/>
        <c:axId val="223170432"/>
        <c:axId val="223167552"/>
      </c:barChart>
      <c:catAx>
        <c:axId val="2231704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67552"/>
        <c:crosses val="autoZero"/>
        <c:auto val="1"/>
        <c:lblAlgn val="ctr"/>
        <c:lblOffset val="100"/>
        <c:noMultiLvlLbl val="0"/>
      </c:catAx>
      <c:valAx>
        <c:axId val="223167552"/>
        <c:scaling>
          <c:orientation val="minMax"/>
        </c:scaling>
        <c:delete val="1"/>
        <c:axPos val="t"/>
        <c:numFmt formatCode="General" sourceLinked="1"/>
        <c:majorTickMark val="none"/>
        <c:minorTickMark val="none"/>
        <c:tickLblPos val="nextTo"/>
        <c:crossAx val="22317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18" Type="http://schemas.openxmlformats.org/officeDocument/2006/relationships/chart" Target="../charts/chart6.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image" Target="../media/image11.png"/><Relationship Id="rId17" Type="http://schemas.openxmlformats.org/officeDocument/2006/relationships/chart" Target="../charts/chart5.xml"/><Relationship Id="rId2" Type="http://schemas.openxmlformats.org/officeDocument/2006/relationships/image" Target="../media/image1.png"/><Relationship Id="rId16" Type="http://schemas.openxmlformats.org/officeDocument/2006/relationships/chart" Target="../charts/chart4.xml"/><Relationship Id="rId20" Type="http://schemas.openxmlformats.org/officeDocument/2006/relationships/image" Target="../media/image13.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4.svg"/><Relationship Id="rId15" Type="http://schemas.openxmlformats.org/officeDocument/2006/relationships/chart" Target="../charts/chart3.xml"/><Relationship Id="rId10" Type="http://schemas.openxmlformats.org/officeDocument/2006/relationships/image" Target="../media/image9.png"/><Relationship Id="rId19"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10763</xdr:colOff>
      <xdr:row>0</xdr:row>
      <xdr:rowOff>10763</xdr:rowOff>
    </xdr:from>
    <xdr:to>
      <xdr:col>20</xdr:col>
      <xdr:colOff>279831</xdr:colOff>
      <xdr:row>35</xdr:row>
      <xdr:rowOff>172203</xdr:rowOff>
    </xdr:to>
    <xdr:sp macro="" textlink="">
      <xdr:nvSpPr>
        <xdr:cNvPr id="84" name="Rectangle 83">
          <a:extLst>
            <a:ext uri="{FF2B5EF4-FFF2-40B4-BE49-F238E27FC236}">
              <a16:creationId xmlns:a16="http://schemas.microsoft.com/office/drawing/2014/main" id="{1E4B866E-194B-96DA-98F0-E5772E9BA64C}"/>
            </a:ext>
          </a:extLst>
        </xdr:cNvPr>
        <xdr:cNvSpPr/>
      </xdr:nvSpPr>
      <xdr:spPr>
        <a:xfrm>
          <a:off x="10763" y="10763"/>
          <a:ext cx="12258729" cy="6565254"/>
        </a:xfrm>
        <a:prstGeom prst="rect">
          <a:avLst/>
        </a:prstGeom>
        <a:gradFill>
          <a:gsLst>
            <a:gs pos="22000">
              <a:srgbClr val="6B5675"/>
            </a:gs>
            <a:gs pos="100000">
              <a:srgbClr val="E46B70"/>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304191</xdr:colOff>
      <xdr:row>9</xdr:row>
      <xdr:rowOff>41670</xdr:rowOff>
    </xdr:from>
    <xdr:to>
      <xdr:col>6</xdr:col>
      <xdr:colOff>449482</xdr:colOff>
      <xdr:row>11</xdr:row>
      <xdr:rowOff>182030</xdr:rowOff>
    </xdr:to>
    <xdr:sp macro="" textlink="">
      <xdr:nvSpPr>
        <xdr:cNvPr id="2" name="Rectangle 1">
          <a:extLst>
            <a:ext uri="{FF2B5EF4-FFF2-40B4-BE49-F238E27FC236}">
              <a16:creationId xmlns:a16="http://schemas.microsoft.com/office/drawing/2014/main" id="{31FA5C62-26FC-FC3D-65C0-DE79B6818E52}"/>
            </a:ext>
          </a:extLst>
        </xdr:cNvPr>
        <xdr:cNvSpPr/>
      </xdr:nvSpPr>
      <xdr:spPr>
        <a:xfrm>
          <a:off x="2758089" y="1688365"/>
          <a:ext cx="1372240" cy="506292"/>
        </a:xfrm>
        <a:prstGeom prst="rect">
          <a:avLst/>
        </a:prstGeom>
        <a:gradFill flip="none" rotWithShape="1">
          <a:gsLst>
            <a:gs pos="22000">
              <a:srgbClr val="6B5675"/>
            </a:gs>
            <a:gs pos="100000">
              <a:srgbClr val="E46B70"/>
            </a:gs>
          </a:gsLst>
          <a:path path="circle">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46014</xdr:colOff>
      <xdr:row>4</xdr:row>
      <xdr:rowOff>27609</xdr:rowOff>
    </xdr:from>
    <xdr:to>
      <xdr:col>20</xdr:col>
      <xdr:colOff>165652</xdr:colOff>
      <xdr:row>35</xdr:row>
      <xdr:rowOff>43051</xdr:rowOff>
    </xdr:to>
    <xdr:sp macro="" textlink="">
      <xdr:nvSpPr>
        <xdr:cNvPr id="62" name="Rectangle 61">
          <a:extLst>
            <a:ext uri="{FF2B5EF4-FFF2-40B4-BE49-F238E27FC236}">
              <a16:creationId xmlns:a16="http://schemas.microsoft.com/office/drawing/2014/main" id="{3A463220-9C0B-9822-D9B5-A6100F103C69}"/>
            </a:ext>
          </a:extLst>
        </xdr:cNvPr>
        <xdr:cNvSpPr/>
      </xdr:nvSpPr>
      <xdr:spPr>
        <a:xfrm>
          <a:off x="1886438" y="759473"/>
          <a:ext cx="10268875" cy="5687392"/>
        </a:xfrm>
        <a:prstGeom prst="rect">
          <a:avLst/>
        </a:prstGeom>
        <a:solidFill>
          <a:srgbClr val="F6F7F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0</xdr:col>
      <xdr:colOff>56228</xdr:colOff>
      <xdr:row>4</xdr:row>
      <xdr:rowOff>25214</xdr:rowOff>
    </xdr:from>
    <xdr:to>
      <xdr:col>3</xdr:col>
      <xdr:colOff>5254</xdr:colOff>
      <xdr:row>10</xdr:row>
      <xdr:rowOff>116231</xdr:rowOff>
    </xdr:to>
    <mc:AlternateContent xmlns:mc="http://schemas.openxmlformats.org/markup-compatibility/2006" xmlns:a14="http://schemas.microsoft.com/office/drawing/2010/main">
      <mc:Choice Requires="a14">
        <xdr:graphicFrame macro="">
          <xdr:nvGraphicFramePr>
            <xdr:cNvPr id="32" name="EmploymentStatus">
              <a:extLst>
                <a:ext uri="{FF2B5EF4-FFF2-40B4-BE49-F238E27FC236}">
                  <a16:creationId xmlns:a16="http://schemas.microsoft.com/office/drawing/2014/main" id="{ACE938DA-7F4B-42D8-A886-E94B1A10B70C}"/>
                </a:ext>
              </a:extLst>
            </xdr:cNvPr>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mlns="">
        <xdr:sp macro="" textlink="">
          <xdr:nvSpPr>
            <xdr:cNvPr id="0" name=""/>
            <xdr:cNvSpPr>
              <a:spLocks noTextEdit="1"/>
            </xdr:cNvSpPr>
          </xdr:nvSpPr>
          <xdr:spPr>
            <a:xfrm>
              <a:off x="56228" y="750928"/>
              <a:ext cx="1772383" cy="117958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56228</xdr:colOff>
      <xdr:row>15</xdr:row>
      <xdr:rowOff>143812</xdr:rowOff>
    </xdr:from>
    <xdr:to>
      <xdr:col>3</xdr:col>
      <xdr:colOff>5254</xdr:colOff>
      <xdr:row>26</xdr:row>
      <xdr:rowOff>122736</xdr:rowOff>
    </xdr:to>
    <mc:AlternateContent xmlns:mc="http://schemas.openxmlformats.org/markup-compatibility/2006" xmlns:a14="http://schemas.microsoft.com/office/drawing/2010/main">
      <mc:Choice Requires="a14">
        <xdr:graphicFrame macro="">
          <xdr:nvGraphicFramePr>
            <xdr:cNvPr id="33" name="Department">
              <a:extLst>
                <a:ext uri="{FF2B5EF4-FFF2-40B4-BE49-F238E27FC236}">
                  <a16:creationId xmlns:a16="http://schemas.microsoft.com/office/drawing/2014/main" id="{CC2A672E-41FB-490F-B76B-DF9BE8B464F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6228" y="2865241"/>
              <a:ext cx="1772383" cy="197463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56228</xdr:colOff>
      <xdr:row>10</xdr:row>
      <xdr:rowOff>124915</xdr:rowOff>
    </xdr:from>
    <xdr:to>
      <xdr:col>3</xdr:col>
      <xdr:colOff>5254</xdr:colOff>
      <xdr:row>15</xdr:row>
      <xdr:rowOff>138045</xdr:rowOff>
    </xdr:to>
    <mc:AlternateContent xmlns:mc="http://schemas.openxmlformats.org/markup-compatibility/2006" xmlns:a14="http://schemas.microsoft.com/office/drawing/2010/main">
      <mc:Choice Requires="a14">
        <xdr:graphicFrame macro="">
          <xdr:nvGraphicFramePr>
            <xdr:cNvPr id="35" name="Sex 1">
              <a:extLst>
                <a:ext uri="{FF2B5EF4-FFF2-40B4-BE49-F238E27FC236}">
                  <a16:creationId xmlns:a16="http://schemas.microsoft.com/office/drawing/2014/main" id="{AEA566DE-FDF3-4E5E-8CF3-087700E04224}"/>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56228" y="1939201"/>
              <a:ext cx="1772383" cy="92027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100460</xdr:colOff>
      <xdr:row>6</xdr:row>
      <xdr:rowOff>128840</xdr:rowOff>
    </xdr:from>
    <xdr:to>
      <xdr:col>19</xdr:col>
      <xdr:colOff>505435</xdr:colOff>
      <xdr:row>13</xdr:row>
      <xdr:rowOff>128840</xdr:rowOff>
    </xdr:to>
    <xdr:grpSp>
      <xdr:nvGrpSpPr>
        <xdr:cNvPr id="60" name="Group 59">
          <a:extLst>
            <a:ext uri="{FF2B5EF4-FFF2-40B4-BE49-F238E27FC236}">
              <a16:creationId xmlns:a16="http://schemas.microsoft.com/office/drawing/2014/main" id="{637A1A96-99AD-E659-3D61-5B40DA7A2EB8}"/>
            </a:ext>
          </a:extLst>
        </xdr:cNvPr>
        <xdr:cNvGrpSpPr/>
      </xdr:nvGrpSpPr>
      <xdr:grpSpPr>
        <a:xfrm>
          <a:off x="9090246" y="1217411"/>
          <a:ext cx="2709118" cy="1270000"/>
          <a:chOff x="8286422" y="1113827"/>
          <a:chExt cx="2292258" cy="1191738"/>
        </a:xfrm>
      </xdr:grpSpPr>
      <xdr:graphicFrame macro="">
        <xdr:nvGraphicFramePr>
          <xdr:cNvPr id="24" name="Chart 23">
            <a:extLst>
              <a:ext uri="{FF2B5EF4-FFF2-40B4-BE49-F238E27FC236}">
                <a16:creationId xmlns:a16="http://schemas.microsoft.com/office/drawing/2014/main" id="{0398CAF2-8A3B-4283-A731-09B335CF6EA8}"/>
              </a:ext>
            </a:extLst>
          </xdr:cNvPr>
          <xdr:cNvGraphicFramePr>
            <a:graphicFrameLocks/>
          </xdr:cNvGraphicFramePr>
        </xdr:nvGraphicFramePr>
        <xdr:xfrm>
          <a:off x="8286422" y="1113827"/>
          <a:ext cx="2292258" cy="1191738"/>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29" name="Graphic 28" descr="Woman with solid fill">
            <a:extLst>
              <a:ext uri="{FF2B5EF4-FFF2-40B4-BE49-F238E27FC236}">
                <a16:creationId xmlns:a16="http://schemas.microsoft.com/office/drawing/2014/main" id="{B281094C-27E1-D80C-3BB2-EC0739632AC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341231" y="1254169"/>
            <a:ext cx="773855" cy="766627"/>
          </a:xfrm>
          <a:prstGeom prst="rect">
            <a:avLst/>
          </a:prstGeom>
        </xdr:spPr>
      </xdr:pic>
      <xdr:pic>
        <xdr:nvPicPr>
          <xdr:cNvPr id="34" name="Graphic 33" descr="Man with solid fill">
            <a:extLst>
              <a:ext uri="{FF2B5EF4-FFF2-40B4-BE49-F238E27FC236}">
                <a16:creationId xmlns:a16="http://schemas.microsoft.com/office/drawing/2014/main" id="{1559E2DA-E219-7504-91D1-4A7BF590B05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782679" y="1249627"/>
            <a:ext cx="773228" cy="766196"/>
          </a:xfrm>
          <a:prstGeom prst="rect">
            <a:avLst/>
          </a:prstGeom>
        </xdr:spPr>
      </xdr:pic>
    </xdr:grpSp>
    <xdr:clientData/>
  </xdr:twoCellAnchor>
  <xdr:twoCellAnchor editAs="oneCell">
    <xdr:from>
      <xdr:col>0</xdr:col>
      <xdr:colOff>56228</xdr:colOff>
      <xdr:row>26</xdr:row>
      <xdr:rowOff>131418</xdr:rowOff>
    </xdr:from>
    <xdr:to>
      <xdr:col>3</xdr:col>
      <xdr:colOff>5254</xdr:colOff>
      <xdr:row>35</xdr:row>
      <xdr:rowOff>36812</xdr:rowOff>
    </xdr:to>
    <mc:AlternateContent xmlns:mc="http://schemas.openxmlformats.org/markup-compatibility/2006" xmlns:a14="http://schemas.microsoft.com/office/drawing/2010/main">
      <mc:Choice Requires="a14">
        <xdr:graphicFrame macro="">
          <xdr:nvGraphicFramePr>
            <xdr:cNvPr id="37" name="PerformanceScore">
              <a:extLst>
                <a:ext uri="{FF2B5EF4-FFF2-40B4-BE49-F238E27FC236}">
                  <a16:creationId xmlns:a16="http://schemas.microsoft.com/office/drawing/2014/main" id="{703F878F-A4FC-4D08-981B-865BDDBB2D97}"/>
                </a:ext>
              </a:extLst>
            </xdr:cNvPr>
            <xdr:cNvGraphicFramePr/>
          </xdr:nvGraphicFramePr>
          <xdr:xfrm>
            <a:off x="0" y="0"/>
            <a:ext cx="0" cy="0"/>
          </xdr:xfrm>
          <a:graphic>
            <a:graphicData uri="http://schemas.microsoft.com/office/drawing/2010/slicer">
              <sle:slicer xmlns:sle="http://schemas.microsoft.com/office/drawing/2010/slicer" name="PerformanceScore"/>
            </a:graphicData>
          </a:graphic>
        </xdr:graphicFrame>
      </mc:Choice>
      <mc:Fallback xmlns="">
        <xdr:sp macro="" textlink="">
          <xdr:nvSpPr>
            <xdr:cNvPr id="0" name=""/>
            <xdr:cNvSpPr>
              <a:spLocks noTextEdit="1"/>
            </xdr:cNvSpPr>
          </xdr:nvSpPr>
          <xdr:spPr>
            <a:xfrm>
              <a:off x="56228" y="4848561"/>
              <a:ext cx="1772383" cy="153825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110435</xdr:colOff>
      <xdr:row>5</xdr:row>
      <xdr:rowOff>64420</xdr:rowOff>
    </xdr:from>
    <xdr:to>
      <xdr:col>6</xdr:col>
      <xdr:colOff>322103</xdr:colOff>
      <xdr:row>9</xdr:row>
      <xdr:rowOff>140326</xdr:rowOff>
    </xdr:to>
    <xdr:grpSp>
      <xdr:nvGrpSpPr>
        <xdr:cNvPr id="61" name="Group 60">
          <a:extLst>
            <a:ext uri="{FF2B5EF4-FFF2-40B4-BE49-F238E27FC236}">
              <a16:creationId xmlns:a16="http://schemas.microsoft.com/office/drawing/2014/main" id="{9EA2C03A-853D-EB5D-9F2B-FA96AA4786DB}"/>
            </a:ext>
          </a:extLst>
        </xdr:cNvPr>
        <xdr:cNvGrpSpPr/>
      </xdr:nvGrpSpPr>
      <xdr:grpSpPr>
        <a:xfrm>
          <a:off x="1933792" y="971563"/>
          <a:ext cx="2035025" cy="801620"/>
          <a:chOff x="2015435" y="743152"/>
          <a:chExt cx="2033842" cy="776662"/>
        </a:xfrm>
      </xdr:grpSpPr>
      <xdr:grpSp>
        <xdr:nvGrpSpPr>
          <xdr:cNvPr id="6" name="Group 5">
            <a:extLst>
              <a:ext uri="{FF2B5EF4-FFF2-40B4-BE49-F238E27FC236}">
                <a16:creationId xmlns:a16="http://schemas.microsoft.com/office/drawing/2014/main" id="{819CDAB3-CB0F-B9CA-A617-BEDA2F041405}"/>
              </a:ext>
            </a:extLst>
          </xdr:cNvPr>
          <xdr:cNvGrpSpPr/>
        </xdr:nvGrpSpPr>
        <xdr:grpSpPr>
          <a:xfrm>
            <a:off x="2015435" y="743152"/>
            <a:ext cx="2033842" cy="768223"/>
            <a:chOff x="1956081" y="415054"/>
            <a:chExt cx="1358900" cy="797075"/>
          </a:xfrm>
          <a:gradFill>
            <a:gsLst>
              <a:gs pos="22000">
                <a:srgbClr val="6B5675"/>
              </a:gs>
              <a:gs pos="69000">
                <a:srgbClr val="A86173"/>
              </a:gs>
              <a:gs pos="98000">
                <a:srgbClr val="E46B70"/>
              </a:gs>
            </a:gsLst>
            <a:path path="circle">
              <a:fillToRect l="100000" t="100000"/>
            </a:path>
          </a:gradFill>
        </xdr:grpSpPr>
        <xdr:sp macro="" textlink="Pivot!B4">
          <xdr:nvSpPr>
            <xdr:cNvPr id="3" name="Rectangle 2">
              <a:extLst>
                <a:ext uri="{FF2B5EF4-FFF2-40B4-BE49-F238E27FC236}">
                  <a16:creationId xmlns:a16="http://schemas.microsoft.com/office/drawing/2014/main" id="{A4B56296-19D5-0227-3341-BB835DC43AF1}"/>
                </a:ext>
              </a:extLst>
            </xdr:cNvPr>
            <xdr:cNvSpPr/>
          </xdr:nvSpPr>
          <xdr:spPr>
            <a:xfrm>
              <a:off x="1956081" y="415054"/>
              <a:ext cx="1358900" cy="797075"/>
            </a:xfrm>
            <a:prstGeom prst="rect">
              <a:avLst/>
            </a:prstGeom>
            <a:grp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1"/>
            <a:lstStyle/>
            <a:p>
              <a:pPr algn="r"/>
              <a:r>
                <a:rPr lang="en-US" sz="3200" b="0" i="0" u="none" strike="noStrike">
                  <a:solidFill>
                    <a:schemeClr val="bg1"/>
                  </a:solidFill>
                  <a:latin typeface="Calibri"/>
                  <a:ea typeface="Calibri"/>
                  <a:cs typeface="Calibri"/>
                </a:rPr>
                <a:t>         </a:t>
              </a:r>
              <a:fld id="{3D158B60-CD38-4E86-ABFB-A30B56695665}" type="TxLink">
                <a:rPr lang="en-US" sz="3200" b="0" i="0" u="none" strike="noStrike">
                  <a:solidFill>
                    <a:schemeClr val="bg1"/>
                  </a:solidFill>
                  <a:latin typeface="Calibri"/>
                  <a:ea typeface="Calibri"/>
                  <a:cs typeface="Calibri"/>
                </a:rPr>
                <a:pPr algn="r"/>
                <a:t>311</a:t>
              </a:fld>
              <a:endParaRPr lang="en-PH" sz="3200" b="0">
                <a:solidFill>
                  <a:schemeClr val="bg1"/>
                </a:solidFill>
              </a:endParaRPr>
            </a:p>
          </xdr:txBody>
        </xdr:sp>
        <xdr:sp macro="" textlink="">
          <xdr:nvSpPr>
            <xdr:cNvPr id="4" name="Rectangle 3">
              <a:extLst>
                <a:ext uri="{FF2B5EF4-FFF2-40B4-BE49-F238E27FC236}">
                  <a16:creationId xmlns:a16="http://schemas.microsoft.com/office/drawing/2014/main" id="{CEE1367B-1976-00C4-C4A7-61EE5E170870}"/>
                </a:ext>
              </a:extLst>
            </xdr:cNvPr>
            <xdr:cNvSpPr/>
          </xdr:nvSpPr>
          <xdr:spPr>
            <a:xfrm>
              <a:off x="2503330" y="876750"/>
              <a:ext cx="811309" cy="256812"/>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1"/>
            <a:lstStyle/>
            <a:p>
              <a:pPr algn="r"/>
              <a:r>
                <a:rPr lang="en-PH" sz="1200"/>
                <a:t>Total Employees</a:t>
              </a:r>
            </a:p>
          </xdr:txBody>
        </xdr:sp>
      </xdr:grpSp>
      <xdr:pic>
        <xdr:nvPicPr>
          <xdr:cNvPr id="42" name="Graphic 41" descr="Users with solid fill">
            <a:extLst>
              <a:ext uri="{FF2B5EF4-FFF2-40B4-BE49-F238E27FC236}">
                <a16:creationId xmlns:a16="http://schemas.microsoft.com/office/drawing/2014/main" id="{5C5BCAA7-C7C7-2A8B-8EE5-DDA273F42C2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089537" y="809856"/>
            <a:ext cx="712810" cy="709958"/>
          </a:xfrm>
          <a:prstGeom prst="rect">
            <a:avLst/>
          </a:prstGeom>
        </xdr:spPr>
      </xdr:pic>
    </xdr:grpSp>
    <xdr:clientData/>
  </xdr:twoCellAnchor>
  <xdr:twoCellAnchor>
    <xdr:from>
      <xdr:col>6</xdr:col>
      <xdr:colOff>394164</xdr:colOff>
      <xdr:row>5</xdr:row>
      <xdr:rowOff>64420</xdr:rowOff>
    </xdr:from>
    <xdr:to>
      <xdr:col>9</xdr:col>
      <xdr:colOff>596629</xdr:colOff>
      <xdr:row>9</xdr:row>
      <xdr:rowOff>128839</xdr:rowOff>
    </xdr:to>
    <xdr:grpSp>
      <xdr:nvGrpSpPr>
        <xdr:cNvPr id="64" name="Group 63">
          <a:extLst>
            <a:ext uri="{FF2B5EF4-FFF2-40B4-BE49-F238E27FC236}">
              <a16:creationId xmlns:a16="http://schemas.microsoft.com/office/drawing/2014/main" id="{E4C8C27C-9D05-97FF-D78C-BC83B832865B}"/>
            </a:ext>
          </a:extLst>
        </xdr:cNvPr>
        <xdr:cNvGrpSpPr/>
      </xdr:nvGrpSpPr>
      <xdr:grpSpPr>
        <a:xfrm>
          <a:off x="4040878" y="971563"/>
          <a:ext cx="2025822" cy="790133"/>
          <a:chOff x="6874564" y="984711"/>
          <a:chExt cx="2024639" cy="830711"/>
        </a:xfrm>
      </xdr:grpSpPr>
      <xdr:grpSp>
        <xdr:nvGrpSpPr>
          <xdr:cNvPr id="10" name="Group 9">
            <a:extLst>
              <a:ext uri="{FF2B5EF4-FFF2-40B4-BE49-F238E27FC236}">
                <a16:creationId xmlns:a16="http://schemas.microsoft.com/office/drawing/2014/main" id="{8CC15AA4-5A76-4BB3-94A4-48472AD2FDE7}"/>
              </a:ext>
            </a:extLst>
          </xdr:cNvPr>
          <xdr:cNvGrpSpPr/>
        </xdr:nvGrpSpPr>
        <xdr:grpSpPr>
          <a:xfrm>
            <a:off x="6874564" y="990215"/>
            <a:ext cx="2024639" cy="825207"/>
            <a:chOff x="1958683" y="505635"/>
            <a:chExt cx="1358900" cy="784516"/>
          </a:xfrm>
          <a:gradFill>
            <a:gsLst>
              <a:gs pos="22000">
                <a:srgbClr val="6B5675"/>
              </a:gs>
              <a:gs pos="69000">
                <a:srgbClr val="A86173"/>
              </a:gs>
              <a:gs pos="98000">
                <a:srgbClr val="E46B70"/>
              </a:gs>
            </a:gsLst>
            <a:path path="circle">
              <a:fillToRect l="100000" t="100000"/>
            </a:path>
          </a:gradFill>
        </xdr:grpSpPr>
        <xdr:sp macro="" textlink="Pivot!O4">
          <xdr:nvSpPr>
            <xdr:cNvPr id="11" name="Rectangle 10">
              <a:extLst>
                <a:ext uri="{FF2B5EF4-FFF2-40B4-BE49-F238E27FC236}">
                  <a16:creationId xmlns:a16="http://schemas.microsoft.com/office/drawing/2014/main" id="{E15FD43C-F097-6D95-6A7D-F00F182DB271}"/>
                </a:ext>
              </a:extLst>
            </xdr:cNvPr>
            <xdr:cNvSpPr/>
          </xdr:nvSpPr>
          <xdr:spPr>
            <a:xfrm>
              <a:off x="1958683" y="505635"/>
              <a:ext cx="1358900" cy="784516"/>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90000" rtlCol="0" anchor="t" anchorCtr="1"/>
            <a:lstStyle/>
            <a:p>
              <a:pPr algn="r"/>
              <a:r>
                <a:rPr lang="en-US" sz="3200" b="0" i="0" u="none" strike="noStrike">
                  <a:solidFill>
                    <a:schemeClr val="bg1"/>
                  </a:solidFill>
                  <a:latin typeface="Calibri"/>
                  <a:ea typeface="Calibri"/>
                  <a:cs typeface="Calibri"/>
                </a:rPr>
                <a:t>       </a:t>
              </a:r>
              <a:fld id="{EE97DAF7-AC33-4CC5-91D0-2870EB241FF4}" type="TxLink">
                <a:rPr lang="en-US" sz="3200" b="0" i="0" u="none" strike="noStrike">
                  <a:solidFill>
                    <a:schemeClr val="bg1"/>
                  </a:solidFill>
                  <a:latin typeface="Calibri"/>
                  <a:ea typeface="Calibri"/>
                  <a:cs typeface="Calibri"/>
                </a:rPr>
                <a:pPr algn="r"/>
                <a:t>21</a:t>
              </a:fld>
              <a:endParaRPr lang="en-PH" sz="3200" b="1">
                <a:solidFill>
                  <a:schemeClr val="bg1"/>
                </a:solidFill>
              </a:endParaRPr>
            </a:p>
          </xdr:txBody>
        </xdr:sp>
        <xdr:sp macro="" textlink="">
          <xdr:nvSpPr>
            <xdr:cNvPr id="12" name="Rectangle 11">
              <a:extLst>
                <a:ext uri="{FF2B5EF4-FFF2-40B4-BE49-F238E27FC236}">
                  <a16:creationId xmlns:a16="http://schemas.microsoft.com/office/drawing/2014/main" id="{6DB158AF-D1D7-004D-3E77-64EFA020D792}"/>
                </a:ext>
              </a:extLst>
            </xdr:cNvPr>
            <xdr:cNvSpPr/>
          </xdr:nvSpPr>
          <xdr:spPr>
            <a:xfrm>
              <a:off x="2541883" y="965130"/>
              <a:ext cx="606520" cy="208952"/>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90000" rtlCol="0" anchor="t" anchorCtr="1"/>
            <a:lstStyle/>
            <a:p>
              <a:pPr algn="r"/>
              <a:r>
                <a:rPr lang="en-PH" sz="1200"/>
                <a:t>Managers</a:t>
              </a:r>
              <a:endParaRPr lang="en-PH" sz="1100"/>
            </a:p>
          </xdr:txBody>
        </xdr:sp>
      </xdr:grpSp>
      <xdr:pic>
        <xdr:nvPicPr>
          <xdr:cNvPr id="53" name="Graphic 52" descr="Management with solid fill">
            <a:extLst>
              <a:ext uri="{FF2B5EF4-FFF2-40B4-BE49-F238E27FC236}">
                <a16:creationId xmlns:a16="http://schemas.microsoft.com/office/drawing/2014/main" id="{B6890788-1AE1-10F1-5D97-F6471BAE7F8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93640" y="984711"/>
            <a:ext cx="715700" cy="828261"/>
          </a:xfrm>
          <a:prstGeom prst="rect">
            <a:avLst/>
          </a:prstGeom>
        </xdr:spPr>
      </xdr:pic>
    </xdr:grpSp>
    <xdr:clientData/>
  </xdr:twoCellAnchor>
  <xdr:twoCellAnchor>
    <xdr:from>
      <xdr:col>10</xdr:col>
      <xdr:colOff>55216</xdr:colOff>
      <xdr:row>5</xdr:row>
      <xdr:rowOff>64420</xdr:rowOff>
    </xdr:from>
    <xdr:to>
      <xdr:col>15</xdr:col>
      <xdr:colOff>0</xdr:colOff>
      <xdr:row>9</xdr:row>
      <xdr:rowOff>112058</xdr:rowOff>
    </xdr:to>
    <xdr:grpSp>
      <xdr:nvGrpSpPr>
        <xdr:cNvPr id="63" name="Group 62">
          <a:extLst>
            <a:ext uri="{FF2B5EF4-FFF2-40B4-BE49-F238E27FC236}">
              <a16:creationId xmlns:a16="http://schemas.microsoft.com/office/drawing/2014/main" id="{A6529619-1029-06A7-CCA1-19D4BC6BA911}"/>
            </a:ext>
          </a:extLst>
        </xdr:cNvPr>
        <xdr:cNvGrpSpPr/>
      </xdr:nvGrpSpPr>
      <xdr:grpSpPr>
        <a:xfrm>
          <a:off x="6133073" y="971563"/>
          <a:ext cx="2856713" cy="773352"/>
          <a:chOff x="4058478" y="1002231"/>
          <a:chExt cx="2678400" cy="783870"/>
        </a:xfrm>
      </xdr:grpSpPr>
      <xdr:grpSp>
        <xdr:nvGrpSpPr>
          <xdr:cNvPr id="7" name="Group 6">
            <a:extLst>
              <a:ext uri="{FF2B5EF4-FFF2-40B4-BE49-F238E27FC236}">
                <a16:creationId xmlns:a16="http://schemas.microsoft.com/office/drawing/2014/main" id="{7BC18958-326E-41BF-A8D8-A271F3773575}"/>
              </a:ext>
            </a:extLst>
          </xdr:cNvPr>
          <xdr:cNvGrpSpPr/>
        </xdr:nvGrpSpPr>
        <xdr:grpSpPr>
          <a:xfrm>
            <a:off x="4058478" y="1002231"/>
            <a:ext cx="2678400" cy="783870"/>
            <a:chOff x="1948420" y="530567"/>
            <a:chExt cx="1358900" cy="765677"/>
          </a:xfrm>
          <a:gradFill>
            <a:gsLst>
              <a:gs pos="22000">
                <a:srgbClr val="6B5675"/>
              </a:gs>
              <a:gs pos="69000">
                <a:srgbClr val="A86173"/>
              </a:gs>
              <a:gs pos="98000">
                <a:srgbClr val="E46B70"/>
              </a:gs>
            </a:gsLst>
            <a:path path="circle">
              <a:fillToRect l="100000" t="100000"/>
            </a:path>
          </a:gradFill>
        </xdr:grpSpPr>
        <xdr:sp macro="" textlink="Pivot!AU4">
          <xdr:nvSpPr>
            <xdr:cNvPr id="8" name="Rectangle 7">
              <a:extLst>
                <a:ext uri="{FF2B5EF4-FFF2-40B4-BE49-F238E27FC236}">
                  <a16:creationId xmlns:a16="http://schemas.microsoft.com/office/drawing/2014/main" id="{58F61D97-549B-CDBB-ADB1-5DB18D549EB3}"/>
                </a:ext>
              </a:extLst>
            </xdr:cNvPr>
            <xdr:cNvSpPr/>
          </xdr:nvSpPr>
          <xdr:spPr>
            <a:xfrm>
              <a:off x="1948420" y="530567"/>
              <a:ext cx="1358900" cy="76567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en-US" sz="3000" b="0" i="0" u="none" strike="noStrike">
                  <a:solidFill>
                    <a:schemeClr val="bg1"/>
                  </a:solidFill>
                  <a:latin typeface="Calibri"/>
                  <a:ea typeface="Calibri"/>
                  <a:cs typeface="Calibri"/>
                </a:rPr>
                <a:t>           </a:t>
              </a:r>
              <a:fld id="{19A818DA-E23F-4AD4-B1D8-119E1EC08E3F}" type="TxLink">
                <a:rPr lang="en-US" sz="3000" b="0" i="0" u="none" strike="noStrike">
                  <a:solidFill>
                    <a:schemeClr val="bg1"/>
                  </a:solidFill>
                  <a:latin typeface="Calibri"/>
                  <a:ea typeface="Calibri"/>
                  <a:cs typeface="Calibri"/>
                </a:rPr>
                <a:pPr algn="ctr"/>
                <a:t>69,020.68</a:t>
              </a:fld>
              <a:endParaRPr lang="en-PH" sz="3000" b="1">
                <a:solidFill>
                  <a:schemeClr val="bg1"/>
                </a:solidFill>
              </a:endParaRPr>
            </a:p>
          </xdr:txBody>
        </xdr:sp>
        <xdr:sp macro="" textlink="">
          <xdr:nvSpPr>
            <xdr:cNvPr id="9" name="Rectangle 8">
              <a:extLst>
                <a:ext uri="{FF2B5EF4-FFF2-40B4-BE49-F238E27FC236}">
                  <a16:creationId xmlns:a16="http://schemas.microsoft.com/office/drawing/2014/main" id="{E678838A-D013-3A9F-FC64-3FD8C0796EBE}"/>
                </a:ext>
              </a:extLst>
            </xdr:cNvPr>
            <xdr:cNvSpPr/>
          </xdr:nvSpPr>
          <xdr:spPr>
            <a:xfrm>
              <a:off x="2399927" y="982923"/>
              <a:ext cx="778766" cy="26765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PH" sz="1200"/>
                <a:t>Average Annual Salary</a:t>
              </a:r>
            </a:p>
          </xdr:txBody>
        </xdr:sp>
      </xdr:grpSp>
      <xdr:pic>
        <xdr:nvPicPr>
          <xdr:cNvPr id="55" name="Graphic 54" descr="Money outline">
            <a:extLst>
              <a:ext uri="{FF2B5EF4-FFF2-40B4-BE49-F238E27FC236}">
                <a16:creationId xmlns:a16="http://schemas.microsoft.com/office/drawing/2014/main" id="{2369CC59-40A0-DE1F-9EF8-80E996E89F5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111775" y="1030725"/>
            <a:ext cx="628854" cy="719162"/>
          </a:xfrm>
          <a:prstGeom prst="rect">
            <a:avLst/>
          </a:prstGeom>
        </xdr:spPr>
      </xdr:pic>
      <xdr:pic>
        <xdr:nvPicPr>
          <xdr:cNvPr id="57" name="Graphic 56" descr="Dollar with solid fill">
            <a:extLst>
              <a:ext uri="{FF2B5EF4-FFF2-40B4-BE49-F238E27FC236}">
                <a16:creationId xmlns:a16="http://schemas.microsoft.com/office/drawing/2014/main" id="{0FCA6DA9-A2D3-B7E6-C9E7-C7A587F1BE4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807470" y="1108119"/>
            <a:ext cx="329648" cy="376988"/>
          </a:xfrm>
          <a:prstGeom prst="rect">
            <a:avLst/>
          </a:prstGeom>
        </xdr:spPr>
      </xdr:pic>
    </xdr:grpSp>
    <xdr:clientData/>
  </xdr:twoCellAnchor>
  <xdr:twoCellAnchor>
    <xdr:from>
      <xdr:col>10</xdr:col>
      <xdr:colOff>36811</xdr:colOff>
      <xdr:row>23</xdr:row>
      <xdr:rowOff>73621</xdr:rowOff>
    </xdr:from>
    <xdr:to>
      <xdr:col>20</xdr:col>
      <xdr:colOff>53814</xdr:colOff>
      <xdr:row>34</xdr:row>
      <xdr:rowOff>53813</xdr:rowOff>
    </xdr:to>
    <xdr:graphicFrame macro="">
      <xdr:nvGraphicFramePr>
        <xdr:cNvPr id="70" name="Chart 69">
          <a:extLst>
            <a:ext uri="{FF2B5EF4-FFF2-40B4-BE49-F238E27FC236}">
              <a16:creationId xmlns:a16="http://schemas.microsoft.com/office/drawing/2014/main" id="{C946987A-2914-4E44-945F-15360D296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128840</xdr:colOff>
      <xdr:row>12</xdr:row>
      <xdr:rowOff>92030</xdr:rowOff>
    </xdr:from>
    <xdr:to>
      <xdr:col>19</xdr:col>
      <xdr:colOff>552172</xdr:colOff>
      <xdr:row>22</xdr:row>
      <xdr:rowOff>175592</xdr:rowOff>
    </xdr:to>
    <xdr:graphicFrame macro="">
      <xdr:nvGraphicFramePr>
        <xdr:cNvPr id="71" name="Chart 70">
          <a:extLst>
            <a:ext uri="{FF2B5EF4-FFF2-40B4-BE49-F238E27FC236}">
              <a16:creationId xmlns:a16="http://schemas.microsoft.com/office/drawing/2014/main" id="{9FDF87EF-F3F9-4A53-B30F-ADBABF61E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131207</xdr:colOff>
      <xdr:row>23</xdr:row>
      <xdr:rowOff>128314</xdr:rowOff>
    </xdr:from>
    <xdr:to>
      <xdr:col>19</xdr:col>
      <xdr:colOff>554014</xdr:colOff>
      <xdr:row>34</xdr:row>
      <xdr:rowOff>38915</xdr:rowOff>
    </xdr:to>
    <xdr:graphicFrame macro="">
      <xdr:nvGraphicFramePr>
        <xdr:cNvPr id="72" name="Chart 71">
          <a:extLst>
            <a:ext uri="{FF2B5EF4-FFF2-40B4-BE49-F238E27FC236}">
              <a16:creationId xmlns:a16="http://schemas.microsoft.com/office/drawing/2014/main" id="{872E3C90-60BE-429C-9C47-34D563778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101232</xdr:colOff>
      <xdr:row>9</xdr:row>
      <xdr:rowOff>174854</xdr:rowOff>
    </xdr:from>
    <xdr:to>
      <xdr:col>9</xdr:col>
      <xdr:colOff>598188</xdr:colOff>
      <xdr:row>34</xdr:row>
      <xdr:rowOff>73622</xdr:rowOff>
    </xdr:to>
    <xdr:grpSp>
      <xdr:nvGrpSpPr>
        <xdr:cNvPr id="77" name="Group 76">
          <a:extLst>
            <a:ext uri="{FF2B5EF4-FFF2-40B4-BE49-F238E27FC236}">
              <a16:creationId xmlns:a16="http://schemas.microsoft.com/office/drawing/2014/main" id="{46E4296A-AC67-9562-18AC-13827D9D88E9}"/>
            </a:ext>
          </a:extLst>
        </xdr:cNvPr>
        <xdr:cNvGrpSpPr/>
      </xdr:nvGrpSpPr>
      <xdr:grpSpPr>
        <a:xfrm>
          <a:off x="1924589" y="1807711"/>
          <a:ext cx="4143670" cy="4434482"/>
          <a:chOff x="1914203" y="2079855"/>
          <a:chExt cx="4859130" cy="4500217"/>
        </a:xfrm>
      </xdr:grpSpPr>
      <xdr:graphicFrame macro="">
        <xdr:nvGraphicFramePr>
          <xdr:cNvPr id="73" name="Chart 72">
            <a:extLst>
              <a:ext uri="{FF2B5EF4-FFF2-40B4-BE49-F238E27FC236}">
                <a16:creationId xmlns:a16="http://schemas.microsoft.com/office/drawing/2014/main" id="{A0A21E30-93C4-4B10-89FB-D98D81600B8C}"/>
              </a:ext>
            </a:extLst>
          </xdr:cNvPr>
          <xdr:cNvGraphicFramePr>
            <a:graphicFrameLocks/>
          </xdr:cNvGraphicFramePr>
        </xdr:nvGraphicFramePr>
        <xdr:xfrm>
          <a:off x="1923405" y="4168911"/>
          <a:ext cx="4803914" cy="2406926"/>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75" name="Chart 74">
            <a:extLst>
              <a:ext uri="{FF2B5EF4-FFF2-40B4-BE49-F238E27FC236}">
                <a16:creationId xmlns:a16="http://schemas.microsoft.com/office/drawing/2014/main" id="{C2453B78-77BA-41ED-AAC9-1CCF1EEC5584}"/>
              </a:ext>
            </a:extLst>
          </xdr:cNvPr>
          <xdr:cNvGraphicFramePr>
            <a:graphicFrameLocks/>
          </xdr:cNvGraphicFramePr>
        </xdr:nvGraphicFramePr>
        <xdr:xfrm>
          <a:off x="1932608" y="2079855"/>
          <a:ext cx="4813116" cy="1983593"/>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20" name="Rectangle 19">
            <a:extLst>
              <a:ext uri="{FF2B5EF4-FFF2-40B4-BE49-F238E27FC236}">
                <a16:creationId xmlns:a16="http://schemas.microsoft.com/office/drawing/2014/main" id="{E9F2BF97-D03F-485B-8555-AB41F53B81FA}"/>
              </a:ext>
            </a:extLst>
          </xdr:cNvPr>
          <xdr:cNvSpPr/>
        </xdr:nvSpPr>
        <xdr:spPr>
          <a:xfrm>
            <a:off x="1951659" y="2159459"/>
            <a:ext cx="2230137" cy="50938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a:solidFill>
                  <a:schemeClr val="tx1">
                    <a:lumMod val="75000"/>
                    <a:lumOff val="25000"/>
                  </a:schemeClr>
                </a:solidFill>
              </a:rPr>
              <a:t>How many employees we </a:t>
            </a:r>
            <a:r>
              <a:rPr lang="en-PH" sz="1200">
                <a:solidFill>
                  <a:srgbClr val="E46B70"/>
                </a:solidFill>
              </a:rPr>
              <a:t>hired over the years</a:t>
            </a:r>
            <a:r>
              <a:rPr lang="en-PH" sz="1200">
                <a:solidFill>
                  <a:schemeClr val="tx1">
                    <a:lumMod val="75000"/>
                    <a:lumOff val="25000"/>
                  </a:schemeClr>
                </a:solidFill>
              </a:rPr>
              <a:t>...</a:t>
            </a:r>
          </a:p>
        </xdr:txBody>
      </xdr:sp>
      <xdr:sp macro="" textlink="">
        <xdr:nvSpPr>
          <xdr:cNvPr id="76" name="Rectangle 75">
            <a:extLst>
              <a:ext uri="{FF2B5EF4-FFF2-40B4-BE49-F238E27FC236}">
                <a16:creationId xmlns:a16="http://schemas.microsoft.com/office/drawing/2014/main" id="{5FFD601F-E9A0-E67A-A890-C7F8A900BFDA}"/>
              </a:ext>
            </a:extLst>
          </xdr:cNvPr>
          <xdr:cNvSpPr/>
        </xdr:nvSpPr>
        <xdr:spPr>
          <a:xfrm>
            <a:off x="1914203" y="2098261"/>
            <a:ext cx="4859130" cy="4481811"/>
          </a:xfrm>
          <a:prstGeom prst="rect">
            <a:avLst/>
          </a:prstGeom>
          <a:no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solidFill>
                <a:schemeClr val="tx1">
                  <a:lumMod val="75000"/>
                  <a:lumOff val="25000"/>
                </a:schemeClr>
              </a:solidFill>
            </a:endParaRPr>
          </a:p>
        </xdr:txBody>
      </xdr:sp>
    </xdr:grpSp>
    <xdr:clientData/>
  </xdr:twoCellAnchor>
  <xdr:twoCellAnchor>
    <xdr:from>
      <xdr:col>10</xdr:col>
      <xdr:colOff>36811</xdr:colOff>
      <xdr:row>10</xdr:row>
      <xdr:rowOff>0</xdr:rowOff>
    </xdr:from>
    <xdr:to>
      <xdr:col>14</xdr:col>
      <xdr:colOff>469347</xdr:colOff>
      <xdr:row>22</xdr:row>
      <xdr:rowOff>147248</xdr:rowOff>
    </xdr:to>
    <xdr:graphicFrame macro="">
      <xdr:nvGraphicFramePr>
        <xdr:cNvPr id="78" name="Chart 77">
          <a:extLst>
            <a:ext uri="{FF2B5EF4-FFF2-40B4-BE49-F238E27FC236}">
              <a16:creationId xmlns:a16="http://schemas.microsoft.com/office/drawing/2014/main" id="{1A2269D7-B11C-4601-8437-DDD6F6928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358915</xdr:colOff>
      <xdr:row>11</xdr:row>
      <xdr:rowOff>128841</xdr:rowOff>
    </xdr:from>
    <xdr:to>
      <xdr:col>16</xdr:col>
      <xdr:colOff>395726</xdr:colOff>
      <xdr:row>12</xdr:row>
      <xdr:rowOff>156450</xdr:rowOff>
    </xdr:to>
    <xdr:sp macro="" textlink="">
      <xdr:nvSpPr>
        <xdr:cNvPr id="80" name="Rectangle 79">
          <a:extLst>
            <a:ext uri="{FF2B5EF4-FFF2-40B4-BE49-F238E27FC236}">
              <a16:creationId xmlns:a16="http://schemas.microsoft.com/office/drawing/2014/main" id="{F9E6209F-8A7A-02E0-8099-6CA0122D6AB6}"/>
            </a:ext>
          </a:extLst>
        </xdr:cNvPr>
        <xdr:cNvSpPr/>
      </xdr:nvSpPr>
      <xdr:spPr>
        <a:xfrm>
          <a:off x="9340944" y="2153479"/>
          <a:ext cx="644202" cy="2116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PH" sz="1100">
              <a:solidFill>
                <a:srgbClr val="DF497B"/>
              </a:solidFill>
            </a:rPr>
            <a:t>Female</a:t>
          </a:r>
        </a:p>
      </xdr:txBody>
    </xdr:sp>
    <xdr:clientData/>
  </xdr:twoCellAnchor>
  <xdr:twoCellAnchor>
    <xdr:from>
      <xdr:col>18</xdr:col>
      <xdr:colOff>272039</xdr:colOff>
      <xdr:row>11</xdr:row>
      <xdr:rowOff>133995</xdr:rowOff>
    </xdr:from>
    <xdr:to>
      <xdr:col>19</xdr:col>
      <xdr:colOff>437690</xdr:colOff>
      <xdr:row>12</xdr:row>
      <xdr:rowOff>161604</xdr:rowOff>
    </xdr:to>
    <xdr:sp macro="" textlink="">
      <xdr:nvSpPr>
        <xdr:cNvPr id="81" name="Rectangle 80">
          <a:extLst>
            <a:ext uri="{FF2B5EF4-FFF2-40B4-BE49-F238E27FC236}">
              <a16:creationId xmlns:a16="http://schemas.microsoft.com/office/drawing/2014/main" id="{445399FB-D2C4-45DA-A9DC-2A3FF0BC4020}"/>
            </a:ext>
          </a:extLst>
        </xdr:cNvPr>
        <xdr:cNvSpPr/>
      </xdr:nvSpPr>
      <xdr:spPr>
        <a:xfrm>
          <a:off x="11076242" y="2158633"/>
          <a:ext cx="644202" cy="2116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PH" sz="1100">
              <a:solidFill>
                <a:srgbClr val="6B5675"/>
              </a:solidFill>
            </a:rPr>
            <a:t>Male</a:t>
          </a:r>
        </a:p>
      </xdr:txBody>
    </xdr:sp>
    <xdr:clientData/>
  </xdr:twoCellAnchor>
  <xdr:twoCellAnchor>
    <xdr:from>
      <xdr:col>15</xdr:col>
      <xdr:colOff>340507</xdr:colOff>
      <xdr:row>5</xdr:row>
      <xdr:rowOff>64418</xdr:rowOff>
    </xdr:from>
    <xdr:to>
      <xdr:col>19</xdr:col>
      <xdr:colOff>101232</xdr:colOff>
      <xdr:row>6</xdr:row>
      <xdr:rowOff>165651</xdr:rowOff>
    </xdr:to>
    <xdr:sp macro="" textlink="">
      <xdr:nvSpPr>
        <xdr:cNvPr id="82" name="Rectangle 81">
          <a:extLst>
            <a:ext uri="{FF2B5EF4-FFF2-40B4-BE49-F238E27FC236}">
              <a16:creationId xmlns:a16="http://schemas.microsoft.com/office/drawing/2014/main" id="{CBFECBF9-6823-9478-0D7D-648248E7343B}"/>
            </a:ext>
          </a:extLst>
        </xdr:cNvPr>
        <xdr:cNvSpPr/>
      </xdr:nvSpPr>
      <xdr:spPr>
        <a:xfrm>
          <a:off x="9322536" y="984708"/>
          <a:ext cx="2061450" cy="28529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PH" sz="1200">
              <a:solidFill>
                <a:schemeClr val="tx1">
                  <a:lumMod val="75000"/>
                  <a:lumOff val="25000"/>
                </a:schemeClr>
              </a:solidFill>
            </a:rPr>
            <a:t>Segmentation by </a:t>
          </a:r>
          <a:r>
            <a:rPr lang="en-PH" sz="1200">
              <a:solidFill>
                <a:srgbClr val="E46B70"/>
              </a:solidFill>
            </a:rPr>
            <a:t>gender</a:t>
          </a:r>
          <a:r>
            <a:rPr lang="en-PH" sz="1200">
              <a:solidFill>
                <a:schemeClr val="tx1">
                  <a:lumMod val="75000"/>
                  <a:lumOff val="25000"/>
                </a:schemeClr>
              </a:solidFill>
            </a:rPr>
            <a:t>...</a:t>
          </a:r>
        </a:p>
      </xdr:txBody>
    </xdr:sp>
    <xdr:clientData/>
  </xdr:twoCellAnchor>
  <xdr:twoCellAnchor>
    <xdr:from>
      <xdr:col>15</xdr:col>
      <xdr:colOff>101232</xdr:colOff>
      <xdr:row>5</xdr:row>
      <xdr:rowOff>64420</xdr:rowOff>
    </xdr:from>
    <xdr:to>
      <xdr:col>20</xdr:col>
      <xdr:colOff>64420</xdr:colOff>
      <xdr:row>22</xdr:row>
      <xdr:rowOff>138044</xdr:rowOff>
    </xdr:to>
    <xdr:sp macro="" textlink="">
      <xdr:nvSpPr>
        <xdr:cNvPr id="83" name="Rectangle 82">
          <a:extLst>
            <a:ext uri="{FF2B5EF4-FFF2-40B4-BE49-F238E27FC236}">
              <a16:creationId xmlns:a16="http://schemas.microsoft.com/office/drawing/2014/main" id="{34BFAA4A-388D-EB18-0B71-49E0313A5DCB}"/>
            </a:ext>
          </a:extLst>
        </xdr:cNvPr>
        <xdr:cNvSpPr/>
      </xdr:nvSpPr>
      <xdr:spPr>
        <a:xfrm>
          <a:off x="9163435" y="979251"/>
          <a:ext cx="2890646" cy="3184047"/>
        </a:xfrm>
        <a:prstGeom prst="rect">
          <a:avLst/>
        </a:prstGeom>
        <a:no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0</xdr:col>
      <xdr:colOff>161441</xdr:colOff>
      <xdr:row>0</xdr:row>
      <xdr:rowOff>68072</xdr:rowOff>
    </xdr:from>
    <xdr:to>
      <xdr:col>1</xdr:col>
      <xdr:colOff>200995</xdr:colOff>
      <xdr:row>3</xdr:row>
      <xdr:rowOff>172203</xdr:rowOff>
    </xdr:to>
    <xdr:pic>
      <xdr:nvPicPr>
        <xdr:cNvPr id="86" name="Picture 85">
          <a:extLst>
            <a:ext uri="{FF2B5EF4-FFF2-40B4-BE49-F238E27FC236}">
              <a16:creationId xmlns:a16="http://schemas.microsoft.com/office/drawing/2014/main" id="{C9E02EDF-076B-BA63-703F-28AEA5E81E9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61441" y="68072"/>
          <a:ext cx="653029" cy="653029"/>
        </a:xfrm>
        <a:prstGeom prst="rect">
          <a:avLst/>
        </a:prstGeom>
      </xdr:spPr>
    </xdr:pic>
    <xdr:clientData/>
  </xdr:twoCellAnchor>
  <xdr:twoCellAnchor>
    <xdr:from>
      <xdr:col>1</xdr:col>
      <xdr:colOff>258305</xdr:colOff>
      <xdr:row>0</xdr:row>
      <xdr:rowOff>64576</xdr:rowOff>
    </xdr:from>
    <xdr:to>
      <xdr:col>13</xdr:col>
      <xdr:colOff>64577</xdr:colOff>
      <xdr:row>3</xdr:row>
      <xdr:rowOff>129153</xdr:rowOff>
    </xdr:to>
    <xdr:sp macro="" textlink="">
      <xdr:nvSpPr>
        <xdr:cNvPr id="87" name="TextBox 86">
          <a:extLst>
            <a:ext uri="{FF2B5EF4-FFF2-40B4-BE49-F238E27FC236}">
              <a16:creationId xmlns:a16="http://schemas.microsoft.com/office/drawing/2014/main" id="{0891CC78-B7A2-748B-A954-F34413CC73F8}"/>
            </a:ext>
          </a:extLst>
        </xdr:cNvPr>
        <xdr:cNvSpPr txBox="1"/>
      </xdr:nvSpPr>
      <xdr:spPr>
        <a:xfrm>
          <a:off x="871780" y="64576"/>
          <a:ext cx="7167966" cy="61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4000" b="0">
              <a:solidFill>
                <a:srgbClr val="F6F7F8"/>
              </a:solidFill>
            </a:rPr>
            <a:t>HR ANALYTICS DASHBOARD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0.01769</cdr:x>
      <cdr:y>0.02544</cdr:y>
    </cdr:from>
    <cdr:to>
      <cdr:x>0.92949</cdr:x>
      <cdr:y>0.17512</cdr:y>
    </cdr:to>
    <cdr:sp macro="" textlink="">
      <cdr:nvSpPr>
        <cdr:cNvPr id="2" name="Rectangle 1">
          <a:extLst xmlns:a="http://schemas.openxmlformats.org/drawingml/2006/main">
            <a:ext uri="{FF2B5EF4-FFF2-40B4-BE49-F238E27FC236}">
              <a16:creationId xmlns:a16="http://schemas.microsoft.com/office/drawing/2014/main" id="{E9F2BF97-D03F-485B-8555-AB41F53B81FA}"/>
            </a:ext>
          </a:extLst>
        </cdr:cNvPr>
        <cdr:cNvSpPr/>
      </cdr:nvSpPr>
      <cdr:spPr>
        <a:xfrm xmlns:a="http://schemas.openxmlformats.org/drawingml/2006/main">
          <a:off x="50800" y="50800"/>
          <a:ext cx="2618041" cy="29891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PH" sz="1200">
              <a:solidFill>
                <a:schemeClr val="tx1">
                  <a:lumMod val="75000"/>
                  <a:lumOff val="25000"/>
                </a:schemeClr>
              </a:solidFill>
            </a:rPr>
            <a:t>Number of employees by </a:t>
          </a:r>
          <a:r>
            <a:rPr lang="en-PH" sz="1200">
              <a:solidFill>
                <a:srgbClr val="E46B70"/>
              </a:solidFill>
            </a:rPr>
            <a:t>department</a:t>
          </a:r>
          <a:r>
            <a:rPr lang="en-PH" sz="1200">
              <a:solidFill>
                <a:schemeClr val="tx1">
                  <a:lumMod val="75000"/>
                  <a:lumOff val="25000"/>
                </a:schemeClr>
              </a:solidFill>
            </a:rPr>
            <a:t>...</a:t>
          </a:r>
        </a:p>
      </cdr:txBody>
    </cdr:sp>
  </cdr:relSizeAnchor>
  <cdr:relSizeAnchor xmlns:cdr="http://schemas.openxmlformats.org/drawingml/2006/chartDrawing">
    <cdr:from>
      <cdr:x>0</cdr:x>
      <cdr:y>0</cdr:y>
    </cdr:from>
    <cdr:to>
      <cdr:x>1</cdr:x>
      <cdr:y>1</cdr:y>
    </cdr:to>
    <cdr:sp macro="" textlink="">
      <cdr:nvSpPr>
        <cdr:cNvPr id="3" name="Rectangle 2">
          <a:extLst xmlns:a="http://schemas.openxmlformats.org/drawingml/2006/main">
            <a:ext uri="{FF2B5EF4-FFF2-40B4-BE49-F238E27FC236}">
              <a16:creationId xmlns:a16="http://schemas.microsoft.com/office/drawing/2014/main" id="{8D89A98E-5147-A203-69D8-D7DD7AF296CC}"/>
            </a:ext>
          </a:extLst>
        </cdr:cNvPr>
        <cdr:cNvSpPr/>
      </cdr:nvSpPr>
      <cdr:spPr>
        <a:xfrm xmlns:a="http://schemas.openxmlformats.org/drawingml/2006/main">
          <a:off x="-9202" y="-9202"/>
          <a:ext cx="5843840" cy="2015435"/>
        </a:xfrm>
        <a:prstGeom xmlns:a="http://schemas.openxmlformats.org/drawingml/2006/main" prst="rect">
          <a:avLst/>
        </a:prstGeom>
        <a:noFill xmlns:a="http://schemas.openxmlformats.org/drawingml/2006/main"/>
        <a:ln xmlns:a="http://schemas.openxmlformats.org/drawingml/2006/main">
          <a:solidFill>
            <a:schemeClr val="bg1">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0.62162</cdr:x>
      <cdr:y>0.12684</cdr:y>
    </cdr:from>
    <cdr:to>
      <cdr:x>1</cdr:x>
      <cdr:y>0.28219</cdr:y>
    </cdr:to>
    <cdr:sp macro="" textlink="">
      <cdr:nvSpPr>
        <cdr:cNvPr id="2" name="Rectangle 1">
          <a:extLst xmlns:a="http://schemas.openxmlformats.org/drawingml/2006/main">
            <a:ext uri="{FF2B5EF4-FFF2-40B4-BE49-F238E27FC236}">
              <a16:creationId xmlns:a16="http://schemas.microsoft.com/office/drawing/2014/main" id="{CBFECBF9-6823-9478-0D7D-648248E7343B}"/>
            </a:ext>
          </a:extLst>
        </cdr:cNvPr>
        <cdr:cNvSpPr/>
      </cdr:nvSpPr>
      <cdr:spPr>
        <a:xfrm xmlns:a="http://schemas.openxmlformats.org/drawingml/2006/main">
          <a:off x="1701574" y="242677"/>
          <a:ext cx="1035740" cy="29721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PH" sz="1200">
              <a:solidFill>
                <a:schemeClr val="tx1">
                  <a:lumMod val="75000"/>
                  <a:lumOff val="25000"/>
                </a:schemeClr>
              </a:solidFill>
            </a:rPr>
            <a:t>...and </a:t>
          </a:r>
          <a:r>
            <a:rPr lang="en-PH" sz="1200">
              <a:solidFill>
                <a:srgbClr val="E46B70"/>
              </a:solidFill>
            </a:rPr>
            <a:t>age</a:t>
          </a:r>
        </a:p>
      </cdr:txBody>
    </cdr:sp>
  </cdr:relSizeAnchor>
</c:userShapes>
</file>

<file path=xl/drawings/drawing4.xml><?xml version="1.0" encoding="utf-8"?>
<c:userShapes xmlns:c="http://schemas.openxmlformats.org/drawingml/2006/chart">
  <cdr:relSizeAnchor xmlns:cdr="http://schemas.openxmlformats.org/drawingml/2006/chartDrawing">
    <cdr:from>
      <cdr:x>0.53793</cdr:x>
      <cdr:y>0.59932</cdr:y>
    </cdr:from>
    <cdr:to>
      <cdr:x>1</cdr:x>
      <cdr:y>0.92078</cdr:y>
    </cdr:to>
    <cdr:sp macro="" textlink="">
      <cdr:nvSpPr>
        <cdr:cNvPr id="2" name="Rectangle 1">
          <a:extLst xmlns:a="http://schemas.openxmlformats.org/drawingml/2006/main">
            <a:ext uri="{FF2B5EF4-FFF2-40B4-BE49-F238E27FC236}">
              <a16:creationId xmlns:a16="http://schemas.microsoft.com/office/drawing/2014/main" id="{E6042250-E5C6-0B68-D4A3-DDB938437275}"/>
            </a:ext>
          </a:extLst>
        </cdr:cNvPr>
        <cdr:cNvSpPr/>
      </cdr:nvSpPr>
      <cdr:spPr>
        <a:xfrm xmlns:a="http://schemas.openxmlformats.org/drawingml/2006/main">
          <a:off x="1638115" y="1012319"/>
          <a:ext cx="1407124" cy="54297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PH" sz="1200">
              <a:solidFill>
                <a:schemeClr val="tx1">
                  <a:lumMod val="75000"/>
                  <a:lumOff val="25000"/>
                </a:schemeClr>
              </a:solidFill>
            </a:rPr>
            <a:t>... and </a:t>
          </a:r>
          <a:r>
            <a:rPr lang="en-PH" sz="1200">
              <a:solidFill>
                <a:srgbClr val="E46B70"/>
              </a:solidFill>
            </a:rPr>
            <a:t>how well </a:t>
          </a:r>
          <a:r>
            <a:rPr lang="en-PH" sz="1200">
              <a:solidFill>
                <a:schemeClr val="tx1">
                  <a:lumMod val="75000"/>
                  <a:lumOff val="25000"/>
                </a:schemeClr>
              </a:solidFill>
            </a:rPr>
            <a:t>they </a:t>
          </a:r>
          <a:r>
            <a:rPr lang="en-PH" sz="1200">
              <a:solidFill>
                <a:srgbClr val="E46B70"/>
              </a:solidFill>
            </a:rPr>
            <a:t>performed</a:t>
          </a:r>
        </a:p>
      </cdr:txBody>
    </cdr:sp>
  </cdr:relSizeAnchor>
</c:userShapes>
</file>

<file path=xl/drawings/drawing5.xml><?xml version="1.0" encoding="utf-8"?>
<c:userShapes xmlns:c="http://schemas.openxmlformats.org/drawingml/2006/chart">
  <cdr:relSizeAnchor xmlns:cdr="http://schemas.openxmlformats.org/drawingml/2006/chartDrawing">
    <cdr:from>
      <cdr:x>0.66671</cdr:x>
      <cdr:y>0.67875</cdr:y>
    </cdr:from>
    <cdr:to>
      <cdr:x>0.99895</cdr:x>
      <cdr:y>0.89038</cdr:y>
    </cdr:to>
    <cdr:sp macro="" textlink="">
      <cdr:nvSpPr>
        <cdr:cNvPr id="2" name="Rectangle 1">
          <a:extLst xmlns:a="http://schemas.openxmlformats.org/drawingml/2006/main">
            <a:ext uri="{FF2B5EF4-FFF2-40B4-BE49-F238E27FC236}">
              <a16:creationId xmlns:a16="http://schemas.microsoft.com/office/drawing/2014/main" id="{E9F2BF97-D03F-485B-8555-AB41F53B81FA}"/>
            </a:ext>
          </a:extLst>
        </cdr:cNvPr>
        <cdr:cNvSpPr/>
      </cdr:nvSpPr>
      <cdr:spPr>
        <a:xfrm xmlns:a="http://schemas.openxmlformats.org/drawingml/2006/main">
          <a:off x="2753737" y="1623788"/>
          <a:ext cx="1372240" cy="50629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PH" sz="1200">
              <a:solidFill>
                <a:schemeClr val="tx1">
                  <a:lumMod val="75000"/>
                  <a:lumOff val="25000"/>
                </a:schemeClr>
              </a:solidFill>
            </a:rPr>
            <a:t>...</a:t>
          </a:r>
          <a:r>
            <a:rPr lang="en-PH" sz="1200" baseline="0">
              <a:solidFill>
                <a:schemeClr val="tx1">
                  <a:lumMod val="75000"/>
                  <a:lumOff val="25000"/>
                </a:schemeClr>
              </a:solidFill>
            </a:rPr>
            <a:t> and where they </a:t>
          </a:r>
          <a:r>
            <a:rPr lang="en-PH" sz="1200" baseline="0">
              <a:solidFill>
                <a:srgbClr val="E46B70"/>
              </a:solidFill>
            </a:rPr>
            <a:t>applied from</a:t>
          </a:r>
          <a:endParaRPr lang="en-PH" sz="1200">
            <a:solidFill>
              <a:srgbClr val="E46B70"/>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0.43087</cdr:x>
      <cdr:y>0.06275</cdr:y>
    </cdr:from>
    <cdr:to>
      <cdr:x>0.99678</cdr:x>
      <cdr:y>0.29053</cdr:y>
    </cdr:to>
    <cdr:sp macro="" textlink="">
      <cdr:nvSpPr>
        <cdr:cNvPr id="2" name="Rectangle 1">
          <a:extLst xmlns:a="http://schemas.openxmlformats.org/drawingml/2006/main">
            <a:ext uri="{FF2B5EF4-FFF2-40B4-BE49-F238E27FC236}">
              <a16:creationId xmlns:a16="http://schemas.microsoft.com/office/drawing/2014/main" id="{E9F2BF97-D03F-485B-8555-AB41F53B81FA}"/>
            </a:ext>
          </a:extLst>
        </cdr:cNvPr>
        <cdr:cNvSpPr/>
      </cdr:nvSpPr>
      <cdr:spPr>
        <a:xfrm xmlns:a="http://schemas.openxmlformats.org/drawingml/2006/main">
          <a:off x="1233189" y="148406"/>
          <a:ext cx="1619709" cy="53872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PH" sz="1200">
              <a:solidFill>
                <a:srgbClr val="E46B70"/>
              </a:solidFill>
            </a:rPr>
            <a:t>Annual salary range </a:t>
          </a:r>
          <a:r>
            <a:rPr lang="en-PH" sz="1200">
              <a:solidFill>
                <a:schemeClr val="tx1">
                  <a:lumMod val="75000"/>
                  <a:lumOff val="25000"/>
                </a:schemeClr>
              </a:solidFill>
            </a:rPr>
            <a:t>of employees</a:t>
          </a:r>
          <a:endParaRPr lang="en-PH" sz="1200">
            <a:solidFill>
              <a:srgbClr val="E46B70"/>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24</xdr:col>
      <xdr:colOff>222696</xdr:colOff>
      <xdr:row>20</xdr:row>
      <xdr:rowOff>152042</xdr:rowOff>
    </xdr:from>
    <xdr:to>
      <xdr:col>27</xdr:col>
      <xdr:colOff>894366</xdr:colOff>
      <xdr:row>31</xdr:row>
      <xdr:rowOff>47937</xdr:rowOff>
    </xdr:to>
    <xdr:graphicFrame macro="">
      <xdr:nvGraphicFramePr>
        <xdr:cNvPr id="6" name="Chart 5">
          <a:extLst>
            <a:ext uri="{FF2B5EF4-FFF2-40B4-BE49-F238E27FC236}">
              <a16:creationId xmlns:a16="http://schemas.microsoft.com/office/drawing/2014/main" id="{7273D01B-F48E-66D9-7C1F-0D92BEE82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532161</xdr:colOff>
      <xdr:row>18</xdr:row>
      <xdr:rowOff>23611</xdr:rowOff>
    </xdr:from>
    <xdr:to>
      <xdr:col>8</xdr:col>
      <xdr:colOff>637514</xdr:colOff>
      <xdr:row>32</xdr:row>
      <xdr:rowOff>137373</xdr:rowOff>
    </xdr:to>
    <xdr:graphicFrame macro="">
      <xdr:nvGraphicFramePr>
        <xdr:cNvPr id="22" name="Chart 21">
          <a:extLst>
            <a:ext uri="{FF2B5EF4-FFF2-40B4-BE49-F238E27FC236}">
              <a16:creationId xmlns:a16="http://schemas.microsoft.com/office/drawing/2014/main" id="{3531B30D-F334-5B23-E0E3-D9B6AFD29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524564</xdr:colOff>
      <xdr:row>16</xdr:row>
      <xdr:rowOff>174854</xdr:rowOff>
    </xdr:from>
    <xdr:to>
      <xdr:col>35</xdr:col>
      <xdr:colOff>450021</xdr:colOff>
      <xdr:row>25</xdr:row>
      <xdr:rowOff>143012</xdr:rowOff>
    </xdr:to>
    <xdr:graphicFrame macro="">
      <xdr:nvGraphicFramePr>
        <xdr:cNvPr id="23" name="Chart 22">
          <a:extLst>
            <a:ext uri="{FF2B5EF4-FFF2-40B4-BE49-F238E27FC236}">
              <a16:creationId xmlns:a16="http://schemas.microsoft.com/office/drawing/2014/main" id="{8362FB18-2C43-8D74-036B-97871673F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524565</xdr:colOff>
      <xdr:row>16</xdr:row>
      <xdr:rowOff>110434</xdr:rowOff>
    </xdr:from>
    <xdr:to>
      <xdr:col>42</xdr:col>
      <xdr:colOff>560456</xdr:colOff>
      <xdr:row>25</xdr:row>
      <xdr:rowOff>143013</xdr:rowOff>
    </xdr:to>
    <xdr:graphicFrame macro="">
      <xdr:nvGraphicFramePr>
        <xdr:cNvPr id="24" name="Chart 23">
          <a:extLst>
            <a:ext uri="{FF2B5EF4-FFF2-40B4-BE49-F238E27FC236}">
              <a16:creationId xmlns:a16="http://schemas.microsoft.com/office/drawing/2014/main" id="{F24D2155-2695-43AC-28CC-E9F441982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59</xdr:col>
      <xdr:colOff>1233188</xdr:colOff>
      <xdr:row>17</xdr:row>
      <xdr:rowOff>101231</xdr:rowOff>
    </xdr:from>
    <xdr:to>
      <xdr:col>66</xdr:col>
      <xdr:colOff>45093</xdr:colOff>
      <xdr:row>30</xdr:row>
      <xdr:rowOff>115404</xdr:rowOff>
    </xdr:to>
    <xdr:graphicFrame macro="">
      <xdr:nvGraphicFramePr>
        <xdr:cNvPr id="28" name="Chart 27">
          <a:extLst>
            <a:ext uri="{FF2B5EF4-FFF2-40B4-BE49-F238E27FC236}">
              <a16:creationId xmlns:a16="http://schemas.microsoft.com/office/drawing/2014/main" id="{45CC473E-4E66-6A78-9B52-3C55A8715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157369</xdr:colOff>
      <xdr:row>17</xdr:row>
      <xdr:rowOff>13435</xdr:rowOff>
    </xdr:from>
    <xdr:to>
      <xdr:col>57</xdr:col>
      <xdr:colOff>45094</xdr:colOff>
      <xdr:row>31</xdr:row>
      <xdr:rowOff>179824</xdr:rowOff>
    </xdr:to>
    <xdr:graphicFrame macro="">
      <xdr:nvGraphicFramePr>
        <xdr:cNvPr id="29" name="Chart 28">
          <a:extLst>
            <a:ext uri="{FF2B5EF4-FFF2-40B4-BE49-F238E27FC236}">
              <a16:creationId xmlns:a16="http://schemas.microsoft.com/office/drawing/2014/main" id="{A892C01F-FA0E-385E-5B23-0AE9E4B6D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516283</xdr:colOff>
      <xdr:row>21</xdr:row>
      <xdr:rowOff>156449</xdr:rowOff>
    </xdr:from>
    <xdr:to>
      <xdr:col>21</xdr:col>
      <xdr:colOff>569660</xdr:colOff>
      <xdr:row>32</xdr:row>
      <xdr:rowOff>115404</xdr:rowOff>
    </xdr:to>
    <xdr:graphicFrame macro="">
      <xdr:nvGraphicFramePr>
        <xdr:cNvPr id="31" name="Chart 30">
          <a:extLst>
            <a:ext uri="{FF2B5EF4-FFF2-40B4-BE49-F238E27FC236}">
              <a16:creationId xmlns:a16="http://schemas.microsoft.com/office/drawing/2014/main" id="{E4FB3E9F-DE6D-3F35-D189-F4F728341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elle Shaikh" refreshedDate="45565.810618634256" createdVersion="8" refreshedVersion="8" minRefreshableVersion="3" recordCount="311" xr:uid="{DFFD8C53-8145-4B59-A37F-069D79423E49}">
  <cacheSource type="worksheet">
    <worksheetSource name="Table2"/>
  </cacheSource>
  <cacheFields count="30">
    <cacheField name="Name" numFmtId="0">
      <sharedItems count="311">
        <s v="X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Position ID" numFmtId="0">
      <sharedItems/>
    </cacheField>
    <cacheField name="Department ID" numFmtId="0">
      <sharedItems/>
    </cacheField>
    <cacheField name="Manager ID" numFmtId="0">
      <sharedItems containsSemiMixedTypes="0" containsString="0" containsNumber="1" containsInteger="1" minValue="10002" maxValue="10265"/>
    </cacheField>
    <cacheField name="DateofHire" numFmtId="14">
      <sharedItems containsSemiMixedTypes="0" containsNonDate="0" containsDate="1" containsString="0" minDate="2006-01-09T00:00:00" maxDate="2018-07-10T00:00:00"/>
    </cacheField>
    <cacheField name="Salary" numFmtId="0">
      <sharedItems containsSemiMixedTypes="0" containsString="0" containsNumber="1" containsInteger="1" minValue="45046" maxValue="250000"/>
    </cacheField>
    <cacheField name="Sex" numFmtId="0">
      <sharedItems count="2">
        <s v="Male"/>
        <s v="Female"/>
      </sharedItems>
    </cacheField>
    <cacheField name="DOB" numFmtId="14">
      <sharedItems containsSemiMixedTypes="0" containsNonDate="0" containsDate="1" containsString="0" minDate="1951-01-02T00:00:00" maxDate="1992-08-18T00:00:00"/>
    </cacheField>
    <cacheField name="MaritalDesc" numFmtId="0">
      <sharedItems/>
    </cacheField>
    <cacheField name="CitizenDesc" numFmtId="0">
      <sharedItems/>
    </cacheField>
    <cacheField name="RaceDesc" numFmtId="0">
      <sharedItems/>
    </cacheField>
    <cacheField name="State" numFmtId="0">
      <sharedItems/>
    </cacheField>
    <cacheField name="Zip" numFmtId="0">
      <sharedItems containsSemiMixedTypes="0" containsString="0" containsNumber="1" containsInteger="1" minValue="1013" maxValue="98052"/>
    </cacheField>
    <cacheField name="DateofTermination" numFmtId="0">
      <sharedItems containsNonDate="0" containsDate="1" containsString="0" containsBlank="1" minDate="2010-08-30T00:00:00" maxDate="2018-11-11T00:00:00"/>
    </cacheField>
    <cacheField name="TermReason" numFmtId="0">
      <sharedItems/>
    </cacheField>
    <cacheField name="EmploymentStatus" numFmtId="0">
      <sharedItems count="3">
        <s v="Active"/>
        <s v="Voluntarily Terminated"/>
        <s v="Terminated for Cause"/>
      </sharedItems>
    </cacheField>
    <cacheField name="RecruitmentSource" numFmtId="0">
      <sharedItems count="10">
        <s v="LinkedIn"/>
        <s v="Indeed"/>
        <s v="Google Search"/>
        <s v="Employee Referral"/>
        <s v="Diversity Job Fair"/>
        <s v="On-line Web application"/>
        <s v="Career Builder"/>
        <s v="Website"/>
        <s v="Other"/>
        <s v="CareerBuilder" u="1"/>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LastPerformanceReview_Date" numFmtId="14">
      <sharedItems containsSemiMixedTypes="0" containsNonDate="0" containsDate="1" containsString="0" minDate="2010-07-14T00:00:00" maxDate="2019-03-01T00:00:00"/>
    </cacheField>
    <cacheField name="Absences" numFmtId="0">
      <sharedItems containsSemiMixedTypes="0" containsString="0" containsNumber="1" containsInteger="1" minValue="1" maxValue="2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Department" numFmtId="0">
      <sharedItems count="7">
        <s v="Production"/>
        <s v="IT/IS"/>
        <s v="Software Engineering"/>
        <s v="Admin Offices"/>
        <s v="Sales"/>
        <s v="Executive Office"/>
        <s v="Production       " u="1"/>
      </sharedItems>
    </cacheField>
    <cacheField name="Manager" numFmtId="0">
      <sharedItems count="21">
        <s v="Michael Albert"/>
        <s v="Simon Roup"/>
        <s v="Kissy Sullivan"/>
        <s v="Elijiah Gray"/>
        <s v="Webster Butler"/>
        <s v="Amy Dunn"/>
        <s v="Alex Sweetwater"/>
        <s v="Ketsia Liebig"/>
        <s v="Brannon Miller"/>
        <s v="Peter Monroe"/>
        <s v="David Stanley"/>
        <s v="Kelley Spirea"/>
        <s v="Brandon R. LeBlanc"/>
        <s v="Janet King"/>
        <s v="John Smith"/>
        <s v="Jennifer Zamora"/>
        <s v="Lynn Daneault"/>
        <s v="Eric Dougall"/>
        <s v="Debra Houlihan"/>
        <s v="Brian Champaigne"/>
        <s v="Board of Directors"/>
      </sharedItems>
    </cacheField>
    <cacheField name="Age" numFmtId="0">
      <sharedItems containsSemiMixedTypes="0" containsString="0" containsNumber="1" containsInteger="1" minValue="32" maxValue="73"/>
    </cacheField>
    <cacheField name="Age Bracket" numFmtId="0">
      <sharedItems count="4">
        <s v="40-49"/>
        <s v="30-39"/>
        <s v="50-60"/>
        <s v="&gt;60"/>
      </sharedItems>
    </cacheField>
    <cacheField name="Hired Year" numFmtId="0">
      <sharedItems containsSemiMixedTypes="0" containsString="0" containsNumber="1" containsInteger="1" minValue="2006" maxValue="2018" count="13">
        <n v="2011"/>
        <n v="2015"/>
        <n v="2008"/>
        <n v="2012"/>
        <n v="2014"/>
        <n v="2013"/>
        <n v="2009"/>
        <n v="2016"/>
        <n v="2010"/>
        <n v="2018"/>
        <n v="2017"/>
        <n v="2007"/>
        <n v="2006"/>
      </sharedItems>
    </cacheField>
    <cacheField name="Salary Range" numFmtId="0">
      <sharedItems count="11">
        <s v="&gt;60K-70K"/>
        <s v="&gt;100K-110K"/>
        <s v="&gt;50K-60K"/>
        <s v="&gt;90K-100K"/>
        <s v="40K-50K"/>
        <s v="&gt;70K-80K"/>
        <s v="&gt;110K-120K"/>
        <s v="&gt;150K"/>
        <s v="&gt;80K-90K"/>
        <s v="&gt;130K-140K"/>
        <s v="&gt;140K-150K"/>
      </sharedItems>
    </cacheField>
  </cacheFields>
  <extLst>
    <ext xmlns:x14="http://schemas.microsoft.com/office/spreadsheetml/2009/9/main" uri="{725AE2AE-9491-48be-B2B4-4EB974FC3084}">
      <x14:pivotCacheDefinition pivotCacheId="724175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s v="P023"/>
    <s v="D004"/>
    <n v="10026"/>
    <d v="2011-07-05T00:00:00"/>
    <n v="62506"/>
    <x v="0"/>
    <d v="1983-07-10T00:00:00"/>
    <s v="Single"/>
    <s v="US Citizen"/>
    <s v="White"/>
    <s v="MA"/>
    <n v="1960"/>
    <m/>
    <s v="N/A-StillEmployed"/>
    <x v="0"/>
    <x v="0"/>
    <x v="0"/>
    <n v="4.5999999999999996"/>
    <n v="5"/>
    <d v="2019-01-17T00:00:00"/>
    <n v="1"/>
    <x v="0"/>
    <x v="0"/>
    <x v="0"/>
    <n v="41"/>
    <x v="0"/>
    <x v="0"/>
    <x v="0"/>
  </r>
  <r>
    <x v="1"/>
    <n v="10084"/>
    <s v="P031"/>
    <s v="D003"/>
    <n v="10084"/>
    <d v="2015-03-30T00:00:00"/>
    <n v="104437"/>
    <x v="0"/>
    <d v="1975-05-05T00:00:00"/>
    <s v="Married"/>
    <s v="US Citizen"/>
    <s v="White"/>
    <s v="MA"/>
    <n v="2148"/>
    <d v="2016-06-16T00:00:00"/>
    <s v="career change"/>
    <x v="1"/>
    <x v="1"/>
    <x v="1"/>
    <n v="4.96"/>
    <n v="3"/>
    <d v="2016-02-24T00:00:00"/>
    <n v="17"/>
    <x v="1"/>
    <x v="1"/>
    <x v="1"/>
    <n v="49"/>
    <x v="0"/>
    <x v="1"/>
    <x v="1"/>
  </r>
  <r>
    <x v="2"/>
    <n v="10196"/>
    <s v="P024"/>
    <s v="D004"/>
    <n v="10196"/>
    <d v="2011-07-05T00:00:00"/>
    <n v="64955"/>
    <x v="1"/>
    <d v="1988-09-19T00:00:00"/>
    <s v="Married"/>
    <s v="US Citizen"/>
    <s v="White"/>
    <s v="MA"/>
    <n v="1810"/>
    <d v="2012-09-24T00:00:00"/>
    <s v="hours"/>
    <x v="1"/>
    <x v="0"/>
    <x v="1"/>
    <n v="3.02"/>
    <n v="3"/>
    <d v="2012-05-15T00:00:00"/>
    <n v="3"/>
    <x v="2"/>
    <x v="0"/>
    <x v="2"/>
    <n v="36"/>
    <x v="1"/>
    <x v="0"/>
    <x v="0"/>
  </r>
  <r>
    <x v="3"/>
    <n v="10088"/>
    <s v="P023"/>
    <s v="D004"/>
    <n v="10088"/>
    <d v="2008-01-07T00:00:00"/>
    <n v="64991"/>
    <x v="1"/>
    <d v="1988-09-27T00:00:00"/>
    <s v="Married"/>
    <s v="US Citizen"/>
    <s v="White"/>
    <s v="MA"/>
    <n v="1886"/>
    <m/>
    <s v="N/A-StillEmployed"/>
    <x v="0"/>
    <x v="1"/>
    <x v="1"/>
    <n v="4.84"/>
    <n v="5"/>
    <d v="2019-01-03T00:00:00"/>
    <n v="15"/>
    <x v="0"/>
    <x v="0"/>
    <x v="3"/>
    <n v="36"/>
    <x v="1"/>
    <x v="2"/>
    <x v="0"/>
  </r>
  <r>
    <x v="4"/>
    <n v="10069"/>
    <s v="P023"/>
    <s v="D004"/>
    <n v="10069"/>
    <d v="2011-07-11T00:00:00"/>
    <n v="50825"/>
    <x v="1"/>
    <d v="1989-09-08T00:00:00"/>
    <s v="Divorced"/>
    <s v="US Citizen"/>
    <s v="White"/>
    <s v="MA"/>
    <n v="2169"/>
    <d v="2016-09-06T00:00:00"/>
    <s v="return to school"/>
    <x v="1"/>
    <x v="2"/>
    <x v="1"/>
    <n v="5"/>
    <n v="4"/>
    <d v="2016-02-01T00:00:00"/>
    <n v="2"/>
    <x v="0"/>
    <x v="0"/>
    <x v="4"/>
    <n v="35"/>
    <x v="1"/>
    <x v="0"/>
    <x v="2"/>
  </r>
  <r>
    <x v="5"/>
    <n v="10002"/>
    <s v="P023"/>
    <s v="D004"/>
    <n v="10002"/>
    <d v="2012-01-09T00:00:00"/>
    <n v="57568"/>
    <x v="1"/>
    <d v="1977-05-22T00:00:00"/>
    <s v="Single"/>
    <s v="US Citizen"/>
    <s v="White"/>
    <s v="MA"/>
    <n v="1844"/>
    <m/>
    <s v="N/A-StillEmployed"/>
    <x v="0"/>
    <x v="0"/>
    <x v="0"/>
    <n v="5"/>
    <n v="5"/>
    <d v="2019-01-07T00:00:00"/>
    <n v="15"/>
    <x v="0"/>
    <x v="0"/>
    <x v="5"/>
    <n v="47"/>
    <x v="0"/>
    <x v="3"/>
    <x v="2"/>
  </r>
  <r>
    <x v="6"/>
    <n v="10194"/>
    <s v="P028"/>
    <s v="D006"/>
    <n v="10194"/>
    <d v="2014-11-10T00:00:00"/>
    <n v="95660"/>
    <x v="1"/>
    <d v="1979-05-24T00:00:00"/>
    <s v="Single"/>
    <s v="US Citizen"/>
    <s v="White"/>
    <s v="MA"/>
    <n v="2110"/>
    <m/>
    <s v="N/A-StillEmployed"/>
    <x v="0"/>
    <x v="0"/>
    <x v="1"/>
    <n v="3.04"/>
    <n v="3"/>
    <d v="2019-01-02T00:00:00"/>
    <n v="19"/>
    <x v="3"/>
    <x v="2"/>
    <x v="6"/>
    <n v="45"/>
    <x v="0"/>
    <x v="4"/>
    <x v="3"/>
  </r>
  <r>
    <x v="7"/>
    <n v="10062"/>
    <s v="P023"/>
    <s v="D004"/>
    <n v="10062"/>
    <d v="2013-09-30T00:00:00"/>
    <n v="59365"/>
    <x v="0"/>
    <d v="1983-02-18T00:00:00"/>
    <s v="Widowed"/>
    <s v="US Citizen"/>
    <s v="White"/>
    <s v="MA"/>
    <n v="2199"/>
    <m/>
    <s v="N/A-StillEmployed"/>
    <x v="0"/>
    <x v="3"/>
    <x v="1"/>
    <n v="5"/>
    <n v="4"/>
    <d v="2019-02-25T00:00:00"/>
    <n v="19"/>
    <x v="0"/>
    <x v="0"/>
    <x v="7"/>
    <n v="41"/>
    <x v="0"/>
    <x v="5"/>
    <x v="2"/>
  </r>
  <r>
    <x v="8"/>
    <n v="10114"/>
    <s v="P023"/>
    <s v="D004"/>
    <n v="10114"/>
    <d v="2009-07-06T00:00:00"/>
    <n v="47837"/>
    <x v="1"/>
    <d v="1970-02-11T00:00:00"/>
    <s v="Single"/>
    <s v="US Citizen"/>
    <s v="Black or African American"/>
    <s v="MA"/>
    <n v="1902"/>
    <m/>
    <s v="N/A-StillEmployed"/>
    <x v="0"/>
    <x v="4"/>
    <x v="1"/>
    <n v="4.46"/>
    <n v="3"/>
    <d v="2019-01-25T00:00:00"/>
    <n v="4"/>
    <x v="0"/>
    <x v="0"/>
    <x v="8"/>
    <n v="54"/>
    <x v="2"/>
    <x v="6"/>
    <x v="4"/>
  </r>
  <r>
    <x v="9"/>
    <n v="10250"/>
    <s v="P018"/>
    <s v="D003"/>
    <n v="10250"/>
    <d v="2015-01-05T00:00:00"/>
    <n v="50178"/>
    <x v="0"/>
    <d v="1988-01-07T00:00:00"/>
    <s v="Divorced"/>
    <s v="US Citizen"/>
    <s v="White"/>
    <s v="MA"/>
    <n v="1886"/>
    <m/>
    <s v="N/A-StillEmployed"/>
    <x v="0"/>
    <x v="1"/>
    <x v="1"/>
    <n v="5"/>
    <n v="5"/>
    <d v="2019-02-18T00:00:00"/>
    <n v="16"/>
    <x v="4"/>
    <x v="1"/>
    <x v="9"/>
    <n v="36"/>
    <x v="1"/>
    <x v="1"/>
    <x v="2"/>
  </r>
  <r>
    <x v="10"/>
    <n v="10252"/>
    <s v="P023"/>
    <s v="D004"/>
    <n v="10252"/>
    <d v="2011-01-10T00:00:00"/>
    <n v="54670"/>
    <x v="1"/>
    <d v="1974-01-12T00:00:00"/>
    <s v="Married"/>
    <s v="US Citizen"/>
    <s v="Black or African American"/>
    <s v="MA"/>
    <n v="1902"/>
    <d v="2017-01-12T00:00:00"/>
    <s v="Another position"/>
    <x v="1"/>
    <x v="4"/>
    <x v="1"/>
    <n v="4.2"/>
    <n v="4"/>
    <d v="2016-01-30T00:00:00"/>
    <n v="12"/>
    <x v="0"/>
    <x v="0"/>
    <x v="10"/>
    <n v="50"/>
    <x v="2"/>
    <x v="0"/>
    <x v="2"/>
  </r>
  <r>
    <x v="11"/>
    <n v="10242"/>
    <s v="P023"/>
    <s v="D004"/>
    <n v="10196"/>
    <d v="2012-04-02T00:00:00"/>
    <n v="47211"/>
    <x v="0"/>
    <d v="1974-02-21T00:00:00"/>
    <s v="Married"/>
    <s v="US Citizen"/>
    <s v="Black or African American"/>
    <s v="MA"/>
    <n v="2062"/>
    <d v="2016-09-19T00:00:00"/>
    <s v="unhappy"/>
    <x v="1"/>
    <x v="4"/>
    <x v="1"/>
    <n v="4.2"/>
    <n v="3"/>
    <d v="2016-05-06T00:00:00"/>
    <n v="15"/>
    <x v="0"/>
    <x v="0"/>
    <x v="2"/>
    <n v="50"/>
    <x v="2"/>
    <x v="3"/>
    <x v="4"/>
  </r>
  <r>
    <x v="12"/>
    <n v="10012"/>
    <s v="P007"/>
    <s v="D003"/>
    <n v="10084"/>
    <d v="2014-11-10T00:00:00"/>
    <n v="92328"/>
    <x v="0"/>
    <d v="1988-07-04T00:00:00"/>
    <s v="Divorced"/>
    <s v="US Citizen"/>
    <s v="Black or African American"/>
    <s v="TX"/>
    <n v="78230"/>
    <m/>
    <s v="N/A-StillEmployed"/>
    <x v="0"/>
    <x v="4"/>
    <x v="0"/>
    <n v="4.28"/>
    <n v="4"/>
    <d v="2019-02-25T00:00:00"/>
    <n v="9"/>
    <x v="5"/>
    <x v="1"/>
    <x v="1"/>
    <n v="36"/>
    <x v="1"/>
    <x v="4"/>
    <x v="3"/>
  </r>
  <r>
    <x v="13"/>
    <n v="10265"/>
    <s v="P023"/>
    <s v="D004"/>
    <n v="10265"/>
    <d v="2012-02-20T00:00:00"/>
    <n v="58709"/>
    <x v="0"/>
    <d v="1983-07-20T00:00:00"/>
    <s v="Single"/>
    <s v="US Citizen"/>
    <s v="Two or more races"/>
    <s v="MA"/>
    <n v="1810"/>
    <m/>
    <s v="N/A-StillEmployed"/>
    <x v="0"/>
    <x v="2"/>
    <x v="1"/>
    <n v="4.5999999999999996"/>
    <n v="4"/>
    <d v="2019-02-14T00:00:00"/>
    <n v="7"/>
    <x v="0"/>
    <x v="0"/>
    <x v="11"/>
    <n v="41"/>
    <x v="0"/>
    <x v="3"/>
    <x v="2"/>
  </r>
  <r>
    <x v="14"/>
    <n v="10066"/>
    <s v="P023"/>
    <s v="D004"/>
    <n v="10026"/>
    <d v="2012-09-24T00:00:00"/>
    <n v="52505"/>
    <x v="0"/>
    <d v="1977-07-15T00:00:00"/>
    <s v="Divorced"/>
    <s v="US Citizen"/>
    <s v="White"/>
    <s v="MA"/>
    <n v="2747"/>
    <d v="2017-04-06T00:00:00"/>
    <s v="Another position"/>
    <x v="1"/>
    <x v="5"/>
    <x v="1"/>
    <n v="5"/>
    <n v="5"/>
    <d v="2017-03-02T00:00:00"/>
    <n v="1"/>
    <x v="0"/>
    <x v="0"/>
    <x v="0"/>
    <n v="47"/>
    <x v="0"/>
    <x v="3"/>
    <x v="2"/>
  </r>
  <r>
    <x v="15"/>
    <n v="10061"/>
    <s v="P023"/>
    <s v="D004"/>
    <n v="10265"/>
    <d v="2011-02-21T00:00:00"/>
    <n v="57834"/>
    <x v="0"/>
    <d v="1981-10-18T00:00:00"/>
    <s v="Single"/>
    <s v="US Citizen"/>
    <s v="White"/>
    <s v="MA"/>
    <n v="2050"/>
    <d v="2017-08-04T00:00:00"/>
    <s v="attendance"/>
    <x v="2"/>
    <x v="2"/>
    <x v="1"/>
    <n v="5"/>
    <n v="4"/>
    <d v="2017-04-05T00:00:00"/>
    <n v="20"/>
    <x v="0"/>
    <x v="0"/>
    <x v="11"/>
    <n v="42"/>
    <x v="0"/>
    <x v="0"/>
    <x v="2"/>
  </r>
  <r>
    <x v="16"/>
    <n v="10023"/>
    <s v="P024"/>
    <s v="D004"/>
    <n v="10265"/>
    <d v="2016-07-21T00:00:00"/>
    <n v="70131"/>
    <x v="1"/>
    <d v="1966-04-17T00:00:00"/>
    <s v="Married"/>
    <s v="US Citizen"/>
    <s v="White"/>
    <s v="MA"/>
    <n v="2145"/>
    <m/>
    <s v="N/A-StillEmployed"/>
    <x v="0"/>
    <x v="3"/>
    <x v="0"/>
    <n v="4.4000000000000004"/>
    <n v="3"/>
    <d v="2019-01-14T00:00:00"/>
    <n v="16"/>
    <x v="2"/>
    <x v="0"/>
    <x v="11"/>
    <n v="58"/>
    <x v="2"/>
    <x v="7"/>
    <x v="5"/>
  </r>
  <r>
    <x v="17"/>
    <n v="10055"/>
    <s v="P023"/>
    <s v="D004"/>
    <n v="10088"/>
    <d v="2011-04-04T00:00:00"/>
    <n v="59026"/>
    <x v="1"/>
    <d v="1970-10-27T00:00:00"/>
    <s v="Single"/>
    <s v="Eligible NonCitizen"/>
    <s v="White"/>
    <s v="MA"/>
    <n v="1915"/>
    <m/>
    <s v="N/A-StillEmployed"/>
    <x v="0"/>
    <x v="2"/>
    <x v="1"/>
    <n v="5"/>
    <n v="5"/>
    <d v="2019-01-14T00:00:00"/>
    <n v="12"/>
    <x v="0"/>
    <x v="0"/>
    <x v="3"/>
    <n v="53"/>
    <x v="2"/>
    <x v="0"/>
    <x v="2"/>
  </r>
  <r>
    <x v="18"/>
    <n v="10245"/>
    <s v="P010"/>
    <s v="D003"/>
    <n v="10084"/>
    <d v="2014-07-07T00:00:00"/>
    <n v="110000"/>
    <x v="1"/>
    <d v="1986-04-04T00:00:00"/>
    <s v="Single"/>
    <s v="US Citizen"/>
    <s v="White"/>
    <s v="MA"/>
    <n v="2026"/>
    <d v="2015-09-12T00:00:00"/>
    <s v="performance"/>
    <x v="2"/>
    <x v="2"/>
    <x v="1"/>
    <n v="4.5"/>
    <n v="4"/>
    <d v="2015-01-15T00:00:00"/>
    <n v="8"/>
    <x v="6"/>
    <x v="1"/>
    <x v="1"/>
    <n v="38"/>
    <x v="1"/>
    <x v="4"/>
    <x v="1"/>
  </r>
  <r>
    <x v="19"/>
    <n v="10277"/>
    <s v="P023"/>
    <s v="D004"/>
    <n v="10069"/>
    <d v="2013-07-08T00:00:00"/>
    <n v="53250"/>
    <x v="0"/>
    <d v="1979-04-06T00:00:00"/>
    <s v="Single"/>
    <s v="US Citizen"/>
    <s v="Asian"/>
    <s v="MA"/>
    <n v="2452"/>
    <m/>
    <s v="N/A-StillEmployed"/>
    <x v="0"/>
    <x v="0"/>
    <x v="1"/>
    <n v="4.2"/>
    <n v="4"/>
    <d v="2019-01-11T00:00:00"/>
    <n v="13"/>
    <x v="0"/>
    <x v="0"/>
    <x v="4"/>
    <n v="45"/>
    <x v="0"/>
    <x v="5"/>
    <x v="2"/>
  </r>
  <r>
    <x v="20"/>
    <n v="10046"/>
    <s v="P023"/>
    <s v="D004"/>
    <n v="10002"/>
    <d v="2012-04-02T00:00:00"/>
    <n v="51044"/>
    <x v="0"/>
    <d v="1970-12-22T00:00:00"/>
    <s v="Single"/>
    <s v="US Citizen"/>
    <s v="White"/>
    <s v="MA"/>
    <n v="2072"/>
    <m/>
    <s v="N/A-StillEmployed"/>
    <x v="0"/>
    <x v="2"/>
    <x v="1"/>
    <n v="5"/>
    <n v="3"/>
    <d v="2019-01-14T00:00:00"/>
    <n v="13"/>
    <x v="0"/>
    <x v="0"/>
    <x v="5"/>
    <n v="53"/>
    <x v="2"/>
    <x v="3"/>
    <x v="2"/>
  </r>
  <r>
    <x v="21"/>
    <n v="10226"/>
    <s v="P023"/>
    <s v="D004"/>
    <n v="10062"/>
    <d v="2013-08-19T00:00:00"/>
    <n v="64919"/>
    <x v="1"/>
    <d v="1958-12-27T00:00:00"/>
    <s v="Divorced"/>
    <s v="US Citizen"/>
    <s v="Asian"/>
    <s v="MA"/>
    <n v="2027"/>
    <m/>
    <s v="N/A-StillEmployed"/>
    <x v="0"/>
    <x v="1"/>
    <x v="1"/>
    <n v="4.2"/>
    <n v="3"/>
    <d v="2019-01-10T00:00:00"/>
    <n v="2"/>
    <x v="0"/>
    <x v="0"/>
    <x v="7"/>
    <n v="65"/>
    <x v="3"/>
    <x v="5"/>
    <x v="0"/>
  </r>
  <r>
    <x v="22"/>
    <n v="10003"/>
    <s v="P023"/>
    <s v="D004"/>
    <n v="10114"/>
    <d v="2014-07-07T00:00:00"/>
    <n v="62910"/>
    <x v="1"/>
    <d v="1989-09-01T00:00:00"/>
    <s v="Married"/>
    <s v="US Citizen"/>
    <s v="White"/>
    <s v="MA"/>
    <n v="2031"/>
    <m/>
    <s v="N/A-StillEmployed"/>
    <x v="0"/>
    <x v="1"/>
    <x v="0"/>
    <n v="5"/>
    <n v="3"/>
    <d v="2019-02-27T00:00:00"/>
    <n v="19"/>
    <x v="0"/>
    <x v="0"/>
    <x v="8"/>
    <n v="35"/>
    <x v="1"/>
    <x v="4"/>
    <x v="0"/>
  </r>
  <r>
    <x v="23"/>
    <n v="10294"/>
    <s v="P024"/>
    <s v="D004"/>
    <n v="10026"/>
    <d v="2011-04-04T00:00:00"/>
    <n v="66441"/>
    <x v="1"/>
    <d v="1990-09-21T00:00:00"/>
    <s v="Single"/>
    <s v="US Citizen"/>
    <s v="White"/>
    <s v="MA"/>
    <n v="2171"/>
    <m/>
    <s v="N/A-StillEmployed"/>
    <x v="0"/>
    <x v="6"/>
    <x v="2"/>
    <n v="2"/>
    <n v="3"/>
    <d v="2019-02-27T00:00:00"/>
    <n v="3"/>
    <x v="2"/>
    <x v="0"/>
    <x v="0"/>
    <n v="34"/>
    <x v="1"/>
    <x v="0"/>
    <x v="0"/>
  </r>
  <r>
    <x v="24"/>
    <n v="10267"/>
    <s v="P024"/>
    <s v="D004"/>
    <n v="10088"/>
    <d v="2011-01-10T00:00:00"/>
    <n v="57815"/>
    <x v="1"/>
    <d v="1967-01-16T00:00:00"/>
    <s v="Single"/>
    <s v="US Citizen"/>
    <s v="White"/>
    <s v="MA"/>
    <n v="2210"/>
    <d v="2014-04-04T00:00:00"/>
    <s v="career change"/>
    <x v="1"/>
    <x v="2"/>
    <x v="1"/>
    <n v="4.8"/>
    <n v="5"/>
    <d v="2014-03-04T00:00:00"/>
    <n v="5"/>
    <x v="2"/>
    <x v="0"/>
    <x v="3"/>
    <n v="57"/>
    <x v="2"/>
    <x v="0"/>
    <x v="2"/>
  </r>
  <r>
    <x v="25"/>
    <n v="10199"/>
    <s v="P013"/>
    <s v="D003"/>
    <n v="10084"/>
    <d v="2014-02-17T00:00:00"/>
    <n v="103613"/>
    <x v="0"/>
    <d v="1964-07-30T00:00:00"/>
    <s v="Single"/>
    <s v="US Citizen"/>
    <s v="Black or African American"/>
    <s v="CT"/>
    <n v="6033"/>
    <d v="2016-02-19T00:00:00"/>
    <s v="Learned that he is a gangster"/>
    <x v="2"/>
    <x v="0"/>
    <x v="1"/>
    <n v="3.5"/>
    <n v="5"/>
    <d v="2016-01-10T00:00:00"/>
    <n v="2"/>
    <x v="7"/>
    <x v="1"/>
    <x v="1"/>
    <n v="60"/>
    <x v="2"/>
    <x v="4"/>
    <x v="1"/>
  </r>
  <r>
    <x v="26"/>
    <n v="10081"/>
    <s v="P030"/>
    <s v="D001"/>
    <n v="10081"/>
    <d v="2015-02-16T00:00:00"/>
    <n v="106367"/>
    <x v="1"/>
    <d v="1987-04-04T00:00:00"/>
    <s v="Married"/>
    <s v="US Citizen"/>
    <s v="Black or African American"/>
    <s v="MA"/>
    <n v="2468"/>
    <m/>
    <s v="N/A-StillEmployed"/>
    <x v="0"/>
    <x v="4"/>
    <x v="1"/>
    <n v="5"/>
    <n v="4"/>
    <d v="2019-02-18T00:00:00"/>
    <n v="4"/>
    <x v="8"/>
    <x v="3"/>
    <x v="12"/>
    <n v="37"/>
    <x v="1"/>
    <x v="1"/>
    <x v="1"/>
  </r>
  <r>
    <x v="27"/>
    <n v="10175"/>
    <s v="P022"/>
    <s v="D004"/>
    <n v="10175"/>
    <d v="2013-09-30T00:00:00"/>
    <n v="74312"/>
    <x v="0"/>
    <d v="1970-03-10T00:00:00"/>
    <s v="Single"/>
    <s v="US Citizen"/>
    <s v="Asian"/>
    <s v="MA"/>
    <n v="1901"/>
    <d v="2014-08-07T00:00:00"/>
    <s v="retiring"/>
    <x v="1"/>
    <x v="1"/>
    <x v="1"/>
    <n v="3.39"/>
    <n v="3"/>
    <d v="2014-02-20T00:00:00"/>
    <n v="14"/>
    <x v="9"/>
    <x v="0"/>
    <x v="13"/>
    <n v="54"/>
    <x v="2"/>
    <x v="5"/>
    <x v="5"/>
  </r>
  <r>
    <x v="28"/>
    <n v="10177"/>
    <s v="P023"/>
    <s v="D004"/>
    <n v="10252"/>
    <d v="2012-04-02T00:00:00"/>
    <n v="53492"/>
    <x v="1"/>
    <d v="1990-08-24T00:00:00"/>
    <s v="Married"/>
    <s v="US Citizen"/>
    <s v="White"/>
    <s v="MA"/>
    <n v="1701"/>
    <d v="2013-06-15T00:00:00"/>
    <s v="Another position"/>
    <x v="1"/>
    <x v="2"/>
    <x v="1"/>
    <n v="3.35"/>
    <n v="4"/>
    <d v="2013-03-04T00:00:00"/>
    <n v="6"/>
    <x v="0"/>
    <x v="0"/>
    <x v="10"/>
    <n v="34"/>
    <x v="1"/>
    <x v="3"/>
    <x v="2"/>
  </r>
  <r>
    <x v="29"/>
    <n v="10238"/>
    <s v="P001"/>
    <s v="D001"/>
    <n v="10081"/>
    <d v="2008-10-27T00:00:00"/>
    <n v="63000"/>
    <x v="1"/>
    <d v="1987-11-24T00:00:00"/>
    <s v="Married"/>
    <s v="US Citizen"/>
    <s v="Black or African American"/>
    <s v="MA"/>
    <n v="1450"/>
    <m/>
    <s v="N/A-StillEmployed"/>
    <x v="0"/>
    <x v="4"/>
    <x v="1"/>
    <n v="4.5"/>
    <n v="2"/>
    <d v="2019-01-15T00:00:00"/>
    <n v="14"/>
    <x v="10"/>
    <x v="3"/>
    <x v="12"/>
    <n v="36"/>
    <x v="1"/>
    <x v="2"/>
    <x v="0"/>
  </r>
  <r>
    <x v="30"/>
    <n v="10184"/>
    <s v="P024"/>
    <s v="D004"/>
    <n v="10069"/>
    <d v="2014-09-29T00:00:00"/>
    <n v="65288"/>
    <x v="0"/>
    <d v="1983-07-28T00:00:00"/>
    <s v="Single"/>
    <s v="US Citizen"/>
    <s v="White"/>
    <s v="MA"/>
    <n v="1013"/>
    <m/>
    <s v="N/A-StillEmployed"/>
    <x v="0"/>
    <x v="2"/>
    <x v="1"/>
    <n v="3.19"/>
    <n v="3"/>
    <d v="2019-02-01T00:00:00"/>
    <n v="9"/>
    <x v="2"/>
    <x v="0"/>
    <x v="4"/>
    <n v="41"/>
    <x v="0"/>
    <x v="4"/>
    <x v="0"/>
  </r>
  <r>
    <x v="31"/>
    <n v="10203"/>
    <s v="P023"/>
    <s v="D004"/>
    <n v="10196"/>
    <d v="2013-11-11T00:00:00"/>
    <n v="64375"/>
    <x v="1"/>
    <d v="1969-10-30T00:00:00"/>
    <s v="Separated"/>
    <s v="US Citizen"/>
    <s v="Black or African American"/>
    <s v="MA"/>
    <n v="2043"/>
    <m/>
    <s v="N/A-StillEmployed"/>
    <x v="0"/>
    <x v="4"/>
    <x v="1"/>
    <n v="3.5"/>
    <n v="5"/>
    <d v="2019-01-21T00:00:00"/>
    <n v="17"/>
    <x v="0"/>
    <x v="0"/>
    <x v="2"/>
    <n v="54"/>
    <x v="2"/>
    <x v="5"/>
    <x v="0"/>
  </r>
  <r>
    <x v="32"/>
    <n v="10188"/>
    <s v="P003"/>
    <s v="D005"/>
    <n v="10188"/>
    <d v="2011-08-15T00:00:00"/>
    <n v="74326"/>
    <x v="1"/>
    <d v="1964-06-01T00:00:00"/>
    <s v="Married"/>
    <s v="Eligible NonCitizen"/>
    <s v="Black or African American"/>
    <s v="VA"/>
    <n v="21851"/>
    <d v="2014-08-02T00:00:00"/>
    <s v="Another position"/>
    <x v="1"/>
    <x v="2"/>
    <x v="1"/>
    <n v="3.14"/>
    <n v="5"/>
    <d v="2013-02-10T00:00:00"/>
    <n v="19"/>
    <x v="11"/>
    <x v="4"/>
    <x v="14"/>
    <n v="60"/>
    <x v="2"/>
    <x v="0"/>
    <x v="5"/>
  </r>
  <r>
    <x v="33"/>
    <n v="10107"/>
    <s v="P024"/>
    <s v="D004"/>
    <n v="10002"/>
    <d v="2012-03-05T00:00:00"/>
    <n v="63763"/>
    <x v="1"/>
    <d v="1980-03-02T00:00:00"/>
    <s v="Single"/>
    <s v="US Citizen"/>
    <s v="Black or African American"/>
    <s v="MA"/>
    <n v="2148"/>
    <m/>
    <s v="N/A-StillEmployed"/>
    <x v="0"/>
    <x v="3"/>
    <x v="1"/>
    <n v="4.51"/>
    <n v="4"/>
    <d v="2019-02-21T00:00:00"/>
    <n v="3"/>
    <x v="2"/>
    <x v="0"/>
    <x v="5"/>
    <n v="44"/>
    <x v="0"/>
    <x v="3"/>
    <x v="0"/>
  </r>
  <r>
    <x v="34"/>
    <n v="10181"/>
    <s v="P024"/>
    <s v="D004"/>
    <n v="10062"/>
    <d v="2011-04-04T00:00:00"/>
    <n v="62162"/>
    <x v="0"/>
    <d v="1977-08-19T00:00:00"/>
    <s v="Married"/>
    <s v="US Citizen"/>
    <s v="White"/>
    <s v="MA"/>
    <n v="1890"/>
    <m/>
    <s v="N/A-StillEmployed"/>
    <x v="0"/>
    <x v="1"/>
    <x v="1"/>
    <n v="3.25"/>
    <n v="5"/>
    <d v="2019-01-14T00:00:00"/>
    <n v="15"/>
    <x v="2"/>
    <x v="0"/>
    <x v="7"/>
    <n v="47"/>
    <x v="0"/>
    <x v="0"/>
    <x v="0"/>
  </r>
  <r>
    <x v="35"/>
    <n v="10150"/>
    <s v="P029"/>
    <s v="D006"/>
    <n v="10150"/>
    <d v="2011-08-15T00:00:00"/>
    <n v="77692"/>
    <x v="0"/>
    <d v="1966-11-22T00:00:00"/>
    <s v="Single"/>
    <s v="US Citizen"/>
    <s v="White"/>
    <s v="MA"/>
    <n v="2184"/>
    <m/>
    <s v="N/A-StillEmployed"/>
    <x v="0"/>
    <x v="2"/>
    <x v="1"/>
    <n v="3.84"/>
    <n v="3"/>
    <d v="2019-01-21T00:00:00"/>
    <n v="4"/>
    <x v="12"/>
    <x v="2"/>
    <x v="15"/>
    <n v="57"/>
    <x v="2"/>
    <x v="0"/>
    <x v="5"/>
  </r>
  <r>
    <x v="36"/>
    <n v="10001"/>
    <s v="P022"/>
    <s v="D004"/>
    <n v="10175"/>
    <d v="2016-01-28T00:00:00"/>
    <n v="72640"/>
    <x v="0"/>
    <d v="1983-08-09T00:00:00"/>
    <s v="Single"/>
    <s v="US Citizen"/>
    <s v="White"/>
    <s v="MA"/>
    <n v="2169"/>
    <m/>
    <s v="N/A-StillEmployed"/>
    <x v="0"/>
    <x v="1"/>
    <x v="0"/>
    <n v="5"/>
    <n v="3"/>
    <d v="2019-02-22T00:00:00"/>
    <n v="14"/>
    <x v="9"/>
    <x v="0"/>
    <x v="13"/>
    <n v="41"/>
    <x v="0"/>
    <x v="7"/>
    <x v="5"/>
  </r>
  <r>
    <x v="37"/>
    <n v="10085"/>
    <s v="P028"/>
    <s v="D006"/>
    <n v="10194"/>
    <d v="2013-11-11T00:00:00"/>
    <n v="93396"/>
    <x v="1"/>
    <d v="1987-04-05T00:00:00"/>
    <s v="Single"/>
    <s v="US Citizen"/>
    <s v="White"/>
    <s v="MA"/>
    <n v="2132"/>
    <m/>
    <s v="N/A-StillEmployed"/>
    <x v="0"/>
    <x v="1"/>
    <x v="1"/>
    <n v="4.96"/>
    <n v="4"/>
    <d v="2019-01-30T00:00:00"/>
    <n v="3"/>
    <x v="3"/>
    <x v="2"/>
    <x v="6"/>
    <n v="37"/>
    <x v="1"/>
    <x v="5"/>
    <x v="3"/>
  </r>
  <r>
    <x v="38"/>
    <n v="10115"/>
    <s v="P023"/>
    <s v="D004"/>
    <n v="10265"/>
    <d v="2014-03-31T00:00:00"/>
    <n v="52846"/>
    <x v="0"/>
    <d v="1983-02-02T00:00:00"/>
    <s v="Single"/>
    <s v="US Citizen"/>
    <s v="Black or African American"/>
    <s v="MA"/>
    <n v="1701"/>
    <m/>
    <s v="N/A-StillEmployed"/>
    <x v="0"/>
    <x v="0"/>
    <x v="1"/>
    <n v="4.43"/>
    <n v="3"/>
    <d v="2019-02-01T00:00:00"/>
    <n v="14"/>
    <x v="0"/>
    <x v="0"/>
    <x v="11"/>
    <n v="41"/>
    <x v="0"/>
    <x v="4"/>
    <x v="2"/>
  </r>
  <r>
    <x v="39"/>
    <n v="10082"/>
    <s v="P031"/>
    <s v="D003"/>
    <n v="10084"/>
    <d v="2016-06-30T00:00:00"/>
    <n v="100031"/>
    <x v="1"/>
    <d v="1986-06-06T00:00:00"/>
    <s v="Single"/>
    <s v="US Citizen"/>
    <s v="Black or African American"/>
    <s v="MA"/>
    <n v="1886"/>
    <m/>
    <s v="N/A-StillEmployed"/>
    <x v="0"/>
    <x v="0"/>
    <x v="1"/>
    <n v="5"/>
    <n v="5"/>
    <d v="2019-02-18T00:00:00"/>
    <n v="7"/>
    <x v="1"/>
    <x v="1"/>
    <x v="1"/>
    <n v="38"/>
    <x v="1"/>
    <x v="7"/>
    <x v="1"/>
  </r>
  <r>
    <x v="40"/>
    <n v="10040"/>
    <s v="P003"/>
    <s v="D005"/>
    <n v="10188"/>
    <d v="2014-08-18T00:00:00"/>
    <n v="71860"/>
    <x v="1"/>
    <d v="1963-05-15T00:00:00"/>
    <s v="Single"/>
    <s v="US Citizen"/>
    <s v="White"/>
    <s v="VT"/>
    <n v="5664"/>
    <m/>
    <s v="N/A-StillEmployed"/>
    <x v="0"/>
    <x v="1"/>
    <x v="1"/>
    <n v="5"/>
    <n v="5"/>
    <d v="2019-01-21T00:00:00"/>
    <n v="7"/>
    <x v="11"/>
    <x v="4"/>
    <x v="14"/>
    <n v="61"/>
    <x v="3"/>
    <x v="4"/>
    <x v="5"/>
  </r>
  <r>
    <x v="41"/>
    <n v="10067"/>
    <s v="P023"/>
    <s v="D004"/>
    <n v="10026"/>
    <d v="2014-09-29T00:00:00"/>
    <n v="61656"/>
    <x v="1"/>
    <d v="1951-01-02T00:00:00"/>
    <s v="Single"/>
    <s v="US Citizen"/>
    <s v="White"/>
    <s v="MA"/>
    <n v="2763"/>
    <m/>
    <s v="N/A-StillEmployed"/>
    <x v="0"/>
    <x v="2"/>
    <x v="1"/>
    <n v="5"/>
    <n v="4"/>
    <d v="2019-02-12T00:00:00"/>
    <n v="11"/>
    <x v="0"/>
    <x v="0"/>
    <x v="0"/>
    <n v="73"/>
    <x v="3"/>
    <x v="4"/>
    <x v="0"/>
  </r>
  <r>
    <x v="42"/>
    <n v="10108"/>
    <s v="P005"/>
    <s v="D003"/>
    <n v="10150"/>
    <d v="2016-09-06T00:00:00"/>
    <n v="110929"/>
    <x v="0"/>
    <d v="1972-02-09T00:00:00"/>
    <s v="Married"/>
    <s v="US Citizen"/>
    <s v="White"/>
    <s v="MA"/>
    <n v="2045"/>
    <m/>
    <s v="N/A-StillEmployed"/>
    <x v="0"/>
    <x v="1"/>
    <x v="1"/>
    <n v="4.5"/>
    <n v="5"/>
    <d v="2019-01-15T00:00:00"/>
    <n v="8"/>
    <x v="13"/>
    <x v="1"/>
    <x v="15"/>
    <n v="52"/>
    <x v="2"/>
    <x v="7"/>
    <x v="6"/>
  </r>
  <r>
    <x v="43"/>
    <n v="10210"/>
    <s v="P023"/>
    <s v="D004"/>
    <n v="10088"/>
    <d v="2014-05-12T00:00:00"/>
    <n v="54237"/>
    <x v="1"/>
    <d v="1979-02-12T00:00:00"/>
    <s v="Single"/>
    <s v="US Citizen"/>
    <s v="White"/>
    <s v="MA"/>
    <n v="2170"/>
    <m/>
    <s v="N/A-StillEmployed"/>
    <x v="0"/>
    <x v="1"/>
    <x v="1"/>
    <n v="3.3"/>
    <n v="4"/>
    <d v="2019-02-19T00:00:00"/>
    <n v="11"/>
    <x v="0"/>
    <x v="0"/>
    <x v="3"/>
    <n v="45"/>
    <x v="0"/>
    <x v="4"/>
    <x v="2"/>
  </r>
  <r>
    <x v="44"/>
    <n v="10154"/>
    <s v="P023"/>
    <s v="D004"/>
    <n v="10069"/>
    <d v="2013-07-08T00:00:00"/>
    <n v="60380"/>
    <x v="0"/>
    <d v="1983-08-24T00:00:00"/>
    <s v="Single"/>
    <s v="US Citizen"/>
    <s v="White"/>
    <s v="MA"/>
    <n v="1845"/>
    <m/>
    <s v="N/A-StillEmployed"/>
    <x v="0"/>
    <x v="0"/>
    <x v="1"/>
    <n v="3.8"/>
    <n v="5"/>
    <d v="2019-01-14T00:00:00"/>
    <n v="4"/>
    <x v="0"/>
    <x v="0"/>
    <x v="4"/>
    <n v="41"/>
    <x v="0"/>
    <x v="5"/>
    <x v="0"/>
  </r>
  <r>
    <x v="45"/>
    <n v="10200"/>
    <s v="P003"/>
    <s v="D005"/>
    <n v="10200"/>
    <d v="2012-05-14T00:00:00"/>
    <n v="66808"/>
    <x v="0"/>
    <d v="1970-06-11T00:00:00"/>
    <s v="Single"/>
    <s v="Eligible NonCitizen"/>
    <s v="Black or African American"/>
    <s v="TX"/>
    <n v="78207"/>
    <m/>
    <s v="N/A-StillEmployed"/>
    <x v="0"/>
    <x v="3"/>
    <x v="1"/>
    <n v="3"/>
    <n v="5"/>
    <d v="2019-01-19T00:00:00"/>
    <n v="17"/>
    <x v="11"/>
    <x v="4"/>
    <x v="16"/>
    <n v="54"/>
    <x v="2"/>
    <x v="3"/>
    <x v="0"/>
  </r>
  <r>
    <x v="46"/>
    <n v="10240"/>
    <s v="P023"/>
    <s v="D004"/>
    <n v="10002"/>
    <d v="2011-06-27T00:00:00"/>
    <n v="64786"/>
    <x v="1"/>
    <d v="1983-08-27T00:00:00"/>
    <s v="Single"/>
    <s v="US Citizen"/>
    <s v="White"/>
    <s v="MA"/>
    <n v="1775"/>
    <d v="2015-11-15T00:00:00"/>
    <s v="relocation out of area"/>
    <x v="1"/>
    <x v="1"/>
    <x v="1"/>
    <n v="4.3"/>
    <n v="4"/>
    <d v="2015-03-10T00:00:00"/>
    <n v="3"/>
    <x v="0"/>
    <x v="0"/>
    <x v="5"/>
    <n v="41"/>
    <x v="0"/>
    <x v="0"/>
    <x v="0"/>
  </r>
  <r>
    <x v="47"/>
    <n v="10168"/>
    <s v="P023"/>
    <s v="D004"/>
    <n v="10062"/>
    <d v="2011-10-03T00:00:00"/>
    <n v="64816"/>
    <x v="1"/>
    <d v="1988-05-31T00:00:00"/>
    <s v="Single"/>
    <s v="Non-Citizen"/>
    <s v="Black or African American"/>
    <s v="MA"/>
    <n v="2044"/>
    <m/>
    <s v="N/A-StillEmployed"/>
    <x v="0"/>
    <x v="1"/>
    <x v="1"/>
    <n v="3.58"/>
    <n v="5"/>
    <d v="2019-01-30T00:00:00"/>
    <n v="3"/>
    <x v="0"/>
    <x v="0"/>
    <x v="7"/>
    <n v="36"/>
    <x v="1"/>
    <x v="0"/>
    <x v="0"/>
  </r>
  <r>
    <x v="48"/>
    <n v="10220"/>
    <s v="P018"/>
    <s v="D003"/>
    <n v="10220"/>
    <d v="2012-09-05T00:00:00"/>
    <n v="68678"/>
    <x v="0"/>
    <d v="1985-09-05T00:00:00"/>
    <s v="Single"/>
    <s v="US Citizen"/>
    <s v="White"/>
    <s v="MA"/>
    <n v="2170"/>
    <m/>
    <s v="N/A-StillEmployed"/>
    <x v="0"/>
    <x v="1"/>
    <x v="1"/>
    <n v="4.7"/>
    <n v="3"/>
    <d v="2019-02-27T00:00:00"/>
    <n v="2"/>
    <x v="4"/>
    <x v="1"/>
    <x v="17"/>
    <n v="39"/>
    <x v="1"/>
    <x v="3"/>
    <x v="0"/>
  </r>
  <r>
    <x v="49"/>
    <n v="10275"/>
    <s v="P024"/>
    <s v="D004"/>
    <n v="10114"/>
    <d v="2011-05-16T00:00:00"/>
    <n v="64066"/>
    <x v="1"/>
    <d v="1981-08-31T00:00:00"/>
    <s v="Married"/>
    <s v="US Citizen"/>
    <s v="White"/>
    <s v="MA"/>
    <n v="1752"/>
    <d v="2013-01-07T00:00:00"/>
    <s v="unhappy"/>
    <x v="1"/>
    <x v="2"/>
    <x v="1"/>
    <n v="4.2"/>
    <n v="5"/>
    <d v="2012-05-03T00:00:00"/>
    <n v="9"/>
    <x v="2"/>
    <x v="0"/>
    <x v="8"/>
    <n v="43"/>
    <x v="0"/>
    <x v="0"/>
    <x v="0"/>
  </r>
  <r>
    <x v="50"/>
    <n v="10269"/>
    <s v="P024"/>
    <s v="D004"/>
    <n v="10252"/>
    <d v="2010-08-30T00:00:00"/>
    <n v="59369"/>
    <x v="0"/>
    <d v="1978-11-25T00:00:00"/>
    <s v="Married"/>
    <s v="US Citizen"/>
    <s v="White"/>
    <s v="MA"/>
    <n v="2169"/>
    <d v="2011-09-26T00:00:00"/>
    <s v="career change"/>
    <x v="1"/>
    <x v="1"/>
    <x v="1"/>
    <n v="4.2"/>
    <n v="4"/>
    <d v="2011-05-04T00:00:00"/>
    <n v="6"/>
    <x v="2"/>
    <x v="0"/>
    <x v="10"/>
    <n v="45"/>
    <x v="0"/>
    <x v="8"/>
    <x v="2"/>
  </r>
  <r>
    <x v="51"/>
    <n v="10029"/>
    <s v="P023"/>
    <s v="D004"/>
    <n v="10114"/>
    <d v="2016-07-06T00:00:00"/>
    <n v="50373"/>
    <x v="0"/>
    <d v="1980-08-26T00:00:00"/>
    <s v="Married"/>
    <s v="US Citizen"/>
    <s v="White"/>
    <s v="MA"/>
    <n v="2134"/>
    <m/>
    <s v="N/A-StillEmployed"/>
    <x v="0"/>
    <x v="3"/>
    <x v="0"/>
    <n v="4.0999999999999996"/>
    <n v="4"/>
    <d v="2019-02-28T00:00:00"/>
    <n v="5"/>
    <x v="0"/>
    <x v="0"/>
    <x v="8"/>
    <n v="44"/>
    <x v="0"/>
    <x v="7"/>
    <x v="2"/>
  </r>
  <r>
    <x v="52"/>
    <n v="10261"/>
    <s v="P023"/>
    <s v="D004"/>
    <n v="10252"/>
    <d v="2013-07-08T00:00:00"/>
    <n v="63108"/>
    <x v="0"/>
    <d v="1977-09-08T00:00:00"/>
    <s v="Single"/>
    <s v="US Citizen"/>
    <s v="White"/>
    <s v="MA"/>
    <n v="2452"/>
    <m/>
    <s v="N/A-StillEmployed"/>
    <x v="0"/>
    <x v="3"/>
    <x v="1"/>
    <n v="4.4000000000000004"/>
    <n v="5"/>
    <d v="2019-01-14T00:00:00"/>
    <n v="3"/>
    <x v="0"/>
    <x v="0"/>
    <x v="10"/>
    <n v="47"/>
    <x v="0"/>
    <x v="5"/>
    <x v="0"/>
  </r>
  <r>
    <x v="53"/>
    <n v="10292"/>
    <s v="P023"/>
    <s v="D004"/>
    <n v="10196"/>
    <d v="2011-07-11T00:00:00"/>
    <n v="59144"/>
    <x v="0"/>
    <d v="1979-08-12T00:00:00"/>
    <s v="Single"/>
    <s v="US Citizen"/>
    <s v="Black or African American"/>
    <s v="MA"/>
    <n v="1880"/>
    <d v="2016-09-23T00:00:00"/>
    <s v="performance"/>
    <x v="2"/>
    <x v="0"/>
    <x v="2"/>
    <n v="2"/>
    <n v="3"/>
    <d v="2016-05-01T00:00:00"/>
    <n v="16"/>
    <x v="0"/>
    <x v="0"/>
    <x v="2"/>
    <n v="45"/>
    <x v="0"/>
    <x v="0"/>
    <x v="2"/>
  </r>
  <r>
    <x v="54"/>
    <n v="10282"/>
    <s v="P022"/>
    <s v="D004"/>
    <n v="10175"/>
    <d v="2010-07-20T00:00:00"/>
    <n v="68051"/>
    <x v="0"/>
    <d v="1975-12-17T00:00:00"/>
    <s v="Divorced"/>
    <s v="US Citizen"/>
    <s v="White"/>
    <s v="MA"/>
    <n v="1803"/>
    <m/>
    <s v="N/A-StillEmployed"/>
    <x v="0"/>
    <x v="6"/>
    <x v="2"/>
    <n v="4.13"/>
    <n v="2"/>
    <d v="2019-01-14T00:00:00"/>
    <n v="3"/>
    <x v="9"/>
    <x v="0"/>
    <x v="13"/>
    <n v="48"/>
    <x v="0"/>
    <x v="8"/>
    <x v="0"/>
  </r>
  <r>
    <x v="55"/>
    <n v="10019"/>
    <s v="P011"/>
    <s v="D004"/>
    <n v="10175"/>
    <d v="2009-01-05T00:00:00"/>
    <n v="170500"/>
    <x v="0"/>
    <d v="1983-03-19T00:00:00"/>
    <s v="Single"/>
    <s v="US Citizen"/>
    <s v="Black or African American"/>
    <s v="MA"/>
    <n v="2030"/>
    <m/>
    <s v="N/A-StillEmployed"/>
    <x v="0"/>
    <x v="1"/>
    <x v="0"/>
    <n v="3.7"/>
    <n v="5"/>
    <d v="2019-02-04T00:00:00"/>
    <n v="15"/>
    <x v="14"/>
    <x v="0"/>
    <x v="13"/>
    <n v="41"/>
    <x v="0"/>
    <x v="6"/>
    <x v="7"/>
  </r>
  <r>
    <x v="56"/>
    <n v="10094"/>
    <s v="P023"/>
    <s v="D004"/>
    <n v="10265"/>
    <d v="2015-01-05T00:00:00"/>
    <n v="63381"/>
    <x v="1"/>
    <d v="1977-03-31T00:00:00"/>
    <s v="Married"/>
    <s v="US Citizen"/>
    <s v="White"/>
    <s v="MA"/>
    <n v="2189"/>
    <m/>
    <s v="N/A-StillEmployed"/>
    <x v="0"/>
    <x v="1"/>
    <x v="1"/>
    <n v="4.7300000000000004"/>
    <n v="5"/>
    <d v="2019-02-14T00:00:00"/>
    <n v="6"/>
    <x v="0"/>
    <x v="0"/>
    <x v="11"/>
    <n v="47"/>
    <x v="0"/>
    <x v="1"/>
    <x v="0"/>
  </r>
  <r>
    <x v="57"/>
    <n v="10193"/>
    <s v="P007"/>
    <s v="D003"/>
    <n v="10084"/>
    <d v="2015-03-30T00:00:00"/>
    <n v="83552"/>
    <x v="0"/>
    <d v="1986-08-26T00:00:00"/>
    <s v="Married"/>
    <s v="US Citizen"/>
    <s v="White"/>
    <s v="MA"/>
    <n v="1810"/>
    <m/>
    <s v="N/A-StillEmployed"/>
    <x v="0"/>
    <x v="1"/>
    <x v="1"/>
    <n v="3.04"/>
    <n v="3"/>
    <d v="2019-01-22T00:00:00"/>
    <n v="2"/>
    <x v="5"/>
    <x v="1"/>
    <x v="1"/>
    <n v="38"/>
    <x v="1"/>
    <x v="1"/>
    <x v="8"/>
  </r>
  <r>
    <x v="58"/>
    <n v="10132"/>
    <s v="P023"/>
    <s v="D004"/>
    <n v="10026"/>
    <d v="2016-07-06T00:00:00"/>
    <n v="56149"/>
    <x v="1"/>
    <d v="1987-04-10T00:00:00"/>
    <s v="Single"/>
    <s v="US Citizen"/>
    <s v="White"/>
    <s v="MA"/>
    <n v="1821"/>
    <m/>
    <s v="N/A-StillEmployed"/>
    <x v="0"/>
    <x v="0"/>
    <x v="1"/>
    <n v="4.12"/>
    <n v="5"/>
    <d v="2019-01-28T00:00:00"/>
    <n v="15"/>
    <x v="0"/>
    <x v="0"/>
    <x v="0"/>
    <n v="37"/>
    <x v="1"/>
    <x v="7"/>
    <x v="2"/>
  </r>
  <r>
    <x v="59"/>
    <n v="10083"/>
    <s v="P032"/>
    <s v="D003"/>
    <n v="10250"/>
    <d v="2014-11-10T00:00:00"/>
    <n v="92329"/>
    <x v="0"/>
    <d v="1965-09-09T00:00:00"/>
    <s v="Single"/>
    <s v="US Citizen"/>
    <s v="White"/>
    <s v="CT"/>
    <n v="6278"/>
    <m/>
    <s v="N/A-StillEmployed"/>
    <x v="0"/>
    <x v="3"/>
    <x v="1"/>
    <n v="5"/>
    <n v="3"/>
    <d v="2019-01-02T00:00:00"/>
    <n v="5"/>
    <x v="15"/>
    <x v="1"/>
    <x v="9"/>
    <n v="59"/>
    <x v="2"/>
    <x v="4"/>
    <x v="3"/>
  </r>
  <r>
    <x v="60"/>
    <n v="10099"/>
    <s v="P025"/>
    <s v="D005"/>
    <n v="10099"/>
    <d v="2014-05-05T00:00:00"/>
    <n v="65729"/>
    <x v="1"/>
    <d v="1990-04-19T00:00:00"/>
    <s v="Single"/>
    <s v="US Citizen"/>
    <s v="White"/>
    <s v="VT"/>
    <n v="5473"/>
    <m/>
    <s v="N/A-StillEmployed"/>
    <x v="0"/>
    <x v="1"/>
    <x v="1"/>
    <n v="4.62"/>
    <n v="4"/>
    <d v="2019-01-24T00:00:00"/>
    <n v="8"/>
    <x v="16"/>
    <x v="4"/>
    <x v="18"/>
    <n v="34"/>
    <x v="1"/>
    <x v="4"/>
    <x v="0"/>
  </r>
  <r>
    <x v="61"/>
    <n v="10212"/>
    <s v="P032"/>
    <s v="D003"/>
    <n v="10250"/>
    <d v="2014-11-10T00:00:00"/>
    <n v="85028"/>
    <x v="1"/>
    <d v="1952-01-18T00:00:00"/>
    <s v="Married"/>
    <s v="US Citizen"/>
    <s v="White"/>
    <s v="CT"/>
    <n v="6033"/>
    <m/>
    <s v="N/A-StillEmployed"/>
    <x v="0"/>
    <x v="0"/>
    <x v="1"/>
    <n v="3.1"/>
    <n v="5"/>
    <d v="2019-02-12T00:00:00"/>
    <n v="19"/>
    <x v="15"/>
    <x v="1"/>
    <x v="9"/>
    <n v="72"/>
    <x v="3"/>
    <x v="4"/>
    <x v="8"/>
  </r>
  <r>
    <x v="62"/>
    <n v="10056"/>
    <s v="P023"/>
    <s v="D004"/>
    <n v="10088"/>
    <d v="2012-07-02T00:00:00"/>
    <n v="57583"/>
    <x v="1"/>
    <d v="1978-11-05T00:00:00"/>
    <s v="Married"/>
    <s v="US Citizen"/>
    <s v="White"/>
    <s v="MA"/>
    <n v="2110"/>
    <m/>
    <s v="N/A-StillEmployed"/>
    <x v="0"/>
    <x v="1"/>
    <x v="1"/>
    <n v="5"/>
    <n v="3"/>
    <d v="2019-02-25T00:00:00"/>
    <n v="1"/>
    <x v="0"/>
    <x v="0"/>
    <x v="3"/>
    <n v="45"/>
    <x v="0"/>
    <x v="3"/>
    <x v="2"/>
  </r>
  <r>
    <x v="63"/>
    <n v="10143"/>
    <s v="P024"/>
    <s v="D004"/>
    <n v="10196"/>
    <d v="2011-11-07T00:00:00"/>
    <n v="56294"/>
    <x v="0"/>
    <d v="1979-09-14T00:00:00"/>
    <s v="Single"/>
    <s v="Eligible NonCitizen"/>
    <s v="Two or more races"/>
    <s v="MA"/>
    <n v="2458"/>
    <m/>
    <s v="N/A-StillEmployed"/>
    <x v="0"/>
    <x v="0"/>
    <x v="1"/>
    <n v="3.96"/>
    <n v="4"/>
    <d v="2019-02-27T00:00:00"/>
    <n v="6"/>
    <x v="2"/>
    <x v="0"/>
    <x v="2"/>
    <n v="45"/>
    <x v="0"/>
    <x v="0"/>
    <x v="2"/>
  </r>
  <r>
    <x v="64"/>
    <n v="10311"/>
    <s v="P023"/>
    <s v="D004"/>
    <n v="10114"/>
    <d v="2018-07-09T00:00:00"/>
    <n v="56991"/>
    <x v="0"/>
    <d v="1988-04-15T00:00:00"/>
    <s v="Married"/>
    <s v="US Citizen"/>
    <s v="White"/>
    <s v="MA"/>
    <n v="2138"/>
    <m/>
    <s v="N/A-StillEmployed"/>
    <x v="0"/>
    <x v="1"/>
    <x v="1"/>
    <n v="4.3"/>
    <n v="4"/>
    <d v="2019-01-31T00:00:00"/>
    <n v="2"/>
    <x v="0"/>
    <x v="0"/>
    <x v="8"/>
    <n v="36"/>
    <x v="1"/>
    <x v="9"/>
    <x v="2"/>
  </r>
  <r>
    <x v="65"/>
    <n v="10070"/>
    <s v="P023"/>
    <s v="D004"/>
    <n v="10069"/>
    <d v="2011-05-16T00:00:00"/>
    <n v="55722"/>
    <x v="0"/>
    <d v="1977-10-31T00:00:00"/>
    <s v="Married"/>
    <s v="US Citizen"/>
    <s v="White"/>
    <s v="MA"/>
    <n v="1810"/>
    <d v="2016-06-08T00:00:00"/>
    <s v="unhappy"/>
    <x v="1"/>
    <x v="1"/>
    <x v="1"/>
    <n v="5"/>
    <n v="4"/>
    <d v="2016-04-02T00:00:00"/>
    <n v="14"/>
    <x v="0"/>
    <x v="0"/>
    <x v="4"/>
    <n v="46"/>
    <x v="0"/>
    <x v="0"/>
    <x v="2"/>
  </r>
  <r>
    <x v="66"/>
    <n v="10155"/>
    <s v="P028"/>
    <s v="D006"/>
    <n v="10194"/>
    <d v="2012-01-09T00:00:00"/>
    <n v="101199"/>
    <x v="1"/>
    <d v="1979-07-05T00:00:00"/>
    <s v="Single"/>
    <s v="US Citizen"/>
    <s v="Black or African American"/>
    <s v="MA"/>
    <n v="2176"/>
    <m/>
    <s v="N/A-StillEmployed"/>
    <x v="0"/>
    <x v="6"/>
    <x v="1"/>
    <n v="3.79"/>
    <n v="5"/>
    <d v="2019-01-25T00:00:00"/>
    <n v="8"/>
    <x v="3"/>
    <x v="2"/>
    <x v="6"/>
    <n v="45"/>
    <x v="0"/>
    <x v="3"/>
    <x v="1"/>
  </r>
  <r>
    <x v="67"/>
    <n v="10306"/>
    <s v="P003"/>
    <s v="D005"/>
    <n v="10188"/>
    <d v="2014-09-29T00:00:00"/>
    <n v="61568"/>
    <x v="0"/>
    <d v="1975-11-02T00:00:00"/>
    <s v="Single"/>
    <s v="US Citizen"/>
    <s v="Two or more races"/>
    <s v="AL"/>
    <n v="36006"/>
    <m/>
    <s v="N/A-StillEmployed"/>
    <x v="0"/>
    <x v="1"/>
    <x v="3"/>
    <n v="1.93"/>
    <n v="3"/>
    <d v="2019-01-30T00:00:00"/>
    <n v="5"/>
    <x v="11"/>
    <x v="4"/>
    <x v="14"/>
    <n v="48"/>
    <x v="0"/>
    <x v="4"/>
    <x v="0"/>
  </r>
  <r>
    <x v="68"/>
    <n v="10100"/>
    <s v="P024"/>
    <s v="D004"/>
    <n v="10265"/>
    <d v="2011-04-04T00:00:00"/>
    <n v="58275"/>
    <x v="1"/>
    <d v="1951-02-25T00:00:00"/>
    <s v="Separated"/>
    <s v="US Citizen"/>
    <s v="Black or African American"/>
    <s v="MA"/>
    <n v="2343"/>
    <d v="2015-11-04T00:00:00"/>
    <s v="more money"/>
    <x v="1"/>
    <x v="2"/>
    <x v="1"/>
    <n v="4.62"/>
    <n v="5"/>
    <d v="2015-05-06T00:00:00"/>
    <n v="1"/>
    <x v="2"/>
    <x v="0"/>
    <x v="11"/>
    <n v="73"/>
    <x v="3"/>
    <x v="0"/>
    <x v="2"/>
  </r>
  <r>
    <x v="69"/>
    <n v="10310"/>
    <s v="P023"/>
    <s v="D004"/>
    <n v="10002"/>
    <d v="2014-07-07T00:00:00"/>
    <n v="53189"/>
    <x v="0"/>
    <d v="1967-04-19T00:00:00"/>
    <s v="Married"/>
    <s v="US Citizen"/>
    <s v="White"/>
    <s v="MA"/>
    <n v="2061"/>
    <m/>
    <s v="N/A-StillEmployed"/>
    <x v="0"/>
    <x v="1"/>
    <x v="3"/>
    <n v="1.1200000000000001"/>
    <n v="2"/>
    <d v="2019-01-31T00:00:00"/>
    <n v="9"/>
    <x v="0"/>
    <x v="0"/>
    <x v="5"/>
    <n v="57"/>
    <x v="2"/>
    <x v="4"/>
    <x v="2"/>
  </r>
  <r>
    <x v="70"/>
    <n v="10197"/>
    <s v="P004"/>
    <s v="D003"/>
    <n v="10197"/>
    <d v="2017-02-15T00:00:00"/>
    <n v="96820"/>
    <x v="0"/>
    <d v="1983-09-04T00:00:00"/>
    <s v="Single"/>
    <s v="US Citizen"/>
    <s v="White"/>
    <s v="MA"/>
    <n v="2045"/>
    <m/>
    <s v="N/A-StillEmployed"/>
    <x v="0"/>
    <x v="1"/>
    <x v="1"/>
    <n v="3.01"/>
    <n v="5"/>
    <d v="2019-01-23T00:00:00"/>
    <n v="15"/>
    <x v="17"/>
    <x v="1"/>
    <x v="19"/>
    <n v="41"/>
    <x v="0"/>
    <x v="10"/>
    <x v="3"/>
  </r>
  <r>
    <x v="71"/>
    <n v="10276"/>
    <s v="P023"/>
    <s v="D004"/>
    <n v="10062"/>
    <d v="2014-05-12T00:00:00"/>
    <n v="51259"/>
    <x v="0"/>
    <d v="1982-11-15T00:00:00"/>
    <s v="Single"/>
    <s v="US Citizen"/>
    <s v="White"/>
    <s v="MA"/>
    <n v="2180"/>
    <m/>
    <s v="N/A-StillEmployed"/>
    <x v="0"/>
    <x v="1"/>
    <x v="1"/>
    <n v="4.3"/>
    <n v="4"/>
    <d v="2019-02-19T00:00:00"/>
    <n v="1"/>
    <x v="0"/>
    <x v="0"/>
    <x v="7"/>
    <n v="41"/>
    <x v="0"/>
    <x v="4"/>
    <x v="2"/>
  </r>
  <r>
    <x v="72"/>
    <n v="10304"/>
    <s v="P003"/>
    <s v="D005"/>
    <n v="10188"/>
    <d v="2012-02-20T00:00:00"/>
    <n v="59231"/>
    <x v="1"/>
    <d v="1987-05-14T00:00:00"/>
    <s v="Single"/>
    <s v="US Citizen"/>
    <s v="White"/>
    <s v="WA"/>
    <n v="98052"/>
    <m/>
    <s v="N/A-StillEmployed"/>
    <x v="0"/>
    <x v="7"/>
    <x v="3"/>
    <n v="2.2999999999999998"/>
    <n v="1"/>
    <d v="2019-01-29T00:00:00"/>
    <n v="17"/>
    <x v="11"/>
    <x v="4"/>
    <x v="14"/>
    <n v="37"/>
    <x v="1"/>
    <x v="3"/>
    <x v="2"/>
  </r>
  <r>
    <x v="73"/>
    <n v="10284"/>
    <s v="P023"/>
    <s v="D004"/>
    <n v="10114"/>
    <d v="2013-01-07T00:00:00"/>
    <n v="61584"/>
    <x v="1"/>
    <d v="1978-12-02T00:00:00"/>
    <s v="Married"/>
    <s v="US Citizen"/>
    <s v="Black or African American"/>
    <s v="MA"/>
    <n v="2351"/>
    <m/>
    <s v="N/A-StillEmployed"/>
    <x v="0"/>
    <x v="1"/>
    <x v="2"/>
    <n v="3.88"/>
    <n v="4"/>
    <d v="2019-01-18T00:00:00"/>
    <n v="6"/>
    <x v="0"/>
    <x v="0"/>
    <x v="8"/>
    <n v="45"/>
    <x v="0"/>
    <x v="5"/>
    <x v="0"/>
  </r>
  <r>
    <x v="74"/>
    <n v="10207"/>
    <s v="P023"/>
    <s v="D004"/>
    <n v="10252"/>
    <d v="2012-04-02T00:00:00"/>
    <n v="46335"/>
    <x v="1"/>
    <d v="1986-10-07T00:00:00"/>
    <s v="Single"/>
    <s v="US Citizen"/>
    <s v="White"/>
    <s v="MA"/>
    <n v="2125"/>
    <m/>
    <s v="N/A-StillEmployed"/>
    <x v="0"/>
    <x v="6"/>
    <x v="1"/>
    <n v="3.4"/>
    <n v="5"/>
    <d v="2019-02-19T00:00:00"/>
    <n v="15"/>
    <x v="0"/>
    <x v="0"/>
    <x v="10"/>
    <n v="37"/>
    <x v="1"/>
    <x v="3"/>
    <x v="4"/>
  </r>
  <r>
    <x v="75"/>
    <n v="10133"/>
    <s v="P018"/>
    <s v="D003"/>
    <n v="10250"/>
    <d v="2015-01-05T00:00:00"/>
    <n v="70621"/>
    <x v="1"/>
    <d v="1988-07-18T00:00:00"/>
    <s v="Married"/>
    <s v="US Citizen"/>
    <s v="White"/>
    <s v="MA"/>
    <n v="2119"/>
    <m/>
    <s v="N/A-StillEmployed"/>
    <x v="0"/>
    <x v="3"/>
    <x v="1"/>
    <n v="4.1100000000000003"/>
    <n v="4"/>
    <d v="2019-02-25T00:00:00"/>
    <n v="16"/>
    <x v="4"/>
    <x v="1"/>
    <x v="9"/>
    <n v="36"/>
    <x v="1"/>
    <x v="1"/>
    <x v="5"/>
  </r>
  <r>
    <x v="76"/>
    <n v="10028"/>
    <s v="P017"/>
    <s v="D003"/>
    <n v="10150"/>
    <d v="2014-01-05T00:00:00"/>
    <n v="138888"/>
    <x v="0"/>
    <d v="1970-07-09T00:00:00"/>
    <s v="Single"/>
    <s v="US Citizen"/>
    <s v="Black or African American"/>
    <s v="MA"/>
    <n v="1886"/>
    <m/>
    <s v="N/A-StillEmployed"/>
    <x v="0"/>
    <x v="1"/>
    <x v="0"/>
    <n v="4.3"/>
    <n v="5"/>
    <d v="2019-01-04T00:00:00"/>
    <n v="4"/>
    <x v="18"/>
    <x v="1"/>
    <x v="15"/>
    <n v="54"/>
    <x v="2"/>
    <x v="4"/>
    <x v="9"/>
  </r>
  <r>
    <x v="77"/>
    <n v="10006"/>
    <s v="P003"/>
    <s v="D005"/>
    <n v="10200"/>
    <d v="2011-01-10T00:00:00"/>
    <n v="74241"/>
    <x v="1"/>
    <d v="1988-11-08T00:00:00"/>
    <s v="Single"/>
    <s v="US Citizen"/>
    <s v="White"/>
    <s v="CA"/>
    <n v="90007"/>
    <m/>
    <s v="N/A-StillEmployed"/>
    <x v="0"/>
    <x v="1"/>
    <x v="0"/>
    <n v="4.7699999999999996"/>
    <n v="5"/>
    <d v="2019-01-27T00:00:00"/>
    <n v="14"/>
    <x v="11"/>
    <x v="4"/>
    <x v="16"/>
    <n v="35"/>
    <x v="1"/>
    <x v="0"/>
    <x v="5"/>
  </r>
  <r>
    <x v="78"/>
    <n v="10105"/>
    <s v="P022"/>
    <s v="D004"/>
    <n v="10175"/>
    <d v="2014-09-18T00:00:00"/>
    <n v="75188"/>
    <x v="1"/>
    <d v="1973-11-28T00:00:00"/>
    <s v="Single"/>
    <s v="US Citizen"/>
    <s v="White"/>
    <s v="MA"/>
    <n v="1731"/>
    <m/>
    <s v="N/A-StillEmployed"/>
    <x v="0"/>
    <x v="2"/>
    <x v="1"/>
    <n v="4.5199999999999996"/>
    <n v="4"/>
    <d v="2019-01-15T00:00:00"/>
    <n v="4"/>
    <x v="9"/>
    <x v="0"/>
    <x v="13"/>
    <n v="50"/>
    <x v="2"/>
    <x v="4"/>
    <x v="5"/>
  </r>
  <r>
    <x v="79"/>
    <n v="10211"/>
    <s v="P023"/>
    <s v="D004"/>
    <n v="10062"/>
    <d v="2010-04-26T00:00:00"/>
    <n v="62514"/>
    <x v="1"/>
    <d v="1973-09-23T00:00:00"/>
    <s v="Married"/>
    <s v="US Citizen"/>
    <s v="White"/>
    <s v="MA"/>
    <n v="1749"/>
    <m/>
    <s v="N/A-StillEmployed"/>
    <x v="0"/>
    <x v="2"/>
    <x v="1"/>
    <n v="2.9"/>
    <n v="3"/>
    <d v="2019-01-21T00:00:00"/>
    <n v="6"/>
    <x v="0"/>
    <x v="0"/>
    <x v="7"/>
    <n v="51"/>
    <x v="2"/>
    <x v="8"/>
    <x v="0"/>
  </r>
  <r>
    <x v="80"/>
    <n v="10064"/>
    <s v="P023"/>
    <s v="D004"/>
    <n v="10196"/>
    <d v="2011-04-04T00:00:00"/>
    <n v="60070"/>
    <x v="1"/>
    <d v="1991-09-05T00:00:00"/>
    <s v="Married"/>
    <s v="US Citizen"/>
    <s v="White"/>
    <s v="MA"/>
    <n v="2343"/>
    <d v="2017-06-06T00:00:00"/>
    <s v="military"/>
    <x v="1"/>
    <x v="2"/>
    <x v="1"/>
    <n v="5"/>
    <n v="3"/>
    <d v="2017-04-09T00:00:00"/>
    <n v="7"/>
    <x v="0"/>
    <x v="0"/>
    <x v="2"/>
    <n v="33"/>
    <x v="1"/>
    <x v="0"/>
    <x v="0"/>
  </r>
  <r>
    <x v="81"/>
    <n v="10247"/>
    <s v="P023"/>
    <s v="D004"/>
    <n v="10265"/>
    <d v="2014-11-10T00:00:00"/>
    <n v="48888"/>
    <x v="0"/>
    <d v="1974-05-31T00:00:00"/>
    <s v="Single"/>
    <s v="US Citizen"/>
    <s v="White"/>
    <s v="MA"/>
    <n v="2026"/>
    <m/>
    <s v="N/A-StillEmployed"/>
    <x v="0"/>
    <x v="0"/>
    <x v="1"/>
    <n v="4.7"/>
    <n v="5"/>
    <d v="2019-02-13T00:00:00"/>
    <n v="8"/>
    <x v="0"/>
    <x v="0"/>
    <x v="11"/>
    <n v="50"/>
    <x v="2"/>
    <x v="4"/>
    <x v="4"/>
  </r>
  <r>
    <x v="82"/>
    <n v="10235"/>
    <s v="P023"/>
    <s v="D004"/>
    <n v="10265"/>
    <d v="2014-03-31T00:00:00"/>
    <n v="54285"/>
    <x v="0"/>
    <d v="1978-08-25T00:00:00"/>
    <s v="Married"/>
    <s v="US Citizen"/>
    <s v="White"/>
    <s v="MA"/>
    <n v="2045"/>
    <m/>
    <s v="N/A-StillEmployed"/>
    <x v="0"/>
    <x v="3"/>
    <x v="1"/>
    <n v="4.2"/>
    <n v="3"/>
    <d v="2019-01-11T00:00:00"/>
    <n v="3"/>
    <x v="0"/>
    <x v="0"/>
    <x v="11"/>
    <n v="46"/>
    <x v="0"/>
    <x v="4"/>
    <x v="2"/>
  </r>
  <r>
    <x v="83"/>
    <n v="10299"/>
    <s v="P024"/>
    <s v="D004"/>
    <n v="10026"/>
    <d v="2014-07-07T00:00:00"/>
    <n v="56847"/>
    <x v="1"/>
    <d v="1989-08-25T00:00:00"/>
    <s v="Separated"/>
    <s v="US Citizen"/>
    <s v="White"/>
    <s v="MA"/>
    <n v="2133"/>
    <m/>
    <s v="N/A-StillEmployed"/>
    <x v="0"/>
    <x v="1"/>
    <x v="3"/>
    <n v="3"/>
    <n v="1"/>
    <d v="2019-02-25T00:00:00"/>
    <n v="5"/>
    <x v="2"/>
    <x v="0"/>
    <x v="0"/>
    <n v="35"/>
    <x v="1"/>
    <x v="4"/>
    <x v="2"/>
  </r>
  <r>
    <x v="84"/>
    <n v="10280"/>
    <s v="P023"/>
    <s v="D004"/>
    <n v="10026"/>
    <d v="2012-04-02T00:00:00"/>
    <n v="60340"/>
    <x v="0"/>
    <d v="1983-09-02T00:00:00"/>
    <s v="Single"/>
    <s v="US Citizen"/>
    <s v="White"/>
    <s v="MA"/>
    <n v="2129"/>
    <d v="2018-09-27T00:00:00"/>
    <s v="attendance"/>
    <x v="2"/>
    <x v="2"/>
    <x v="2"/>
    <n v="5"/>
    <n v="4"/>
    <d v="2018-04-12T00:00:00"/>
    <n v="16"/>
    <x v="0"/>
    <x v="0"/>
    <x v="0"/>
    <n v="41"/>
    <x v="0"/>
    <x v="3"/>
    <x v="0"/>
  </r>
  <r>
    <x v="85"/>
    <n v="10296"/>
    <s v="P023"/>
    <s v="D004"/>
    <n v="10088"/>
    <d v="2014-02-17T00:00:00"/>
    <n v="59124"/>
    <x v="1"/>
    <d v="1989-05-06T00:00:00"/>
    <s v="Single"/>
    <s v="US Citizen"/>
    <s v="White"/>
    <s v="MA"/>
    <n v="2458"/>
    <d v="2018-02-25T00:00:00"/>
    <s v="no-call, no-show"/>
    <x v="2"/>
    <x v="2"/>
    <x v="2"/>
    <n v="2.2999999999999998"/>
    <n v="3"/>
    <d v="2017-01-15T00:00:00"/>
    <n v="19"/>
    <x v="0"/>
    <x v="0"/>
    <x v="3"/>
    <n v="35"/>
    <x v="1"/>
    <x v="4"/>
    <x v="2"/>
  </r>
  <r>
    <x v="86"/>
    <n v="10290"/>
    <s v="P028"/>
    <s v="D006"/>
    <n v="10194"/>
    <d v="2011-05-02T00:00:00"/>
    <n v="99280"/>
    <x v="1"/>
    <d v="1987-05-15T00:00:00"/>
    <s v="Married"/>
    <s v="US Citizen"/>
    <s v="Black or African American"/>
    <s v="MA"/>
    <n v="1749"/>
    <d v="2013-06-05T00:00:00"/>
    <s v="attendance"/>
    <x v="2"/>
    <x v="1"/>
    <x v="2"/>
    <n v="2.1"/>
    <n v="5"/>
    <d v="2012-08-10T00:00:00"/>
    <n v="19"/>
    <x v="3"/>
    <x v="2"/>
    <x v="6"/>
    <n v="37"/>
    <x v="1"/>
    <x v="0"/>
    <x v="3"/>
  </r>
  <r>
    <x v="87"/>
    <n v="10263"/>
    <s v="P024"/>
    <s v="D004"/>
    <n v="10088"/>
    <d v="2014-07-07T00:00:00"/>
    <n v="71776"/>
    <x v="1"/>
    <d v="1978-09-22T00:00:00"/>
    <s v="Married"/>
    <s v="US Citizen"/>
    <s v="Black or African American"/>
    <s v="MA"/>
    <n v="1824"/>
    <m/>
    <s v="N/A-StillEmployed"/>
    <x v="0"/>
    <x v="0"/>
    <x v="1"/>
    <n v="4.4000000000000004"/>
    <n v="5"/>
    <d v="2019-02-22T00:00:00"/>
    <n v="17"/>
    <x v="2"/>
    <x v="0"/>
    <x v="3"/>
    <n v="46"/>
    <x v="0"/>
    <x v="4"/>
    <x v="5"/>
  </r>
  <r>
    <x v="88"/>
    <n v="10136"/>
    <s v="P024"/>
    <s v="D004"/>
    <n v="10069"/>
    <d v="2014-02-17T00:00:00"/>
    <n v="65902"/>
    <x v="1"/>
    <d v="1987-09-27T00:00:00"/>
    <s v="Single"/>
    <s v="US Citizen"/>
    <s v="Black or African American"/>
    <s v="MA"/>
    <n v="2324"/>
    <m/>
    <s v="N/A-StillEmployed"/>
    <x v="0"/>
    <x v="0"/>
    <x v="1"/>
    <n v="4"/>
    <n v="4"/>
    <d v="2019-01-07T00:00:00"/>
    <n v="7"/>
    <x v="2"/>
    <x v="0"/>
    <x v="4"/>
    <n v="37"/>
    <x v="1"/>
    <x v="4"/>
    <x v="0"/>
  </r>
  <r>
    <x v="89"/>
    <n v="10189"/>
    <s v="P023"/>
    <s v="D004"/>
    <n v="10069"/>
    <d v="2011-11-07T00:00:00"/>
    <n v="57748"/>
    <x v="1"/>
    <d v="1955-04-14T00:00:00"/>
    <s v="Married"/>
    <s v="US Citizen"/>
    <s v="White"/>
    <s v="MA"/>
    <n v="2176"/>
    <d v="2016-05-17T00:00:00"/>
    <s v="military"/>
    <x v="1"/>
    <x v="2"/>
    <x v="1"/>
    <n v="3.13"/>
    <n v="3"/>
    <d v="2016-02-04T00:00:00"/>
    <n v="16"/>
    <x v="0"/>
    <x v="0"/>
    <x v="4"/>
    <n v="69"/>
    <x v="3"/>
    <x v="0"/>
    <x v="2"/>
  </r>
  <r>
    <x v="90"/>
    <n v="10308"/>
    <s v="P023"/>
    <s v="D004"/>
    <n v="10002"/>
    <d v="2015-05-11T00:00:00"/>
    <n v="64057"/>
    <x v="0"/>
    <d v="1989-10-18T00:00:00"/>
    <s v="Married"/>
    <s v="US Citizen"/>
    <s v="White"/>
    <s v="MA"/>
    <n v="2132"/>
    <m/>
    <s v="N/A-StillEmployed"/>
    <x v="0"/>
    <x v="1"/>
    <x v="3"/>
    <n v="1.56"/>
    <n v="5"/>
    <d v="2019-01-03T00:00:00"/>
    <n v="15"/>
    <x v="0"/>
    <x v="0"/>
    <x v="5"/>
    <n v="34"/>
    <x v="1"/>
    <x v="1"/>
    <x v="0"/>
  </r>
  <r>
    <x v="91"/>
    <n v="10309"/>
    <s v="P019"/>
    <s v="D003"/>
    <n v="10250"/>
    <d v="2015-03-30T00:00:00"/>
    <n v="53366"/>
    <x v="0"/>
    <d v="1987-06-18T00:00:00"/>
    <s v="Single"/>
    <s v="US Citizen"/>
    <s v="White"/>
    <s v="MA"/>
    <n v="2138"/>
    <m/>
    <s v="N/A-StillEmployed"/>
    <x v="0"/>
    <x v="0"/>
    <x v="3"/>
    <n v="1.2"/>
    <n v="3"/>
    <d v="2019-02-04T00:00:00"/>
    <n v="2"/>
    <x v="19"/>
    <x v="1"/>
    <x v="9"/>
    <n v="37"/>
    <x v="1"/>
    <x v="1"/>
    <x v="2"/>
  </r>
  <r>
    <x v="92"/>
    <n v="10049"/>
    <s v="P023"/>
    <s v="D004"/>
    <n v="10114"/>
    <d v="2012-01-09T00:00:00"/>
    <n v="58530"/>
    <x v="1"/>
    <d v="1981-03-16T00:00:00"/>
    <s v="Married"/>
    <s v="US Citizen"/>
    <s v="White"/>
    <s v="MA"/>
    <n v="2155"/>
    <m/>
    <s v="N/A-StillEmployed"/>
    <x v="0"/>
    <x v="2"/>
    <x v="1"/>
    <n v="5"/>
    <n v="5"/>
    <d v="2019-01-29T00:00:00"/>
    <n v="19"/>
    <x v="0"/>
    <x v="0"/>
    <x v="8"/>
    <n v="43"/>
    <x v="0"/>
    <x v="3"/>
    <x v="2"/>
  </r>
  <r>
    <x v="93"/>
    <n v="10093"/>
    <s v="P024"/>
    <s v="D004"/>
    <n v="10002"/>
    <d v="2011-05-16T00:00:00"/>
    <n v="72609"/>
    <x v="0"/>
    <d v="1981-10-01T00:00:00"/>
    <s v="Single"/>
    <s v="US Citizen"/>
    <s v="White"/>
    <s v="MA"/>
    <n v="2143"/>
    <d v="2013-06-24T00:00:00"/>
    <s v="hours"/>
    <x v="1"/>
    <x v="2"/>
    <x v="1"/>
    <n v="4.76"/>
    <n v="5"/>
    <d v="2013-04-05T00:00:00"/>
    <n v="20"/>
    <x v="2"/>
    <x v="0"/>
    <x v="5"/>
    <n v="42"/>
    <x v="0"/>
    <x v="0"/>
    <x v="5"/>
  </r>
  <r>
    <x v="94"/>
    <n v="10163"/>
    <s v="P024"/>
    <s v="D004"/>
    <n v="10062"/>
    <d v="2011-04-04T00:00:00"/>
    <n v="55965"/>
    <x v="1"/>
    <d v="1983-11-08T00:00:00"/>
    <s v="Married"/>
    <s v="US Citizen"/>
    <s v="White"/>
    <s v="MA"/>
    <n v="2170"/>
    <d v="2013-01-09T00:00:00"/>
    <s v="career change"/>
    <x v="1"/>
    <x v="2"/>
    <x v="1"/>
    <n v="3.66"/>
    <n v="3"/>
    <d v="2012-01-07T00:00:00"/>
    <n v="6"/>
    <x v="2"/>
    <x v="0"/>
    <x v="7"/>
    <n v="40"/>
    <x v="0"/>
    <x v="0"/>
    <x v="2"/>
  </r>
  <r>
    <x v="95"/>
    <n v="10305"/>
    <s v="P003"/>
    <s v="D005"/>
    <n v="10200"/>
    <d v="2014-09-29T00:00:00"/>
    <n v="70187"/>
    <x v="0"/>
    <d v="1975-07-07T00:00:00"/>
    <s v="Married"/>
    <s v="US Citizen"/>
    <s v="White"/>
    <s v="MA"/>
    <n v="2330"/>
    <d v="2018-08-19T00:00:00"/>
    <s v="Fatal attraction"/>
    <x v="2"/>
    <x v="3"/>
    <x v="3"/>
    <n v="2"/>
    <n v="5"/>
    <d v="2019-01-28T00:00:00"/>
    <n v="7"/>
    <x v="11"/>
    <x v="4"/>
    <x v="16"/>
    <n v="49"/>
    <x v="0"/>
    <x v="4"/>
    <x v="5"/>
  </r>
  <r>
    <x v="96"/>
    <n v="10015"/>
    <s v="P014"/>
    <s v="D003"/>
    <n v="10150"/>
    <d v="2011-04-15T00:00:00"/>
    <n v="178000"/>
    <x v="0"/>
    <d v="1980-07-05T00:00:00"/>
    <s v="Single"/>
    <s v="US Citizen"/>
    <s v="Black or African American"/>
    <s v="MA"/>
    <n v="1460"/>
    <m/>
    <s v="N/A-StillEmployed"/>
    <x v="0"/>
    <x v="1"/>
    <x v="0"/>
    <n v="5"/>
    <n v="5"/>
    <d v="2019-01-07T00:00:00"/>
    <n v="15"/>
    <x v="20"/>
    <x v="1"/>
    <x v="15"/>
    <n v="44"/>
    <x v="0"/>
    <x v="0"/>
    <x v="7"/>
  </r>
  <r>
    <x v="97"/>
    <n v="10080"/>
    <s v="P030"/>
    <s v="D001"/>
    <n v="10080"/>
    <d v="2009-01-05T00:00:00"/>
    <n v="99351"/>
    <x v="1"/>
    <d v="1979-04-16T00:00:00"/>
    <s v="Married"/>
    <s v="US Citizen"/>
    <s v="White"/>
    <s v="MA"/>
    <n v="2050"/>
    <m/>
    <s v="N/A-StillEmployed"/>
    <x v="0"/>
    <x v="8"/>
    <x v="1"/>
    <n v="5"/>
    <n v="3"/>
    <d v="2019-02-08T00:00:00"/>
    <n v="3"/>
    <x v="8"/>
    <x v="3"/>
    <x v="20"/>
    <n v="45"/>
    <x v="0"/>
    <x v="6"/>
    <x v="3"/>
  </r>
  <r>
    <x v="98"/>
    <n v="10258"/>
    <s v="P003"/>
    <s v="D005"/>
    <n v="10200"/>
    <d v="2011-09-06T00:00:00"/>
    <n v="67251"/>
    <x v="0"/>
    <d v="1963-08-28T00:00:00"/>
    <s v="Single"/>
    <s v="US Citizen"/>
    <s v="Black or African American"/>
    <s v="CT"/>
    <n v="6050"/>
    <m/>
    <s v="N/A-StillEmployed"/>
    <x v="0"/>
    <x v="6"/>
    <x v="1"/>
    <n v="4.3"/>
    <n v="3"/>
    <d v="2019-01-27T00:00:00"/>
    <n v="7"/>
    <x v="11"/>
    <x v="4"/>
    <x v="16"/>
    <n v="61"/>
    <x v="3"/>
    <x v="0"/>
    <x v="0"/>
  </r>
  <r>
    <x v="99"/>
    <n v="10273"/>
    <s v="P018"/>
    <s v="D003"/>
    <n v="10220"/>
    <d v="2010-05-01T00:00:00"/>
    <n v="65707"/>
    <x v="1"/>
    <d v="1968-07-06T00:00:00"/>
    <s v="Single"/>
    <s v="US Citizen"/>
    <s v="White"/>
    <s v="CT"/>
    <n v="6040"/>
    <m/>
    <s v="N/A-StillEmployed"/>
    <x v="0"/>
    <x v="0"/>
    <x v="1"/>
    <n v="4.7"/>
    <n v="4"/>
    <d v="2019-02-01T00:00:00"/>
    <n v="1"/>
    <x v="4"/>
    <x v="1"/>
    <x v="17"/>
    <n v="56"/>
    <x v="2"/>
    <x v="8"/>
    <x v="0"/>
  </r>
  <r>
    <x v="100"/>
    <n v="10111"/>
    <s v="P023"/>
    <s v="D004"/>
    <n v="10252"/>
    <d v="2015-03-30T00:00:00"/>
    <n v="52249"/>
    <x v="0"/>
    <d v="1985-09-15T00:00:00"/>
    <s v="Single"/>
    <s v="US Citizen"/>
    <s v="White"/>
    <s v="MA"/>
    <n v="1905"/>
    <m/>
    <s v="N/A-StillEmployed"/>
    <x v="0"/>
    <x v="3"/>
    <x v="1"/>
    <n v="4.5"/>
    <n v="3"/>
    <d v="2019-02-18T00:00:00"/>
    <n v="5"/>
    <x v="0"/>
    <x v="0"/>
    <x v="10"/>
    <n v="39"/>
    <x v="1"/>
    <x v="1"/>
    <x v="2"/>
  </r>
  <r>
    <x v="101"/>
    <n v="10257"/>
    <s v="P023"/>
    <s v="D004"/>
    <n v="10265"/>
    <d v="2011-05-16T00:00:00"/>
    <n v="53171"/>
    <x v="1"/>
    <d v="1983-12-02T00:00:00"/>
    <s v="Single"/>
    <s v="US Citizen"/>
    <s v="Black or African American"/>
    <s v="MA"/>
    <n v="2121"/>
    <m/>
    <s v="N/A-StillEmployed"/>
    <x v="0"/>
    <x v="0"/>
    <x v="1"/>
    <n v="4.2"/>
    <n v="4"/>
    <d v="2019-02-26T00:00:00"/>
    <n v="12"/>
    <x v="0"/>
    <x v="0"/>
    <x v="11"/>
    <n v="40"/>
    <x v="0"/>
    <x v="0"/>
    <x v="2"/>
  </r>
  <r>
    <x v="102"/>
    <n v="10159"/>
    <s v="P023"/>
    <s v="D004"/>
    <n v="10026"/>
    <d v="2015-03-30T00:00:00"/>
    <n v="51337"/>
    <x v="1"/>
    <d v="1990-10-01T00:00:00"/>
    <s v="Married"/>
    <s v="US Citizen"/>
    <s v="Black or African American"/>
    <s v="MA"/>
    <n v="2145"/>
    <m/>
    <s v="N/A-StillEmployed"/>
    <x v="0"/>
    <x v="0"/>
    <x v="1"/>
    <n v="3.73"/>
    <n v="3"/>
    <d v="2019-01-16T00:00:00"/>
    <n v="19"/>
    <x v="0"/>
    <x v="0"/>
    <x v="0"/>
    <n v="33"/>
    <x v="1"/>
    <x v="1"/>
    <x v="2"/>
  </r>
  <r>
    <x v="103"/>
    <n v="10122"/>
    <s v="P023"/>
    <s v="D004"/>
    <n v="10088"/>
    <d v="2011-11-07T00:00:00"/>
    <n v="51505"/>
    <x v="1"/>
    <d v="1970-05-15T00:00:00"/>
    <s v="Divorced"/>
    <s v="US Citizen"/>
    <s v="Black or African American"/>
    <s v="MA"/>
    <n v="2330"/>
    <d v="2016-11-15T00:00:00"/>
    <s v="hours"/>
    <x v="1"/>
    <x v="4"/>
    <x v="1"/>
    <n v="4.24"/>
    <n v="4"/>
    <d v="2016-04-29T00:00:00"/>
    <n v="2"/>
    <x v="0"/>
    <x v="0"/>
    <x v="3"/>
    <n v="54"/>
    <x v="2"/>
    <x v="0"/>
    <x v="2"/>
  </r>
  <r>
    <x v="104"/>
    <n v="10142"/>
    <s v="P003"/>
    <s v="D005"/>
    <n v="10188"/>
    <d v="2014-07-07T00:00:00"/>
    <n v="59370"/>
    <x v="1"/>
    <d v="1971-07-10T00:00:00"/>
    <s v="Widowed"/>
    <s v="US Citizen"/>
    <s v="Black or African American"/>
    <s v="OH"/>
    <n v="43050"/>
    <d v="2015-09-05T00:00:00"/>
    <s v="attendance"/>
    <x v="2"/>
    <x v="6"/>
    <x v="1"/>
    <n v="3.97"/>
    <n v="4"/>
    <d v="2014-01-15T00:00:00"/>
    <n v="7"/>
    <x v="11"/>
    <x v="4"/>
    <x v="14"/>
    <n v="53"/>
    <x v="2"/>
    <x v="4"/>
    <x v="2"/>
  </r>
  <r>
    <x v="105"/>
    <n v="10283"/>
    <s v="P023"/>
    <s v="D004"/>
    <n v="10069"/>
    <d v="2012-04-02T00:00:00"/>
    <n v="54933"/>
    <x v="0"/>
    <d v="1974-08-09T00:00:00"/>
    <s v="Married"/>
    <s v="US Citizen"/>
    <s v="Black or African American"/>
    <s v="MA"/>
    <n v="2062"/>
    <d v="2015-06-25T00:00:00"/>
    <s v="military"/>
    <x v="1"/>
    <x v="4"/>
    <x v="2"/>
    <n v="3.97"/>
    <n v="4"/>
    <d v="2015-01-20T00:00:00"/>
    <n v="15"/>
    <x v="0"/>
    <x v="0"/>
    <x v="4"/>
    <n v="50"/>
    <x v="2"/>
    <x v="3"/>
    <x v="2"/>
  </r>
  <r>
    <x v="106"/>
    <n v="10018"/>
    <s v="P023"/>
    <s v="D004"/>
    <n v="10002"/>
    <d v="2014-09-29T00:00:00"/>
    <n v="57815"/>
    <x v="1"/>
    <d v="1980-05-08T00:00:00"/>
    <s v="Single"/>
    <s v="US Citizen"/>
    <s v="Two or more races"/>
    <s v="MA"/>
    <n v="2451"/>
    <m/>
    <s v="N/A-StillEmployed"/>
    <x v="0"/>
    <x v="1"/>
    <x v="0"/>
    <n v="3.9"/>
    <n v="4"/>
    <d v="2019-02-07T00:00:00"/>
    <n v="3"/>
    <x v="0"/>
    <x v="0"/>
    <x v="5"/>
    <n v="44"/>
    <x v="0"/>
    <x v="4"/>
    <x v="2"/>
  </r>
  <r>
    <x v="107"/>
    <n v="10255"/>
    <s v="P003"/>
    <s v="D005"/>
    <n v="10200"/>
    <d v="2015-02-16T00:00:00"/>
    <n v="61555"/>
    <x v="1"/>
    <d v="1989-09-22T00:00:00"/>
    <s v="Single"/>
    <s v="US Citizen"/>
    <s v="White"/>
    <s v="IN"/>
    <n v="46204"/>
    <m/>
    <s v="N/A-StillEmployed"/>
    <x v="0"/>
    <x v="1"/>
    <x v="1"/>
    <n v="4.5"/>
    <n v="5"/>
    <d v="2019-01-25T00:00:00"/>
    <n v="20"/>
    <x v="11"/>
    <x v="4"/>
    <x v="16"/>
    <n v="35"/>
    <x v="1"/>
    <x v="1"/>
    <x v="0"/>
  </r>
  <r>
    <x v="108"/>
    <n v="10246"/>
    <s v="P010"/>
    <s v="D003"/>
    <n v="10084"/>
    <d v="2015-02-16T00:00:00"/>
    <n v="114800"/>
    <x v="1"/>
    <d v="1971-10-23T00:00:00"/>
    <s v="Single"/>
    <s v="US Citizen"/>
    <s v="White"/>
    <s v="MA"/>
    <n v="2127"/>
    <d v="2015-03-15T00:00:00"/>
    <s v="no-call, no-show"/>
    <x v="2"/>
    <x v="1"/>
    <x v="1"/>
    <n v="4.5999999999999996"/>
    <n v="4"/>
    <d v="2015-01-20T00:00:00"/>
    <n v="10"/>
    <x v="6"/>
    <x v="1"/>
    <x v="1"/>
    <n v="52"/>
    <x v="2"/>
    <x v="1"/>
    <x v="6"/>
  </r>
  <r>
    <x v="109"/>
    <n v="10228"/>
    <s v="P018"/>
    <s v="D003"/>
    <n v="10250"/>
    <d v="2015-03-30T00:00:00"/>
    <n v="74679"/>
    <x v="0"/>
    <d v="1989-11-24T00:00:00"/>
    <s v="Married"/>
    <s v="US Citizen"/>
    <s v="White"/>
    <s v="MA"/>
    <n v="2135"/>
    <m/>
    <s v="N/A-StillEmployed"/>
    <x v="0"/>
    <x v="0"/>
    <x v="1"/>
    <n v="4.3"/>
    <n v="5"/>
    <d v="2019-01-10T00:00:00"/>
    <n v="20"/>
    <x v="4"/>
    <x v="1"/>
    <x v="9"/>
    <n v="34"/>
    <x v="1"/>
    <x v="1"/>
    <x v="5"/>
  </r>
  <r>
    <x v="110"/>
    <n v="10243"/>
    <s v="P023"/>
    <s v="D004"/>
    <n v="10062"/>
    <d v="2013-11-11T00:00:00"/>
    <n v="53018"/>
    <x v="1"/>
    <d v="1992-06-18T00:00:00"/>
    <s v="Single"/>
    <s v="US Citizen"/>
    <s v="White"/>
    <s v="MA"/>
    <n v="2451"/>
    <m/>
    <s v="N/A-StillEmployed"/>
    <x v="0"/>
    <x v="1"/>
    <x v="1"/>
    <n v="4.3"/>
    <n v="5"/>
    <d v="2019-02-18T00:00:00"/>
    <n v="7"/>
    <x v="0"/>
    <x v="0"/>
    <x v="7"/>
    <n v="32"/>
    <x v="1"/>
    <x v="5"/>
    <x v="2"/>
  </r>
  <r>
    <x v="111"/>
    <n v="10031"/>
    <s v="P023"/>
    <s v="D004"/>
    <n v="10114"/>
    <d v="2011-07-11T00:00:00"/>
    <n v="59892"/>
    <x v="0"/>
    <d v="1969-09-29T00:00:00"/>
    <s v="Divorced"/>
    <s v="US Citizen"/>
    <s v="Black or African American"/>
    <s v="MA"/>
    <n v="2108"/>
    <m/>
    <s v="N/A-StillEmployed"/>
    <x v="0"/>
    <x v="4"/>
    <x v="0"/>
    <n v="4.5"/>
    <n v="4"/>
    <d v="2019-02-18T00:00:00"/>
    <n v="1"/>
    <x v="0"/>
    <x v="0"/>
    <x v="8"/>
    <n v="55"/>
    <x v="2"/>
    <x v="0"/>
    <x v="2"/>
  </r>
  <r>
    <x v="112"/>
    <n v="10300"/>
    <s v="P024"/>
    <s v="D004"/>
    <n v="10114"/>
    <d v="2010-04-26T00:00:00"/>
    <n v="68898"/>
    <x v="0"/>
    <d v="1964-10-12T00:00:00"/>
    <s v="Married"/>
    <s v="US Citizen"/>
    <s v="Black or African American"/>
    <s v="MA"/>
    <n v="2128"/>
    <d v="2011-05-30T00:00:00"/>
    <s v="career change"/>
    <x v="1"/>
    <x v="4"/>
    <x v="3"/>
    <n v="3"/>
    <n v="3"/>
    <d v="2011-03-06T00:00:00"/>
    <n v="10"/>
    <x v="2"/>
    <x v="0"/>
    <x v="8"/>
    <n v="59"/>
    <x v="2"/>
    <x v="8"/>
    <x v="0"/>
  </r>
  <r>
    <x v="113"/>
    <n v="10101"/>
    <s v="P018"/>
    <s v="D003"/>
    <n v="10250"/>
    <d v="2015-01-05T00:00:00"/>
    <n v="61242"/>
    <x v="1"/>
    <d v="1981-04-16T00:00:00"/>
    <s v="Separated"/>
    <s v="US Citizen"/>
    <s v="White"/>
    <s v="MA"/>
    <n v="2472"/>
    <m/>
    <s v="N/A-StillEmployed"/>
    <x v="0"/>
    <x v="3"/>
    <x v="1"/>
    <n v="4.6100000000000003"/>
    <n v="4"/>
    <d v="2019-01-28T00:00:00"/>
    <n v="11"/>
    <x v="4"/>
    <x v="1"/>
    <x v="9"/>
    <n v="43"/>
    <x v="0"/>
    <x v="1"/>
    <x v="0"/>
  </r>
  <r>
    <x v="114"/>
    <n v="10237"/>
    <s v="P024"/>
    <s v="D004"/>
    <n v="10252"/>
    <d v="2014-05-12T00:00:00"/>
    <n v="66825"/>
    <x v="1"/>
    <d v="1986-05-25T00:00:00"/>
    <s v="Married"/>
    <s v="US Citizen"/>
    <s v="White"/>
    <s v="MA"/>
    <n v="1886"/>
    <m/>
    <s v="N/A-StillEmployed"/>
    <x v="0"/>
    <x v="0"/>
    <x v="1"/>
    <n v="4.5999999999999996"/>
    <n v="3"/>
    <d v="2019-02-07T00:00:00"/>
    <n v="20"/>
    <x v="2"/>
    <x v="0"/>
    <x v="10"/>
    <n v="38"/>
    <x v="1"/>
    <x v="4"/>
    <x v="0"/>
  </r>
  <r>
    <x v="115"/>
    <n v="10051"/>
    <s v="P023"/>
    <s v="D004"/>
    <n v="10252"/>
    <d v="2012-07-02T00:00:00"/>
    <n v="48285"/>
    <x v="0"/>
    <d v="1979-05-21T00:00:00"/>
    <s v="Married"/>
    <s v="US Citizen"/>
    <s v="White"/>
    <s v="MA"/>
    <n v="2169"/>
    <m/>
    <s v="N/A-StillEmployed"/>
    <x v="0"/>
    <x v="0"/>
    <x v="1"/>
    <n v="5"/>
    <n v="3"/>
    <d v="2019-01-14T00:00:00"/>
    <n v="2"/>
    <x v="0"/>
    <x v="0"/>
    <x v="10"/>
    <n v="45"/>
    <x v="0"/>
    <x v="3"/>
    <x v="4"/>
  </r>
  <r>
    <x v="116"/>
    <n v="10218"/>
    <s v="P024"/>
    <s v="D004"/>
    <n v="10196"/>
    <d v="2013-09-30T00:00:00"/>
    <n v="66149"/>
    <x v="1"/>
    <d v="1983-12-08T00:00:00"/>
    <s v="Separated"/>
    <s v="US Citizen"/>
    <s v="American Indian or Alaska Native"/>
    <s v="MA"/>
    <n v="1824"/>
    <m/>
    <s v="N/A-StillEmployed"/>
    <x v="0"/>
    <x v="2"/>
    <x v="1"/>
    <n v="4.4000000000000004"/>
    <n v="5"/>
    <d v="2019-02-21T00:00:00"/>
    <n v="1"/>
    <x v="2"/>
    <x v="0"/>
    <x v="2"/>
    <n v="40"/>
    <x v="0"/>
    <x v="5"/>
    <x v="0"/>
  </r>
  <r>
    <x v="117"/>
    <n v="10256"/>
    <s v="P023"/>
    <s v="D004"/>
    <n v="10196"/>
    <d v="2013-08-19T00:00:00"/>
    <n v="49256"/>
    <x v="1"/>
    <d v="1974-10-09T00:00:00"/>
    <s v="Married"/>
    <s v="US Citizen"/>
    <s v="Asian"/>
    <s v="MA"/>
    <n v="1864"/>
    <m/>
    <s v="N/A-StillEmployed"/>
    <x v="0"/>
    <x v="0"/>
    <x v="1"/>
    <n v="4.0999999999999996"/>
    <n v="5"/>
    <d v="2019-02-15T00:00:00"/>
    <n v="3"/>
    <x v="0"/>
    <x v="0"/>
    <x v="2"/>
    <n v="49"/>
    <x v="0"/>
    <x v="5"/>
    <x v="4"/>
  </r>
  <r>
    <x v="118"/>
    <n v="10098"/>
    <s v="P022"/>
    <s v="D004"/>
    <n v="10175"/>
    <d v="2015-06-02T00:00:00"/>
    <n v="62957"/>
    <x v="0"/>
    <d v="1981-07-11T00:00:00"/>
    <s v="Divorced"/>
    <s v="US Citizen"/>
    <s v="White"/>
    <s v="MA"/>
    <n v="1752"/>
    <m/>
    <s v="N/A-StillEmployed"/>
    <x v="0"/>
    <x v="3"/>
    <x v="1"/>
    <n v="4.63"/>
    <n v="3"/>
    <d v="2019-01-04T00:00:00"/>
    <n v="2"/>
    <x v="9"/>
    <x v="0"/>
    <x v="13"/>
    <n v="43"/>
    <x v="0"/>
    <x v="1"/>
    <x v="0"/>
  </r>
  <r>
    <x v="119"/>
    <n v="10059"/>
    <s v="P023"/>
    <s v="D004"/>
    <n v="10265"/>
    <d v="2011-02-21T00:00:00"/>
    <n v="63813"/>
    <x v="1"/>
    <d v="1983-05-21T00:00:00"/>
    <s v="Divorced"/>
    <s v="US Citizen"/>
    <s v="White"/>
    <s v="MA"/>
    <n v="2176"/>
    <d v="2014-01-11T00:00:00"/>
    <s v="more money"/>
    <x v="1"/>
    <x v="6"/>
    <x v="1"/>
    <n v="5"/>
    <n v="5"/>
    <d v="2013-06-03T00:00:00"/>
    <n v="17"/>
    <x v="0"/>
    <x v="0"/>
    <x v="11"/>
    <n v="41"/>
    <x v="0"/>
    <x v="0"/>
    <x v="0"/>
  </r>
  <r>
    <x v="120"/>
    <n v="10234"/>
    <s v="P004"/>
    <s v="D003"/>
    <n v="10197"/>
    <d v="2017-04-20T00:00:00"/>
    <n v="99020"/>
    <x v="0"/>
    <d v="1989-06-30T00:00:00"/>
    <s v="Married"/>
    <s v="US Citizen"/>
    <s v="Black or African American"/>
    <s v="MA"/>
    <n v="2134"/>
    <m/>
    <s v="N/A-StillEmployed"/>
    <x v="0"/>
    <x v="1"/>
    <x v="1"/>
    <n v="4.2"/>
    <n v="5"/>
    <d v="2019-01-28T00:00:00"/>
    <n v="8"/>
    <x v="17"/>
    <x v="1"/>
    <x v="19"/>
    <n v="35"/>
    <x v="1"/>
    <x v="10"/>
    <x v="3"/>
  </r>
  <r>
    <x v="121"/>
    <n v="10109"/>
    <s v="P003"/>
    <s v="D005"/>
    <n v="10188"/>
    <d v="2012-03-07T00:00:00"/>
    <n v="71707"/>
    <x v="0"/>
    <d v="1969-02-09T00:00:00"/>
    <s v="Single"/>
    <s v="US Citizen"/>
    <s v="Two or more races"/>
    <s v="TN"/>
    <n v="37129"/>
    <d v="2014-10-31T00:00:00"/>
    <s v="relocation out of area"/>
    <x v="1"/>
    <x v="0"/>
    <x v="1"/>
    <n v="4.5"/>
    <n v="5"/>
    <d v="2013-02-01T00:00:00"/>
    <n v="20"/>
    <x v="11"/>
    <x v="4"/>
    <x v="14"/>
    <n v="55"/>
    <x v="2"/>
    <x v="3"/>
    <x v="5"/>
  </r>
  <r>
    <x v="122"/>
    <n v="10125"/>
    <s v="P023"/>
    <s v="D004"/>
    <n v="10026"/>
    <d v="2011-11-28T00:00:00"/>
    <n v="54828"/>
    <x v="1"/>
    <d v="1977-03-23T00:00:00"/>
    <s v="Married"/>
    <s v="US Citizen"/>
    <s v="White"/>
    <s v="MA"/>
    <n v="2127"/>
    <m/>
    <s v="N/A-StillEmployed"/>
    <x v="0"/>
    <x v="2"/>
    <x v="1"/>
    <n v="4.2"/>
    <n v="4"/>
    <d v="2019-02-22T00:00:00"/>
    <n v="13"/>
    <x v="0"/>
    <x v="0"/>
    <x v="0"/>
    <n v="47"/>
    <x v="0"/>
    <x v="0"/>
    <x v="2"/>
  </r>
  <r>
    <x v="123"/>
    <n v="10074"/>
    <s v="P024"/>
    <s v="D004"/>
    <n v="10265"/>
    <d v="2013-11-11T00:00:00"/>
    <n v="64246"/>
    <x v="0"/>
    <d v="1988-08-10T00:00:00"/>
    <s v="Single"/>
    <s v="US Citizen"/>
    <s v="White"/>
    <s v="MA"/>
    <n v="2155"/>
    <m/>
    <s v="N/A-StillEmployed"/>
    <x v="0"/>
    <x v="0"/>
    <x v="1"/>
    <n v="5"/>
    <n v="3"/>
    <d v="2019-01-08T00:00:00"/>
    <n v="20"/>
    <x v="2"/>
    <x v="0"/>
    <x v="11"/>
    <n v="36"/>
    <x v="1"/>
    <x v="5"/>
    <x v="0"/>
  </r>
  <r>
    <x v="124"/>
    <n v="10097"/>
    <s v="P023"/>
    <s v="D004"/>
    <n v="10069"/>
    <d v="2012-01-09T00:00:00"/>
    <n v="52177"/>
    <x v="1"/>
    <d v="1952-08-18T00:00:00"/>
    <s v="Single"/>
    <s v="US Citizen"/>
    <s v="White"/>
    <s v="MA"/>
    <n v="2324"/>
    <d v="2015-12-15T00:00:00"/>
    <s v="retiring"/>
    <x v="1"/>
    <x v="6"/>
    <x v="1"/>
    <n v="4.6399999999999997"/>
    <n v="4"/>
    <d v="2015-05-02T00:00:00"/>
    <n v="8"/>
    <x v="0"/>
    <x v="0"/>
    <x v="4"/>
    <n v="72"/>
    <x v="3"/>
    <x v="3"/>
    <x v="2"/>
  </r>
  <r>
    <x v="125"/>
    <n v="10007"/>
    <s v="P023"/>
    <s v="D004"/>
    <n v="10002"/>
    <d v="2014-05-12T00:00:00"/>
    <n v="62065"/>
    <x v="1"/>
    <d v="1974-05-02T00:00:00"/>
    <s v="Married"/>
    <s v="US Citizen"/>
    <s v="White"/>
    <s v="MA"/>
    <n v="1886"/>
    <m/>
    <s v="N/A-StillEmployed"/>
    <x v="0"/>
    <x v="6"/>
    <x v="0"/>
    <n v="4.76"/>
    <n v="4"/>
    <d v="2019-02-15T00:00:00"/>
    <n v="5"/>
    <x v="0"/>
    <x v="0"/>
    <x v="5"/>
    <n v="50"/>
    <x v="2"/>
    <x v="4"/>
    <x v="0"/>
  </r>
  <r>
    <x v="126"/>
    <n v="10129"/>
    <s v="P023"/>
    <s v="D004"/>
    <n v="10062"/>
    <d v="2012-08-13T00:00:00"/>
    <n v="46998"/>
    <x v="0"/>
    <d v="1984-01-04T00:00:00"/>
    <s v="Single"/>
    <s v="US Citizen"/>
    <s v="White"/>
    <s v="MA"/>
    <n v="2149"/>
    <m/>
    <s v="N/A-StillEmployed"/>
    <x v="0"/>
    <x v="2"/>
    <x v="1"/>
    <n v="4.17"/>
    <n v="4"/>
    <d v="2019-02-11T00:00:00"/>
    <n v="1"/>
    <x v="0"/>
    <x v="0"/>
    <x v="7"/>
    <n v="40"/>
    <x v="0"/>
    <x v="3"/>
    <x v="4"/>
  </r>
  <r>
    <x v="127"/>
    <n v="10075"/>
    <s v="P024"/>
    <s v="D004"/>
    <n v="10265"/>
    <d v="2011-01-10T00:00:00"/>
    <n v="68099"/>
    <x v="1"/>
    <d v="1972-08-27T00:00:00"/>
    <s v="Single"/>
    <s v="US Citizen"/>
    <s v="White"/>
    <s v="MA"/>
    <n v="2021"/>
    <d v="2013-06-18T00:00:00"/>
    <s v="hours"/>
    <x v="1"/>
    <x v="6"/>
    <x v="1"/>
    <n v="5"/>
    <n v="3"/>
    <d v="2013-01-30T00:00:00"/>
    <n v="15"/>
    <x v="2"/>
    <x v="0"/>
    <x v="11"/>
    <n v="52"/>
    <x v="2"/>
    <x v="0"/>
    <x v="0"/>
  </r>
  <r>
    <x v="128"/>
    <n v="10167"/>
    <s v="P003"/>
    <s v="D005"/>
    <n v="10188"/>
    <d v="2014-08-18T00:00:00"/>
    <n v="70545"/>
    <x v="0"/>
    <d v="1988-09-14T00:00:00"/>
    <s v="Married"/>
    <s v="US Citizen"/>
    <s v="American Indian or Alaska Native"/>
    <s v="NH"/>
    <n v="3062"/>
    <m/>
    <s v="N/A-StillEmployed"/>
    <x v="0"/>
    <x v="1"/>
    <x v="1"/>
    <n v="3.6"/>
    <n v="5"/>
    <d v="2019-01-30T00:00:00"/>
    <n v="9"/>
    <x v="11"/>
    <x v="4"/>
    <x v="14"/>
    <n v="36"/>
    <x v="1"/>
    <x v="4"/>
    <x v="5"/>
  </r>
  <r>
    <x v="129"/>
    <n v="10195"/>
    <s v="P024"/>
    <s v="D004"/>
    <n v="10026"/>
    <d v="2011-08-15T00:00:00"/>
    <n v="63478"/>
    <x v="1"/>
    <d v="1984-02-16T00:00:00"/>
    <s v="Married"/>
    <s v="Non-Citizen"/>
    <s v="White"/>
    <s v="MA"/>
    <n v="2445"/>
    <d v="2012-04-07T00:00:00"/>
    <s v="relocation out of area"/>
    <x v="1"/>
    <x v="1"/>
    <x v="1"/>
    <n v="3.03"/>
    <n v="5"/>
    <d v="2012-03-05T00:00:00"/>
    <n v="16"/>
    <x v="2"/>
    <x v="0"/>
    <x v="0"/>
    <n v="40"/>
    <x v="0"/>
    <x v="0"/>
    <x v="0"/>
  </r>
  <r>
    <x v="130"/>
    <n v="10112"/>
    <s v="P010"/>
    <s v="D003"/>
    <n v="10084"/>
    <d v="2015-03-30T00:00:00"/>
    <n v="97999"/>
    <x v="1"/>
    <d v="1984-02-21T00:00:00"/>
    <s v="Single"/>
    <s v="US Citizen"/>
    <s v="White"/>
    <s v="MA"/>
    <n v="2493"/>
    <m/>
    <s v="N/A-StillEmployed"/>
    <x v="0"/>
    <x v="1"/>
    <x v="1"/>
    <n v="4.4800000000000004"/>
    <n v="5"/>
    <d v="2019-01-03T00:00:00"/>
    <n v="4"/>
    <x v="6"/>
    <x v="1"/>
    <x v="1"/>
    <n v="40"/>
    <x v="0"/>
    <x v="1"/>
    <x v="3"/>
  </r>
  <r>
    <x v="131"/>
    <n v="10272"/>
    <s v="P012"/>
    <s v="D005"/>
    <n v="10175"/>
    <d v="2014-05-05T00:00:00"/>
    <n v="180000"/>
    <x v="1"/>
    <d v="1966-03-17T00:00:00"/>
    <s v="Married"/>
    <s v="US Citizen"/>
    <s v="White"/>
    <s v="RI"/>
    <n v="2908"/>
    <m/>
    <s v="N/A-StillEmployed"/>
    <x v="0"/>
    <x v="0"/>
    <x v="1"/>
    <n v="4.5"/>
    <n v="4"/>
    <d v="2019-01-21T00:00:00"/>
    <n v="19"/>
    <x v="21"/>
    <x v="4"/>
    <x v="13"/>
    <n v="58"/>
    <x v="2"/>
    <x v="4"/>
    <x v="7"/>
  </r>
  <r>
    <x v="132"/>
    <n v="10182"/>
    <s v="P002"/>
    <s v="D001"/>
    <n v="10081"/>
    <d v="2015-02-16T00:00:00"/>
    <n v="49920"/>
    <x v="1"/>
    <d v="1985-09-16T00:00:00"/>
    <s v="Married"/>
    <s v="US Citizen"/>
    <s v="Black or African American"/>
    <s v="MA"/>
    <n v="2170"/>
    <d v="2015-04-15T00:00:00"/>
    <s v="no-call, no-show"/>
    <x v="2"/>
    <x v="1"/>
    <x v="1"/>
    <n v="3.24"/>
    <n v="3"/>
    <d v="2015-04-15T00:00:00"/>
    <n v="6"/>
    <x v="22"/>
    <x v="3"/>
    <x v="12"/>
    <n v="39"/>
    <x v="1"/>
    <x v="1"/>
    <x v="4"/>
  </r>
  <r>
    <x v="133"/>
    <n v="10248"/>
    <s v="P023"/>
    <s v="D004"/>
    <n v="10062"/>
    <d v="2012-02-20T00:00:00"/>
    <n v="55425"/>
    <x v="1"/>
    <d v="1986-06-10T00:00:00"/>
    <s v="Single"/>
    <s v="US Citizen"/>
    <s v="White"/>
    <s v="MA"/>
    <n v="2176"/>
    <m/>
    <s v="N/A-StillEmployed"/>
    <x v="0"/>
    <x v="0"/>
    <x v="1"/>
    <n v="4.8"/>
    <n v="4"/>
    <d v="2019-01-07T00:00:00"/>
    <n v="4"/>
    <x v="0"/>
    <x v="0"/>
    <x v="7"/>
    <n v="38"/>
    <x v="1"/>
    <x v="3"/>
    <x v="2"/>
  </r>
  <r>
    <x v="134"/>
    <n v="10201"/>
    <s v="P024"/>
    <s v="D004"/>
    <n v="10088"/>
    <d v="2016-06-06T00:00:00"/>
    <n v="69340"/>
    <x v="1"/>
    <d v="1984-03-11T00:00:00"/>
    <s v="Single"/>
    <s v="US Citizen"/>
    <s v="White"/>
    <s v="MA"/>
    <n v="2021"/>
    <m/>
    <s v="N/A-StillEmployed"/>
    <x v="0"/>
    <x v="0"/>
    <x v="1"/>
    <n v="3"/>
    <n v="5"/>
    <d v="2019-01-18T00:00:00"/>
    <n v="4"/>
    <x v="2"/>
    <x v="0"/>
    <x v="3"/>
    <n v="40"/>
    <x v="0"/>
    <x v="7"/>
    <x v="0"/>
  </r>
  <r>
    <x v="135"/>
    <n v="10214"/>
    <s v="P024"/>
    <s v="D004"/>
    <n v="10069"/>
    <d v="2015-06-05T00:00:00"/>
    <n v="64995"/>
    <x v="1"/>
    <d v="1992-05-07T00:00:00"/>
    <s v="Separated"/>
    <s v="US Citizen"/>
    <s v="White"/>
    <s v="MA"/>
    <n v="2351"/>
    <m/>
    <s v="N/A-StillEmployed"/>
    <x v="0"/>
    <x v="1"/>
    <x v="1"/>
    <n v="4.5"/>
    <n v="3"/>
    <d v="2019-02-14T00:00:00"/>
    <n v="6"/>
    <x v="2"/>
    <x v="0"/>
    <x v="4"/>
    <n v="32"/>
    <x v="1"/>
    <x v="1"/>
    <x v="0"/>
  </r>
  <r>
    <x v="136"/>
    <n v="10160"/>
    <s v="P024"/>
    <s v="D004"/>
    <n v="10002"/>
    <d v="2011-02-21T00:00:00"/>
    <n v="68182"/>
    <x v="1"/>
    <d v="1976-09-22T00:00:00"/>
    <s v="Divorced"/>
    <s v="US Citizen"/>
    <s v="White"/>
    <s v="MA"/>
    <n v="1742"/>
    <d v="2013-04-01T00:00:00"/>
    <s v="unhappy"/>
    <x v="1"/>
    <x v="2"/>
    <x v="1"/>
    <n v="3.72"/>
    <n v="3"/>
    <d v="2013-02-01T00:00:00"/>
    <n v="18"/>
    <x v="2"/>
    <x v="0"/>
    <x v="5"/>
    <n v="48"/>
    <x v="0"/>
    <x v="0"/>
    <x v="0"/>
  </r>
  <r>
    <x v="137"/>
    <n v="10289"/>
    <s v="P022"/>
    <s v="D004"/>
    <n v="10175"/>
    <d v="2011-02-21T00:00:00"/>
    <n v="83082"/>
    <x v="0"/>
    <d v="1976-11-15T00:00:00"/>
    <s v="Married"/>
    <s v="US Citizen"/>
    <s v="Asian"/>
    <s v="MA"/>
    <n v="2128"/>
    <d v="2012-09-24T00:00:00"/>
    <s v="unhappy"/>
    <x v="1"/>
    <x v="1"/>
    <x v="2"/>
    <n v="2.34"/>
    <n v="2"/>
    <d v="2012-04-12T00:00:00"/>
    <n v="4"/>
    <x v="9"/>
    <x v="0"/>
    <x v="13"/>
    <n v="47"/>
    <x v="0"/>
    <x v="0"/>
    <x v="8"/>
  </r>
  <r>
    <x v="138"/>
    <n v="10139"/>
    <s v="P023"/>
    <s v="D004"/>
    <n v="10114"/>
    <d v="2013-08-19T00:00:00"/>
    <n v="51908"/>
    <x v="1"/>
    <d v="1991-01-28T00:00:00"/>
    <s v="Single"/>
    <s v="US Citizen"/>
    <s v="White"/>
    <s v="MA"/>
    <n v="1775"/>
    <m/>
    <s v="N/A-StillEmployed"/>
    <x v="0"/>
    <x v="1"/>
    <x v="1"/>
    <n v="3.99"/>
    <n v="3"/>
    <d v="2019-01-14T00:00:00"/>
    <n v="14"/>
    <x v="0"/>
    <x v="0"/>
    <x v="8"/>
    <n v="33"/>
    <x v="1"/>
    <x v="5"/>
    <x v="2"/>
  </r>
  <r>
    <x v="139"/>
    <n v="10227"/>
    <s v="P023"/>
    <s v="D004"/>
    <n v="10252"/>
    <d v="2012-11-05T00:00:00"/>
    <n v="61242"/>
    <x v="1"/>
    <d v="1972-09-11T00:00:00"/>
    <s v="Single"/>
    <s v="US Citizen"/>
    <s v="Black or African American"/>
    <s v="MA"/>
    <n v="2081"/>
    <m/>
    <s v="N/A-StillEmployed"/>
    <x v="0"/>
    <x v="0"/>
    <x v="1"/>
    <n v="4.0999999999999996"/>
    <n v="3"/>
    <d v="2019-01-17T00:00:00"/>
    <n v="7"/>
    <x v="0"/>
    <x v="0"/>
    <x v="10"/>
    <n v="52"/>
    <x v="2"/>
    <x v="3"/>
    <x v="0"/>
  </r>
  <r>
    <x v="140"/>
    <n v="10236"/>
    <s v="P023"/>
    <s v="D004"/>
    <n v="10196"/>
    <d v="2013-09-30T00:00:00"/>
    <n v="45069"/>
    <x v="1"/>
    <d v="1966-03-22T00:00:00"/>
    <s v="Divorced"/>
    <s v="US Citizen"/>
    <s v="White"/>
    <s v="MA"/>
    <n v="1778"/>
    <m/>
    <s v="N/A-StillEmployed"/>
    <x v="0"/>
    <x v="3"/>
    <x v="1"/>
    <n v="4.3"/>
    <n v="5"/>
    <d v="2019-02-22T00:00:00"/>
    <n v="7"/>
    <x v="0"/>
    <x v="0"/>
    <x v="2"/>
    <n v="58"/>
    <x v="2"/>
    <x v="5"/>
    <x v="4"/>
  </r>
  <r>
    <x v="141"/>
    <n v="10009"/>
    <s v="P024"/>
    <s v="D004"/>
    <n v="10062"/>
    <d v="2011-07-05T00:00:00"/>
    <n v="60724"/>
    <x v="1"/>
    <d v="1986-11-06T00:00:00"/>
    <s v="Divorced"/>
    <s v="US Citizen"/>
    <s v="American Indian or Alaska Native"/>
    <s v="MA"/>
    <n v="1821"/>
    <m/>
    <s v="N/A-StillEmployed"/>
    <x v="0"/>
    <x v="0"/>
    <x v="0"/>
    <n v="4.5999999999999996"/>
    <n v="4"/>
    <d v="2019-02-25T00:00:00"/>
    <n v="11"/>
    <x v="2"/>
    <x v="0"/>
    <x v="7"/>
    <n v="37"/>
    <x v="1"/>
    <x v="0"/>
    <x v="0"/>
  </r>
  <r>
    <x v="142"/>
    <n v="10060"/>
    <s v="P023"/>
    <s v="D004"/>
    <n v="10265"/>
    <d v="2014-01-06T00:00:00"/>
    <n v="60436"/>
    <x v="1"/>
    <d v="1964-04-13T00:00:00"/>
    <s v="Separated"/>
    <s v="US Citizen"/>
    <s v="White"/>
    <s v="MA"/>
    <n v="2109"/>
    <m/>
    <s v="N/A-StillEmployed"/>
    <x v="0"/>
    <x v="0"/>
    <x v="1"/>
    <n v="5"/>
    <n v="5"/>
    <d v="2019-01-21T00:00:00"/>
    <n v="9"/>
    <x v="0"/>
    <x v="0"/>
    <x v="11"/>
    <n v="60"/>
    <x v="2"/>
    <x v="4"/>
    <x v="0"/>
  </r>
  <r>
    <x v="143"/>
    <n v="10034"/>
    <s v="P023"/>
    <s v="D004"/>
    <n v="10026"/>
    <d v="2011-11-07T00:00:00"/>
    <n v="46837"/>
    <x v="0"/>
    <d v="1959-08-19T00:00:00"/>
    <s v="Married"/>
    <s v="US Citizen"/>
    <s v="White"/>
    <s v="MA"/>
    <n v="2445"/>
    <d v="2018-04-29T00:00:00"/>
    <s v="more money"/>
    <x v="1"/>
    <x v="6"/>
    <x v="0"/>
    <n v="4.7"/>
    <n v="4"/>
    <d v="2018-02-14T00:00:00"/>
    <n v="9"/>
    <x v="0"/>
    <x v="0"/>
    <x v="0"/>
    <n v="65"/>
    <x v="3"/>
    <x v="0"/>
    <x v="4"/>
  </r>
  <r>
    <x v="144"/>
    <n v="10156"/>
    <s v="P010"/>
    <s v="D003"/>
    <n v="10084"/>
    <d v="2015-01-05T00:00:00"/>
    <n v="105700"/>
    <x v="1"/>
    <d v="1986-11-07T00:00:00"/>
    <s v="Married"/>
    <s v="US Citizen"/>
    <s v="Asian"/>
    <s v="MA"/>
    <n v="2301"/>
    <m/>
    <s v="N/A-StillEmployed"/>
    <x v="0"/>
    <x v="1"/>
    <x v="1"/>
    <n v="3.75"/>
    <n v="3"/>
    <d v="2019-02-11T00:00:00"/>
    <n v="2"/>
    <x v="6"/>
    <x v="1"/>
    <x v="1"/>
    <n v="37"/>
    <x v="1"/>
    <x v="1"/>
    <x v="1"/>
  </r>
  <r>
    <x v="145"/>
    <n v="10036"/>
    <s v="P024"/>
    <s v="D004"/>
    <n v="10114"/>
    <d v="2014-07-07T00:00:00"/>
    <n v="63322"/>
    <x v="1"/>
    <d v="1969-09-08T00:00:00"/>
    <s v="Single"/>
    <s v="US Citizen"/>
    <s v="White"/>
    <s v="MA"/>
    <n v="2128"/>
    <m/>
    <s v="N/A-StillEmployed"/>
    <x v="0"/>
    <x v="0"/>
    <x v="0"/>
    <n v="4.3"/>
    <n v="3"/>
    <d v="2019-01-11T00:00:00"/>
    <n v="1"/>
    <x v="2"/>
    <x v="0"/>
    <x v="8"/>
    <n v="55"/>
    <x v="2"/>
    <x v="4"/>
    <x v="0"/>
  </r>
  <r>
    <x v="146"/>
    <n v="10138"/>
    <s v="P023"/>
    <s v="D004"/>
    <n v="10088"/>
    <d v="2011-01-10T00:00:00"/>
    <n v="61154"/>
    <x v="1"/>
    <d v="1986-04-17T00:00:00"/>
    <s v="Married"/>
    <s v="US Citizen"/>
    <s v="Black or African American"/>
    <s v="MA"/>
    <n v="2446"/>
    <d v="2016-04-01T00:00:00"/>
    <s v="unhappy"/>
    <x v="1"/>
    <x v="6"/>
    <x v="1"/>
    <n v="4"/>
    <n v="4"/>
    <d v="2016-02-03T00:00:00"/>
    <n v="4"/>
    <x v="0"/>
    <x v="0"/>
    <x v="3"/>
    <n v="38"/>
    <x v="1"/>
    <x v="0"/>
    <x v="0"/>
  </r>
  <r>
    <x v="147"/>
    <n v="10244"/>
    <s v="P025"/>
    <s v="D005"/>
    <n v="10099"/>
    <d v="2011-11-07T00:00:00"/>
    <n v="68999"/>
    <x v="1"/>
    <d v="1989-11-11T00:00:00"/>
    <s v="Single"/>
    <s v="US Citizen"/>
    <s v="White"/>
    <s v="PA"/>
    <n v="19444"/>
    <d v="2014-04-24T00:00:00"/>
    <s v="maternity leave - did not return"/>
    <x v="1"/>
    <x v="2"/>
    <x v="1"/>
    <n v="4.5"/>
    <n v="5"/>
    <d v="2013-03-30T00:00:00"/>
    <n v="2"/>
    <x v="16"/>
    <x v="4"/>
    <x v="18"/>
    <n v="34"/>
    <x v="1"/>
    <x v="0"/>
    <x v="0"/>
  </r>
  <r>
    <x v="148"/>
    <n v="10192"/>
    <s v="P023"/>
    <s v="D004"/>
    <n v="10026"/>
    <d v="2013-09-30T00:00:00"/>
    <n v="50482"/>
    <x v="0"/>
    <d v="1976-01-19T00:00:00"/>
    <s v="Single"/>
    <s v="US Citizen"/>
    <s v="White"/>
    <s v="MA"/>
    <n v="1887"/>
    <m/>
    <s v="N/A-StillEmployed"/>
    <x v="0"/>
    <x v="1"/>
    <x v="1"/>
    <n v="3.07"/>
    <n v="4"/>
    <d v="2019-01-23T00:00:00"/>
    <n v="10"/>
    <x v="0"/>
    <x v="0"/>
    <x v="0"/>
    <n v="48"/>
    <x v="0"/>
    <x v="5"/>
    <x v="2"/>
  </r>
  <r>
    <x v="149"/>
    <n v="10231"/>
    <s v="P003"/>
    <s v="D005"/>
    <n v="10200"/>
    <d v="2013-08-19T00:00:00"/>
    <n v="65310"/>
    <x v="0"/>
    <d v="1979-11-27T00:00:00"/>
    <s v="Single"/>
    <s v="US Citizen"/>
    <s v="White"/>
    <s v="CO"/>
    <n v="80820"/>
    <m/>
    <s v="N/A-StillEmployed"/>
    <x v="0"/>
    <x v="1"/>
    <x v="1"/>
    <n v="4.3"/>
    <n v="5"/>
    <d v="2019-01-22T00:00:00"/>
    <n v="13"/>
    <x v="11"/>
    <x v="4"/>
    <x v="16"/>
    <n v="44"/>
    <x v="0"/>
    <x v="5"/>
    <x v="0"/>
  </r>
  <r>
    <x v="150"/>
    <n v="10089"/>
    <s v="P020"/>
    <s v="D002"/>
    <n v="10080"/>
    <d v="2012-07-02T00:00:00"/>
    <n v="250000"/>
    <x v="1"/>
    <d v="1954-09-21T00:00:00"/>
    <s v="Married"/>
    <s v="US Citizen"/>
    <s v="White"/>
    <s v="MA"/>
    <n v="1902"/>
    <m/>
    <s v="N/A-StillEmployed"/>
    <x v="0"/>
    <x v="1"/>
    <x v="1"/>
    <n v="4.83"/>
    <n v="3"/>
    <d v="2019-01-17T00:00:00"/>
    <n v="10"/>
    <x v="23"/>
    <x v="5"/>
    <x v="20"/>
    <n v="70"/>
    <x v="3"/>
    <x v="3"/>
    <x v="7"/>
  </r>
  <r>
    <x v="151"/>
    <n v="10166"/>
    <s v="P023"/>
    <s v="D004"/>
    <n v="10069"/>
    <d v="2011-09-26T00:00:00"/>
    <n v="54005"/>
    <x v="1"/>
    <d v="1973-12-08T00:00:00"/>
    <s v="Married"/>
    <s v="US Citizen"/>
    <s v="White"/>
    <s v="MA"/>
    <n v="2170"/>
    <d v="2015-06-04T00:00:00"/>
    <s v="more money"/>
    <x v="1"/>
    <x v="2"/>
    <x v="1"/>
    <n v="3.6"/>
    <n v="5"/>
    <d v="2015-03-01T00:00:00"/>
    <n v="16"/>
    <x v="0"/>
    <x v="0"/>
    <x v="4"/>
    <n v="50"/>
    <x v="2"/>
    <x v="0"/>
    <x v="2"/>
  </r>
  <r>
    <x v="152"/>
    <n v="10170"/>
    <s v="P023"/>
    <s v="D004"/>
    <n v="10002"/>
    <d v="2011-09-26T00:00:00"/>
    <n v="45433"/>
    <x v="1"/>
    <d v="1970-10-08T00:00:00"/>
    <s v="Married"/>
    <s v="US Citizen"/>
    <s v="White"/>
    <s v="MA"/>
    <n v="2127"/>
    <d v="2014-01-09T00:00:00"/>
    <s v="more money"/>
    <x v="1"/>
    <x v="2"/>
    <x v="1"/>
    <n v="3.49"/>
    <n v="4"/>
    <d v="2013-01-30T00:00:00"/>
    <n v="6"/>
    <x v="0"/>
    <x v="0"/>
    <x v="5"/>
    <n v="53"/>
    <x v="2"/>
    <x v="0"/>
    <x v="4"/>
  </r>
  <r>
    <x v="153"/>
    <n v="10208"/>
    <s v="P023"/>
    <s v="D004"/>
    <n v="10062"/>
    <d v="2014-02-17T00:00:00"/>
    <n v="46654"/>
    <x v="0"/>
    <d v="1977-11-10T00:00:00"/>
    <s v="Single"/>
    <s v="US Citizen"/>
    <s v="Black or African American"/>
    <s v="MA"/>
    <n v="1721"/>
    <m/>
    <s v="N/A-StillEmployed"/>
    <x v="0"/>
    <x v="0"/>
    <x v="1"/>
    <n v="3.1"/>
    <n v="3"/>
    <d v="2019-02-06T00:00:00"/>
    <n v="3"/>
    <x v="0"/>
    <x v="0"/>
    <x v="7"/>
    <n v="46"/>
    <x v="0"/>
    <x v="4"/>
    <x v="4"/>
  </r>
  <r>
    <x v="154"/>
    <n v="10176"/>
    <s v="P023"/>
    <s v="D004"/>
    <n v="10114"/>
    <d v="2011-01-10T00:00:00"/>
    <n v="63973"/>
    <x v="0"/>
    <d v="1980-02-02T00:00:00"/>
    <s v="Married"/>
    <s v="US Citizen"/>
    <s v="Asian"/>
    <s v="MA"/>
    <n v="1801"/>
    <m/>
    <s v="N/A-StillEmployed"/>
    <x v="0"/>
    <x v="1"/>
    <x v="1"/>
    <n v="3.38"/>
    <n v="3"/>
    <d v="2019-01-21T00:00:00"/>
    <n v="17"/>
    <x v="0"/>
    <x v="0"/>
    <x v="8"/>
    <n v="44"/>
    <x v="0"/>
    <x v="0"/>
    <x v="0"/>
  </r>
  <r>
    <x v="155"/>
    <n v="10165"/>
    <s v="P003"/>
    <s v="D005"/>
    <n v="10188"/>
    <d v="2011-03-07T00:00:00"/>
    <n v="71339"/>
    <x v="0"/>
    <d v="1969-02-24T00:00:00"/>
    <s v="Single"/>
    <s v="US Citizen"/>
    <s v="Black or African American"/>
    <s v="NY"/>
    <n v="10171"/>
    <m/>
    <s v="N/A-StillEmployed"/>
    <x v="0"/>
    <x v="4"/>
    <x v="1"/>
    <n v="3.65"/>
    <n v="5"/>
    <d v="2019-01-17T00:00:00"/>
    <n v="20"/>
    <x v="11"/>
    <x v="4"/>
    <x v="14"/>
    <n v="55"/>
    <x v="2"/>
    <x v="0"/>
    <x v="5"/>
  </r>
  <r>
    <x v="156"/>
    <n v="10113"/>
    <s v="P032"/>
    <s v="D003"/>
    <n v="10250"/>
    <d v="2014-11-10T00:00:00"/>
    <n v="93206"/>
    <x v="0"/>
    <d v="1986-04-23T00:00:00"/>
    <s v="Married"/>
    <s v="US Citizen"/>
    <s v="White"/>
    <s v="MA"/>
    <n v="2169"/>
    <m/>
    <s v="N/A-StillEmployed"/>
    <x v="0"/>
    <x v="3"/>
    <x v="1"/>
    <n v="4.46"/>
    <n v="5"/>
    <d v="2019-01-07T00:00:00"/>
    <n v="7"/>
    <x v="15"/>
    <x v="1"/>
    <x v="9"/>
    <n v="38"/>
    <x v="1"/>
    <x v="4"/>
    <x v="3"/>
  </r>
  <r>
    <x v="157"/>
    <n v="10092"/>
    <s v="P022"/>
    <s v="D004"/>
    <n v="10175"/>
    <d v="2011-01-10T00:00:00"/>
    <n v="82758"/>
    <x v="0"/>
    <d v="1972-07-01T00:00:00"/>
    <s v="Married"/>
    <s v="US Citizen"/>
    <s v="White"/>
    <s v="MA"/>
    <n v="1890"/>
    <d v="2015-12-12T00:00:00"/>
    <s v="attendance"/>
    <x v="2"/>
    <x v="3"/>
    <x v="1"/>
    <n v="4.78"/>
    <n v="4"/>
    <d v="2015-02-15T00:00:00"/>
    <n v="9"/>
    <x v="9"/>
    <x v="0"/>
    <x v="13"/>
    <n v="52"/>
    <x v="2"/>
    <x v="0"/>
    <x v="8"/>
  </r>
  <r>
    <x v="158"/>
    <n v="10106"/>
    <s v="P024"/>
    <s v="D004"/>
    <n v="10252"/>
    <d v="2013-01-07T00:00:00"/>
    <n v="66074"/>
    <x v="1"/>
    <d v="1979-07-25T00:00:00"/>
    <s v="Divorced"/>
    <s v="US Citizen"/>
    <s v="Asian"/>
    <s v="MA"/>
    <n v="2090"/>
    <d v="2014-03-31T00:00:00"/>
    <s v="Another position"/>
    <x v="1"/>
    <x v="1"/>
    <x v="1"/>
    <n v="4.5199999999999996"/>
    <n v="3"/>
    <d v="2014-02-20T00:00:00"/>
    <n v="20"/>
    <x v="2"/>
    <x v="0"/>
    <x v="10"/>
    <n v="45"/>
    <x v="0"/>
    <x v="5"/>
    <x v="0"/>
  </r>
  <r>
    <x v="159"/>
    <n v="10052"/>
    <s v="P023"/>
    <s v="D004"/>
    <n v="10252"/>
    <d v="2012-07-09T00:00:00"/>
    <n v="46120"/>
    <x v="0"/>
    <d v="1986-12-09T00:00:00"/>
    <s v="Married"/>
    <s v="US Citizen"/>
    <s v="White"/>
    <s v="MA"/>
    <n v="2048"/>
    <m/>
    <s v="N/A-StillEmployed"/>
    <x v="0"/>
    <x v="0"/>
    <x v="1"/>
    <n v="5"/>
    <n v="5"/>
    <d v="2019-02-04T00:00:00"/>
    <n v="13"/>
    <x v="0"/>
    <x v="0"/>
    <x v="10"/>
    <n v="37"/>
    <x v="1"/>
    <x v="3"/>
    <x v="4"/>
  </r>
  <r>
    <x v="160"/>
    <n v="10038"/>
    <s v="P001"/>
    <s v="D001"/>
    <n v="10081"/>
    <d v="2014-01-06T00:00:00"/>
    <n v="64520"/>
    <x v="0"/>
    <d v="1984-04-26T00:00:00"/>
    <s v="Divorced"/>
    <s v="US Citizen"/>
    <s v="Black or African American"/>
    <s v="MA"/>
    <n v="1460"/>
    <m/>
    <s v="N/A-StillEmployed"/>
    <x v="0"/>
    <x v="7"/>
    <x v="1"/>
    <n v="5"/>
    <n v="4"/>
    <d v="2019-01-17T00:00:00"/>
    <n v="3"/>
    <x v="10"/>
    <x v="3"/>
    <x v="12"/>
    <n v="40"/>
    <x v="0"/>
    <x v="4"/>
    <x v="0"/>
  </r>
  <r>
    <x v="161"/>
    <n v="10249"/>
    <s v="P024"/>
    <s v="D004"/>
    <n v="10196"/>
    <d v="2012-04-02T00:00:00"/>
    <n v="61962"/>
    <x v="0"/>
    <d v="1984-05-09T00:00:00"/>
    <s v="Married"/>
    <s v="US Citizen"/>
    <s v="White"/>
    <s v="MA"/>
    <n v="2126"/>
    <d v="2013-04-15T00:00:00"/>
    <s v="more money"/>
    <x v="1"/>
    <x v="2"/>
    <x v="1"/>
    <n v="4.9000000000000004"/>
    <n v="3"/>
    <d v="2013-02-20T00:00:00"/>
    <n v="20"/>
    <x v="2"/>
    <x v="0"/>
    <x v="2"/>
    <n v="40"/>
    <x v="0"/>
    <x v="3"/>
    <x v="0"/>
  </r>
  <r>
    <x v="162"/>
    <n v="10232"/>
    <s v="P026"/>
    <s v="D003"/>
    <n v="10197"/>
    <d v="2016-10-02T00:00:00"/>
    <n v="81584"/>
    <x v="1"/>
    <d v="1987-06-14T00:00:00"/>
    <s v="Single"/>
    <s v="US Citizen"/>
    <s v="Asian"/>
    <s v="MA"/>
    <n v="1886"/>
    <m/>
    <s v="N/A-StillEmployed"/>
    <x v="0"/>
    <x v="1"/>
    <x v="1"/>
    <n v="4.0999999999999996"/>
    <n v="5"/>
    <d v="2019-01-08T00:00:00"/>
    <n v="2"/>
    <x v="24"/>
    <x v="1"/>
    <x v="19"/>
    <n v="37"/>
    <x v="1"/>
    <x v="7"/>
    <x v="8"/>
  </r>
  <r>
    <x v="163"/>
    <n v="10087"/>
    <s v="P023"/>
    <s v="D004"/>
    <n v="10196"/>
    <d v="2011-09-26T00:00:00"/>
    <n v="63676"/>
    <x v="1"/>
    <d v="1979-01-17T00:00:00"/>
    <s v="Single"/>
    <s v="US Citizen"/>
    <s v="Asian"/>
    <s v="MA"/>
    <n v="1810"/>
    <d v="2018-08-19T00:00:00"/>
    <s v="return to school"/>
    <x v="1"/>
    <x v="6"/>
    <x v="1"/>
    <n v="4.88"/>
    <n v="3"/>
    <d v="2017-07-02T00:00:00"/>
    <n v="17"/>
    <x v="0"/>
    <x v="0"/>
    <x v="2"/>
    <n v="45"/>
    <x v="0"/>
    <x v="0"/>
    <x v="0"/>
  </r>
  <r>
    <x v="164"/>
    <n v="10134"/>
    <s v="P027"/>
    <s v="D001"/>
    <n v="10175"/>
    <d v="2016-01-05T00:00:00"/>
    <n v="93046"/>
    <x v="0"/>
    <d v="1984-06-10T00:00:00"/>
    <s v="Married"/>
    <s v="US Citizen"/>
    <s v="White"/>
    <s v="MA"/>
    <n v="1460"/>
    <m/>
    <s v="N/A-StillEmployed"/>
    <x v="0"/>
    <x v="6"/>
    <x v="1"/>
    <n v="4.0999999999999996"/>
    <n v="4"/>
    <d v="2019-01-28T00:00:00"/>
    <n v="20"/>
    <x v="25"/>
    <x v="3"/>
    <x v="13"/>
    <n v="40"/>
    <x v="0"/>
    <x v="7"/>
    <x v="3"/>
  </r>
  <r>
    <x v="165"/>
    <n v="10251"/>
    <s v="P023"/>
    <s v="D004"/>
    <n v="10088"/>
    <d v="2012-05-14T00:00:00"/>
    <n v="64738"/>
    <x v="0"/>
    <d v="1982-09-02T00:00:00"/>
    <s v="Married"/>
    <s v="US Citizen"/>
    <s v="Asian"/>
    <s v="MA"/>
    <n v="1776"/>
    <m/>
    <s v="N/A-StillEmployed"/>
    <x v="0"/>
    <x v="2"/>
    <x v="1"/>
    <n v="4.0999999999999996"/>
    <n v="3"/>
    <d v="2019-02-22T00:00:00"/>
    <n v="10"/>
    <x v="0"/>
    <x v="0"/>
    <x v="3"/>
    <n v="42"/>
    <x v="0"/>
    <x v="3"/>
    <x v="0"/>
  </r>
  <r>
    <x v="166"/>
    <n v="10103"/>
    <s v="P003"/>
    <s v="D005"/>
    <n v="10188"/>
    <d v="2012-04-30T00:00:00"/>
    <n v="70468"/>
    <x v="0"/>
    <d v="1988-12-27T00:00:00"/>
    <s v="Separated"/>
    <s v="US Citizen"/>
    <s v="Black or African American"/>
    <s v="UT"/>
    <n v="84111"/>
    <m/>
    <s v="N/A-StillEmployed"/>
    <x v="0"/>
    <x v="7"/>
    <x v="1"/>
    <n v="4.53"/>
    <n v="3"/>
    <d v="2019-01-29T00:00:00"/>
    <n v="16"/>
    <x v="11"/>
    <x v="4"/>
    <x v="14"/>
    <n v="35"/>
    <x v="1"/>
    <x v="3"/>
    <x v="5"/>
  </r>
  <r>
    <x v="167"/>
    <n v="10017"/>
    <s v="P022"/>
    <s v="D004"/>
    <n v="10175"/>
    <d v="2013-09-30T00:00:00"/>
    <n v="77915"/>
    <x v="1"/>
    <d v="1981-10-26T00:00:00"/>
    <s v="Married"/>
    <s v="US Citizen"/>
    <s v="White"/>
    <s v="MA"/>
    <n v="2110"/>
    <m/>
    <s v="N/A-StillEmployed"/>
    <x v="0"/>
    <x v="7"/>
    <x v="0"/>
    <n v="4.0999999999999996"/>
    <n v="3"/>
    <d v="2019-01-21T00:00:00"/>
    <n v="11"/>
    <x v="9"/>
    <x v="0"/>
    <x v="13"/>
    <n v="42"/>
    <x v="0"/>
    <x v="5"/>
    <x v="5"/>
  </r>
  <r>
    <x v="168"/>
    <n v="10186"/>
    <s v="P023"/>
    <s v="D004"/>
    <n v="10026"/>
    <d v="2011-07-05T00:00:00"/>
    <n v="52624"/>
    <x v="1"/>
    <d v="1981-03-26T00:00:00"/>
    <s v="Married"/>
    <s v="US Citizen"/>
    <s v="White"/>
    <s v="MA"/>
    <n v="1886"/>
    <d v="2018-09-26T00:00:00"/>
    <s v="unhappy"/>
    <x v="1"/>
    <x v="1"/>
    <x v="1"/>
    <n v="3.18"/>
    <n v="4"/>
    <d v="2018-03-02T00:00:00"/>
    <n v="16"/>
    <x v="0"/>
    <x v="0"/>
    <x v="0"/>
    <n v="43"/>
    <x v="0"/>
    <x v="0"/>
    <x v="2"/>
  </r>
  <r>
    <x v="169"/>
    <n v="10137"/>
    <s v="P024"/>
    <s v="D004"/>
    <n v="10265"/>
    <d v="2013-07-08T00:00:00"/>
    <n v="63450"/>
    <x v="0"/>
    <d v="1979-03-19T00:00:00"/>
    <s v="Married"/>
    <s v="US Citizen"/>
    <s v="White"/>
    <s v="MA"/>
    <n v="1770"/>
    <m/>
    <s v="N/A-StillEmployed"/>
    <x v="0"/>
    <x v="0"/>
    <x v="1"/>
    <n v="4"/>
    <n v="3"/>
    <d v="2019-02-18T00:00:00"/>
    <n v="7"/>
    <x v="2"/>
    <x v="0"/>
    <x v="11"/>
    <n v="45"/>
    <x v="0"/>
    <x v="5"/>
    <x v="0"/>
  </r>
  <r>
    <x v="170"/>
    <n v="10008"/>
    <s v="P018"/>
    <s v="D003"/>
    <n v="10220"/>
    <d v="2011-01-21T00:00:00"/>
    <n v="51777"/>
    <x v="1"/>
    <d v="1988-10-05T00:00:00"/>
    <s v="Single"/>
    <s v="US Citizen"/>
    <s v="Black or African American"/>
    <s v="CT"/>
    <n v="6070"/>
    <m/>
    <s v="N/A-StillEmployed"/>
    <x v="0"/>
    <x v="4"/>
    <x v="0"/>
    <n v="4.6399999999999997"/>
    <n v="4"/>
    <d v="2019-01-25T00:00:00"/>
    <n v="14"/>
    <x v="4"/>
    <x v="1"/>
    <x v="17"/>
    <n v="35"/>
    <x v="1"/>
    <x v="0"/>
    <x v="2"/>
  </r>
  <r>
    <x v="171"/>
    <n v="10096"/>
    <s v="P024"/>
    <s v="D004"/>
    <n v="10026"/>
    <d v="2013-07-08T00:00:00"/>
    <n v="67237"/>
    <x v="1"/>
    <d v="1976-12-26T00:00:00"/>
    <s v="Widowed"/>
    <s v="US Citizen"/>
    <s v="White"/>
    <s v="MA"/>
    <n v="2122"/>
    <d v="2016-09-15T00:00:00"/>
    <s v="more money"/>
    <x v="1"/>
    <x v="0"/>
    <x v="1"/>
    <n v="4.6500000000000004"/>
    <n v="4"/>
    <d v="2016-06-10T00:00:00"/>
    <n v="15"/>
    <x v="2"/>
    <x v="0"/>
    <x v="0"/>
    <n v="47"/>
    <x v="0"/>
    <x v="5"/>
    <x v="0"/>
  </r>
  <r>
    <x v="172"/>
    <n v="10035"/>
    <s v="P024"/>
    <s v="D004"/>
    <n v="10088"/>
    <d v="2013-08-19T00:00:00"/>
    <n v="73330"/>
    <x v="1"/>
    <d v="1982-03-28T00:00:00"/>
    <s v="Single"/>
    <s v="US Citizen"/>
    <s v="Black or African American"/>
    <s v="MA"/>
    <n v="2324"/>
    <m/>
    <s v="N/A-StillEmployed"/>
    <x v="0"/>
    <x v="1"/>
    <x v="0"/>
    <n v="4.2"/>
    <n v="4"/>
    <d v="2019-02-12T00:00:00"/>
    <n v="19"/>
    <x v="2"/>
    <x v="0"/>
    <x v="3"/>
    <n v="42"/>
    <x v="0"/>
    <x v="5"/>
    <x v="5"/>
  </r>
  <r>
    <x v="173"/>
    <n v="10057"/>
    <s v="P023"/>
    <s v="D004"/>
    <n v="10088"/>
    <d v="2015-02-16T00:00:00"/>
    <n v="52057"/>
    <x v="1"/>
    <d v="1975-10-22T00:00:00"/>
    <s v="Married"/>
    <s v="US Citizen"/>
    <s v="Black or African American"/>
    <s v="MA"/>
    <n v="2122"/>
    <m/>
    <s v="N/A-StillEmployed"/>
    <x v="0"/>
    <x v="7"/>
    <x v="1"/>
    <n v="5"/>
    <n v="3"/>
    <d v="2019-01-23T00:00:00"/>
    <n v="6"/>
    <x v="0"/>
    <x v="0"/>
    <x v="3"/>
    <n v="48"/>
    <x v="0"/>
    <x v="1"/>
    <x v="2"/>
  </r>
  <r>
    <x v="174"/>
    <n v="10004"/>
    <s v="P023"/>
    <s v="D004"/>
    <n v="10069"/>
    <d v="2011-11-07T00:00:00"/>
    <n v="47434"/>
    <x v="1"/>
    <d v="1973-02-14T00:00:00"/>
    <s v="Single"/>
    <s v="US Citizen"/>
    <s v="Black or African American"/>
    <s v="MA"/>
    <n v="1844"/>
    <d v="2015-11-14T00:00:00"/>
    <s v="Another position"/>
    <x v="1"/>
    <x v="4"/>
    <x v="0"/>
    <n v="5"/>
    <n v="4"/>
    <d v="2015-02-02T00:00:00"/>
    <n v="17"/>
    <x v="0"/>
    <x v="0"/>
    <x v="4"/>
    <n v="51"/>
    <x v="2"/>
    <x v="0"/>
    <x v="4"/>
  </r>
  <r>
    <x v="175"/>
    <n v="10191"/>
    <s v="P023"/>
    <s v="D004"/>
    <n v="10002"/>
    <d v="2012-09-24T00:00:00"/>
    <n v="52788"/>
    <x v="0"/>
    <d v="1972-11-09T00:00:00"/>
    <s v="Widowed"/>
    <s v="US Citizen"/>
    <s v="White"/>
    <s v="MA"/>
    <n v="1938"/>
    <d v="2017-09-26T00:00:00"/>
    <s v="hours"/>
    <x v="1"/>
    <x v="1"/>
    <x v="1"/>
    <n v="3.08"/>
    <n v="4"/>
    <d v="2017-04-01T00:00:00"/>
    <n v="18"/>
    <x v="0"/>
    <x v="0"/>
    <x v="5"/>
    <n v="51"/>
    <x v="2"/>
    <x v="3"/>
    <x v="2"/>
  </r>
  <r>
    <x v="176"/>
    <n v="10219"/>
    <s v="P023"/>
    <s v="D004"/>
    <n v="10062"/>
    <d v="2014-01-06T00:00:00"/>
    <n v="45395"/>
    <x v="1"/>
    <d v="1986-07-07T00:00:00"/>
    <s v="Single"/>
    <s v="US Citizen"/>
    <s v="White"/>
    <s v="MA"/>
    <n v="2189"/>
    <m/>
    <s v="N/A-StillEmployed"/>
    <x v="0"/>
    <x v="0"/>
    <x v="1"/>
    <n v="4.5999999999999996"/>
    <n v="4"/>
    <d v="2019-02-26T00:00:00"/>
    <n v="14"/>
    <x v="0"/>
    <x v="0"/>
    <x v="7"/>
    <n v="38"/>
    <x v="1"/>
    <x v="4"/>
    <x v="4"/>
  </r>
  <r>
    <x v="177"/>
    <n v="10077"/>
    <s v="P024"/>
    <s v="D004"/>
    <n v="10069"/>
    <d v="2016-05-11T00:00:00"/>
    <n v="62385"/>
    <x v="1"/>
    <d v="1976-08-25T00:00:00"/>
    <s v="Married"/>
    <s v="US Citizen"/>
    <s v="White"/>
    <s v="MA"/>
    <n v="2324"/>
    <m/>
    <s v="N/A-StillEmployed"/>
    <x v="0"/>
    <x v="0"/>
    <x v="1"/>
    <n v="5"/>
    <n v="3"/>
    <d v="2019-01-21T00:00:00"/>
    <n v="4"/>
    <x v="2"/>
    <x v="0"/>
    <x v="4"/>
    <n v="48"/>
    <x v="0"/>
    <x v="7"/>
    <x v="0"/>
  </r>
  <r>
    <x v="178"/>
    <n v="10073"/>
    <s v="P024"/>
    <s v="D004"/>
    <n v="10002"/>
    <d v="2011-07-05T00:00:00"/>
    <n v="68407"/>
    <x v="1"/>
    <d v="1986-12-10T00:00:00"/>
    <s v="Married"/>
    <s v="US Citizen"/>
    <s v="Two or more races"/>
    <s v="MA"/>
    <n v="2176"/>
    <d v="2012-08-19T00:00:00"/>
    <s v="Another position"/>
    <x v="1"/>
    <x v="0"/>
    <x v="1"/>
    <n v="5"/>
    <n v="4"/>
    <d v="2012-07-02T00:00:00"/>
    <n v="16"/>
    <x v="2"/>
    <x v="0"/>
    <x v="5"/>
    <n v="37"/>
    <x v="1"/>
    <x v="0"/>
    <x v="0"/>
  </r>
  <r>
    <x v="179"/>
    <n v="10279"/>
    <s v="P023"/>
    <s v="D004"/>
    <n v="10114"/>
    <d v="2013-11-11T00:00:00"/>
    <n v="61349"/>
    <x v="1"/>
    <d v="1974-11-07T00:00:00"/>
    <s v="Married"/>
    <s v="US Citizen"/>
    <s v="White"/>
    <s v="MA"/>
    <n v="2451"/>
    <m/>
    <s v="N/A-StillEmployed"/>
    <x v="0"/>
    <x v="0"/>
    <x v="1"/>
    <n v="4.0999999999999996"/>
    <n v="3"/>
    <d v="2019-01-22T00:00:00"/>
    <n v="11"/>
    <x v="0"/>
    <x v="0"/>
    <x v="8"/>
    <n v="49"/>
    <x v="0"/>
    <x v="5"/>
    <x v="0"/>
  </r>
  <r>
    <x v="180"/>
    <n v="10110"/>
    <s v="P028"/>
    <s v="D006"/>
    <n v="10194"/>
    <d v="2013-11-11T00:00:00"/>
    <n v="105688"/>
    <x v="1"/>
    <d v="1987-11-07T00:00:00"/>
    <s v="Single"/>
    <s v="US Citizen"/>
    <s v="Asian"/>
    <s v="MA"/>
    <n v="2135"/>
    <m/>
    <s v="N/A-StillEmployed"/>
    <x v="0"/>
    <x v="2"/>
    <x v="1"/>
    <n v="4.5"/>
    <n v="5"/>
    <d v="2019-01-14T00:00:00"/>
    <n v="14"/>
    <x v="3"/>
    <x v="2"/>
    <x v="6"/>
    <n v="36"/>
    <x v="1"/>
    <x v="5"/>
    <x v="1"/>
  </r>
  <r>
    <x v="181"/>
    <n v="10053"/>
    <s v="P023"/>
    <s v="D004"/>
    <n v="10252"/>
    <d v="2011-05-31T00:00:00"/>
    <n v="54132"/>
    <x v="1"/>
    <d v="1977-11-22T00:00:00"/>
    <s v="Married"/>
    <s v="US Citizen"/>
    <s v="White"/>
    <s v="MA"/>
    <n v="2330"/>
    <m/>
    <s v="N/A-StillEmployed"/>
    <x v="0"/>
    <x v="1"/>
    <x v="1"/>
    <n v="5"/>
    <n v="4"/>
    <d v="2019-01-10T00:00:00"/>
    <n v="8"/>
    <x v="0"/>
    <x v="0"/>
    <x v="10"/>
    <n v="46"/>
    <x v="0"/>
    <x v="0"/>
    <x v="2"/>
  </r>
  <r>
    <x v="182"/>
    <n v="10076"/>
    <s v="P024"/>
    <s v="D004"/>
    <n v="10062"/>
    <d v="2015-03-30T00:00:00"/>
    <n v="55315"/>
    <x v="1"/>
    <d v="1987-05-21T00:00:00"/>
    <s v="Single"/>
    <s v="US Citizen"/>
    <s v="Black or African American"/>
    <s v="MA"/>
    <n v="2149"/>
    <m/>
    <s v="N/A-StillEmployed"/>
    <x v="0"/>
    <x v="0"/>
    <x v="1"/>
    <n v="5"/>
    <n v="5"/>
    <d v="2019-02-07T00:00:00"/>
    <n v="16"/>
    <x v="2"/>
    <x v="0"/>
    <x v="7"/>
    <n v="37"/>
    <x v="1"/>
    <x v="1"/>
    <x v="2"/>
  </r>
  <r>
    <x v="183"/>
    <n v="10145"/>
    <s v="P023"/>
    <s v="D004"/>
    <n v="10196"/>
    <d v="2013-01-07T00:00:00"/>
    <n v="62810"/>
    <x v="1"/>
    <d v="1987-01-07T00:00:00"/>
    <s v="Married"/>
    <s v="US Citizen"/>
    <s v="Black or African American"/>
    <s v="MA"/>
    <n v="2184"/>
    <m/>
    <s v="N/A-StillEmployed"/>
    <x v="0"/>
    <x v="6"/>
    <x v="1"/>
    <n v="3.93"/>
    <n v="3"/>
    <d v="2019-01-30T00:00:00"/>
    <n v="20"/>
    <x v="0"/>
    <x v="0"/>
    <x v="2"/>
    <n v="37"/>
    <x v="1"/>
    <x v="5"/>
    <x v="0"/>
  </r>
  <r>
    <x v="184"/>
    <n v="10202"/>
    <s v="P003"/>
    <s v="D005"/>
    <n v="10200"/>
    <d v="2016-07-06T00:00:00"/>
    <n v="63291"/>
    <x v="0"/>
    <d v="1984-07-01T00:00:00"/>
    <s v="Married"/>
    <s v="US Citizen"/>
    <s v="Two or more races"/>
    <s v="TX"/>
    <n v="78789"/>
    <m/>
    <s v="N/A-StillEmployed"/>
    <x v="0"/>
    <x v="7"/>
    <x v="1"/>
    <n v="3.4"/>
    <n v="4"/>
    <d v="2019-01-29T00:00:00"/>
    <n v="7"/>
    <x v="11"/>
    <x v="4"/>
    <x v="16"/>
    <n v="40"/>
    <x v="0"/>
    <x v="7"/>
    <x v="0"/>
  </r>
  <r>
    <x v="185"/>
    <n v="10128"/>
    <s v="P023"/>
    <s v="D004"/>
    <n v="10265"/>
    <d v="2012-04-02T00:00:00"/>
    <n v="62659"/>
    <x v="1"/>
    <d v="1968-05-30T00:00:00"/>
    <s v="Single"/>
    <s v="US Citizen"/>
    <s v="Black or African American"/>
    <s v="MA"/>
    <n v="1760"/>
    <d v="2016-11-11T00:00:00"/>
    <s v="Another position"/>
    <x v="1"/>
    <x v="4"/>
    <x v="1"/>
    <n v="4.18"/>
    <n v="4"/>
    <d v="2016-02-05T00:00:00"/>
    <n v="17"/>
    <x v="0"/>
    <x v="0"/>
    <x v="11"/>
    <n v="56"/>
    <x v="2"/>
    <x v="3"/>
    <x v="0"/>
  </r>
  <r>
    <x v="186"/>
    <n v="10068"/>
    <s v="P023"/>
    <s v="D004"/>
    <n v="10026"/>
    <d v="2015-03-30T00:00:00"/>
    <n v="55688"/>
    <x v="1"/>
    <d v="1976-09-22T00:00:00"/>
    <s v="Single"/>
    <s v="US Citizen"/>
    <s v="White"/>
    <s v="MA"/>
    <n v="2346"/>
    <m/>
    <s v="N/A-StillEmployed"/>
    <x v="0"/>
    <x v="6"/>
    <x v="1"/>
    <n v="5"/>
    <n v="4"/>
    <d v="2019-01-21T00:00:00"/>
    <n v="10"/>
    <x v="0"/>
    <x v="0"/>
    <x v="0"/>
    <n v="48"/>
    <x v="0"/>
    <x v="1"/>
    <x v="2"/>
  </r>
  <r>
    <x v="187"/>
    <n v="10116"/>
    <s v="P022"/>
    <s v="D004"/>
    <n v="10175"/>
    <d v="2012-08-16T00:00:00"/>
    <n v="83667"/>
    <x v="0"/>
    <d v="1981-08-10T00:00:00"/>
    <s v="Single"/>
    <s v="US Citizen"/>
    <s v="Hispanic"/>
    <s v="MA"/>
    <n v="2045"/>
    <m/>
    <s v="N/A-StillEmployed"/>
    <x v="0"/>
    <x v="1"/>
    <x v="1"/>
    <n v="4.37"/>
    <n v="3"/>
    <d v="2019-01-14T00:00:00"/>
    <n v="2"/>
    <x v="9"/>
    <x v="0"/>
    <x v="13"/>
    <n v="43"/>
    <x v="0"/>
    <x v="3"/>
    <x v="8"/>
  </r>
  <r>
    <x v="188"/>
    <n v="10298"/>
    <s v="P024"/>
    <s v="D004"/>
    <n v="10114"/>
    <d v="2011-08-15T00:00:00"/>
    <n v="55800"/>
    <x v="0"/>
    <d v="1985-06-29T00:00:00"/>
    <s v="Single"/>
    <s v="US Citizen"/>
    <s v="White"/>
    <s v="MA"/>
    <n v="2472"/>
    <d v="2014-09-04T00:00:00"/>
    <s v="unhappy"/>
    <x v="1"/>
    <x v="0"/>
    <x v="3"/>
    <n v="3"/>
    <n v="2"/>
    <d v="2013-01-14T00:00:00"/>
    <n v="6"/>
    <x v="2"/>
    <x v="0"/>
    <x v="8"/>
    <n v="39"/>
    <x v="1"/>
    <x v="0"/>
    <x v="2"/>
  </r>
  <r>
    <x v="189"/>
    <n v="10213"/>
    <s v="P024"/>
    <s v="D004"/>
    <n v="10252"/>
    <d v="2011-11-07T00:00:00"/>
    <n v="58207"/>
    <x v="0"/>
    <d v="1992-08-17T00:00:00"/>
    <s v="Married"/>
    <s v="US Citizen"/>
    <s v="White"/>
    <s v="MA"/>
    <n v="1450"/>
    <m/>
    <s v="N/A-StillEmployed"/>
    <x v="0"/>
    <x v="0"/>
    <x v="1"/>
    <n v="3.7"/>
    <n v="3"/>
    <d v="2019-01-08T00:00:00"/>
    <n v="14"/>
    <x v="2"/>
    <x v="0"/>
    <x v="10"/>
    <n v="32"/>
    <x v="1"/>
    <x v="0"/>
    <x v="2"/>
  </r>
  <r>
    <x v="190"/>
    <n v="10288"/>
    <s v="P016"/>
    <s v="D003"/>
    <n v="10150"/>
    <d v="2012-02-15T00:00:00"/>
    <n v="157000"/>
    <x v="0"/>
    <d v="1986-10-05T00:00:00"/>
    <s v="Married"/>
    <s v="Eligible NonCitizen"/>
    <s v="Black or African American"/>
    <s v="MA"/>
    <n v="2134"/>
    <m/>
    <s v="N/A-StillEmployed"/>
    <x v="0"/>
    <x v="4"/>
    <x v="2"/>
    <n v="2.39"/>
    <n v="3"/>
    <d v="2019-02-22T00:00:00"/>
    <n v="13"/>
    <x v="26"/>
    <x v="1"/>
    <x v="15"/>
    <n v="37"/>
    <x v="1"/>
    <x v="3"/>
    <x v="7"/>
  </r>
  <r>
    <x v="191"/>
    <n v="10025"/>
    <s v="P024"/>
    <s v="D004"/>
    <n v="10196"/>
    <d v="2013-05-13T00:00:00"/>
    <n v="72460"/>
    <x v="1"/>
    <d v="1970-04-24T00:00:00"/>
    <s v="Single"/>
    <s v="US Citizen"/>
    <s v="Black or African American"/>
    <s v="MA"/>
    <n v="2126"/>
    <m/>
    <s v="N/A-StillEmployed"/>
    <x v="0"/>
    <x v="1"/>
    <x v="0"/>
    <n v="4.7"/>
    <n v="3"/>
    <d v="2019-01-14T00:00:00"/>
    <n v="1"/>
    <x v="2"/>
    <x v="0"/>
    <x v="2"/>
    <n v="54"/>
    <x v="2"/>
    <x v="5"/>
    <x v="5"/>
  </r>
  <r>
    <x v="192"/>
    <n v="10223"/>
    <s v="P024"/>
    <s v="D004"/>
    <n v="10265"/>
    <d v="2012-01-09T00:00:00"/>
    <n v="72106"/>
    <x v="0"/>
    <d v="1976-12-03T00:00:00"/>
    <s v="Single"/>
    <s v="US Citizen"/>
    <s v="Black or African American"/>
    <s v="MA"/>
    <n v="2127"/>
    <m/>
    <s v="N/A-StillEmployed"/>
    <x v="0"/>
    <x v="4"/>
    <x v="1"/>
    <n v="4.0999999999999996"/>
    <n v="4"/>
    <d v="2019-01-31T00:00:00"/>
    <n v="12"/>
    <x v="2"/>
    <x v="0"/>
    <x v="11"/>
    <n v="47"/>
    <x v="0"/>
    <x v="3"/>
    <x v="5"/>
  </r>
  <r>
    <x v="193"/>
    <n v="10151"/>
    <s v="P019"/>
    <s v="D003"/>
    <n v="10250"/>
    <d v="2015-02-16T00:00:00"/>
    <n v="52599"/>
    <x v="1"/>
    <d v="1979-04-04T00:00:00"/>
    <s v="Married"/>
    <s v="US Citizen"/>
    <s v="White"/>
    <s v="MA"/>
    <n v="2048"/>
    <m/>
    <s v="N/A-StillEmployed"/>
    <x v="0"/>
    <x v="6"/>
    <x v="1"/>
    <n v="3.81"/>
    <n v="3"/>
    <d v="2019-02-11T00:00:00"/>
    <n v="6"/>
    <x v="19"/>
    <x v="1"/>
    <x v="9"/>
    <n v="45"/>
    <x v="0"/>
    <x v="1"/>
    <x v="2"/>
  </r>
  <r>
    <x v="194"/>
    <n v="10254"/>
    <s v="P023"/>
    <s v="D004"/>
    <n v="10088"/>
    <d v="2013-04-01T00:00:00"/>
    <n v="63430"/>
    <x v="1"/>
    <d v="1984-07-07T00:00:00"/>
    <s v="Divorced"/>
    <s v="US Citizen"/>
    <s v="White"/>
    <s v="MA"/>
    <n v="2453"/>
    <m/>
    <s v="N/A-StillEmployed"/>
    <x v="0"/>
    <x v="0"/>
    <x v="1"/>
    <n v="4.4000000000000004"/>
    <n v="4"/>
    <d v="2019-01-17T00:00:00"/>
    <n v="18"/>
    <x v="0"/>
    <x v="0"/>
    <x v="3"/>
    <n v="40"/>
    <x v="0"/>
    <x v="5"/>
    <x v="0"/>
  </r>
  <r>
    <x v="195"/>
    <n v="10120"/>
    <s v="P024"/>
    <s v="D004"/>
    <n v="10026"/>
    <d v="2013-05-13T00:00:00"/>
    <n v="74417"/>
    <x v="0"/>
    <d v="1974-12-01T00:00:00"/>
    <s v="Separated"/>
    <s v="US Citizen"/>
    <s v="Black or African American"/>
    <s v="MA"/>
    <n v="1460"/>
    <m/>
    <s v="N/A-StillEmployed"/>
    <x v="0"/>
    <x v="0"/>
    <x v="1"/>
    <n v="4.29"/>
    <n v="5"/>
    <d v="2019-01-28T00:00:00"/>
    <n v="11"/>
    <x v="2"/>
    <x v="0"/>
    <x v="0"/>
    <n v="49"/>
    <x v="0"/>
    <x v="5"/>
    <x v="5"/>
  </r>
  <r>
    <x v="196"/>
    <n v="10216"/>
    <s v="P023"/>
    <s v="D004"/>
    <n v="10196"/>
    <d v="2013-07-08T00:00:00"/>
    <n v="57575"/>
    <x v="0"/>
    <d v="1980-04-18T00:00:00"/>
    <s v="Single"/>
    <s v="US Citizen"/>
    <s v="Asian"/>
    <s v="MA"/>
    <n v="1550"/>
    <m/>
    <s v="N/A-StillEmployed"/>
    <x v="0"/>
    <x v="0"/>
    <x v="1"/>
    <n v="4.0999999999999996"/>
    <n v="4"/>
    <d v="2019-01-22T00:00:00"/>
    <n v="13"/>
    <x v="0"/>
    <x v="0"/>
    <x v="2"/>
    <n v="44"/>
    <x v="0"/>
    <x v="5"/>
    <x v="2"/>
  </r>
  <r>
    <x v="197"/>
    <n v="10079"/>
    <s v="P026"/>
    <s v="D003"/>
    <n v="10197"/>
    <d v="2017-02-10T00:00:00"/>
    <n v="87921"/>
    <x v="0"/>
    <d v="1970-04-25T00:00:00"/>
    <s v="Single"/>
    <s v="US Citizen"/>
    <s v="Asian"/>
    <s v="MA"/>
    <n v="2056"/>
    <m/>
    <s v="N/A-StillEmployed"/>
    <x v="0"/>
    <x v="1"/>
    <x v="1"/>
    <n v="5"/>
    <n v="3"/>
    <d v="2019-02-25T00:00:00"/>
    <n v="17"/>
    <x v="24"/>
    <x v="1"/>
    <x v="19"/>
    <n v="54"/>
    <x v="2"/>
    <x v="10"/>
    <x v="8"/>
  </r>
  <r>
    <x v="198"/>
    <n v="10215"/>
    <s v="P023"/>
    <s v="D004"/>
    <n v="10069"/>
    <d v="2011-09-26T00:00:00"/>
    <n v="50470"/>
    <x v="0"/>
    <d v="1989-05-02T00:00:00"/>
    <s v="Single"/>
    <s v="US Citizen"/>
    <s v="Black or African American"/>
    <s v="MA"/>
    <n v="2110"/>
    <d v="2014-04-04T00:00:00"/>
    <s v="return to school"/>
    <x v="1"/>
    <x v="4"/>
    <x v="1"/>
    <n v="4.3"/>
    <n v="3"/>
    <d v="2013-03-02T00:00:00"/>
    <n v="19"/>
    <x v="0"/>
    <x v="0"/>
    <x v="4"/>
    <n v="35"/>
    <x v="1"/>
    <x v="0"/>
    <x v="2"/>
  </r>
  <r>
    <x v="199"/>
    <n v="10185"/>
    <s v="P023"/>
    <s v="D004"/>
    <n v="10002"/>
    <d v="2013-04-01T00:00:00"/>
    <n v="46664"/>
    <x v="0"/>
    <d v="1983-03-28T00:00:00"/>
    <s v="Married"/>
    <s v="US Citizen"/>
    <s v="White"/>
    <s v="MA"/>
    <n v="2421"/>
    <d v="2016-05-25T00:00:00"/>
    <s v="more money"/>
    <x v="1"/>
    <x v="3"/>
    <x v="1"/>
    <n v="3.18"/>
    <n v="3"/>
    <d v="2016-03-06T00:00:00"/>
    <n v="10"/>
    <x v="0"/>
    <x v="0"/>
    <x v="5"/>
    <n v="41"/>
    <x v="0"/>
    <x v="5"/>
    <x v="4"/>
  </r>
  <r>
    <x v="200"/>
    <n v="10063"/>
    <s v="P023"/>
    <s v="D004"/>
    <n v="10062"/>
    <d v="2014-05-12T00:00:00"/>
    <n v="48495"/>
    <x v="0"/>
    <d v="1977-04-08T00:00:00"/>
    <s v="Married"/>
    <s v="US Citizen"/>
    <s v="White"/>
    <s v="MA"/>
    <n v="2136"/>
    <m/>
    <s v="N/A-StillEmployed"/>
    <x v="0"/>
    <x v="0"/>
    <x v="1"/>
    <n v="5"/>
    <n v="5"/>
    <d v="2019-02-18T00:00:00"/>
    <n v="11"/>
    <x v="0"/>
    <x v="0"/>
    <x v="7"/>
    <n v="47"/>
    <x v="0"/>
    <x v="4"/>
    <x v="4"/>
  </r>
  <r>
    <x v="201"/>
    <n v="10037"/>
    <s v="P023"/>
    <s v="D004"/>
    <n v="10114"/>
    <d v="2013-04-01T00:00:00"/>
    <n v="52984"/>
    <x v="1"/>
    <d v="1967-06-03T00:00:00"/>
    <s v="Separated"/>
    <s v="US Citizen"/>
    <s v="Black or African American"/>
    <s v="MA"/>
    <n v="1810"/>
    <m/>
    <s v="N/A-StillEmployed"/>
    <x v="0"/>
    <x v="4"/>
    <x v="0"/>
    <n v="4"/>
    <n v="3"/>
    <d v="2019-02-13T00:00:00"/>
    <n v="12"/>
    <x v="0"/>
    <x v="0"/>
    <x v="8"/>
    <n v="57"/>
    <x v="2"/>
    <x v="5"/>
    <x v="2"/>
  </r>
  <r>
    <x v="202"/>
    <n v="10042"/>
    <s v="P003"/>
    <s v="D005"/>
    <n v="10200"/>
    <d v="2013-07-08T00:00:00"/>
    <n v="63695"/>
    <x v="1"/>
    <d v="1989-03-31T00:00:00"/>
    <s v="Single"/>
    <s v="US Citizen"/>
    <s v="Two or more races"/>
    <s v="GA"/>
    <n v="30428"/>
    <m/>
    <s v="N/A-StillEmployed"/>
    <x v="0"/>
    <x v="1"/>
    <x v="1"/>
    <n v="5"/>
    <n v="5"/>
    <d v="2019-01-25T00:00:00"/>
    <n v="2"/>
    <x v="11"/>
    <x v="4"/>
    <x v="16"/>
    <n v="35"/>
    <x v="1"/>
    <x v="5"/>
    <x v="0"/>
  </r>
  <r>
    <x v="203"/>
    <n v="10206"/>
    <s v="P023"/>
    <s v="D004"/>
    <n v="10252"/>
    <d v="2013-07-08T00:00:00"/>
    <n v="62061"/>
    <x v="1"/>
    <d v="1984-07-07T00:00:00"/>
    <s v="Single"/>
    <s v="US Citizen"/>
    <s v="White"/>
    <s v="MA"/>
    <n v="2132"/>
    <m/>
    <s v="N/A-StillEmployed"/>
    <x v="0"/>
    <x v="0"/>
    <x v="1"/>
    <n v="3.6"/>
    <n v="5"/>
    <d v="2019-01-02T00:00:00"/>
    <n v="4"/>
    <x v="0"/>
    <x v="0"/>
    <x v="10"/>
    <n v="40"/>
    <x v="0"/>
    <x v="5"/>
    <x v="0"/>
  </r>
  <r>
    <x v="204"/>
    <n v="10104"/>
    <s v="P024"/>
    <s v="D004"/>
    <n v="10088"/>
    <d v="2014-11-10T00:00:00"/>
    <n v="66738"/>
    <x v="1"/>
    <d v="1985-11-23T00:00:00"/>
    <s v="Single"/>
    <s v="US Citizen"/>
    <s v="White"/>
    <s v="MA"/>
    <n v="1040"/>
    <m/>
    <s v="N/A-StillEmployed"/>
    <x v="0"/>
    <x v="1"/>
    <x v="1"/>
    <n v="4.53"/>
    <n v="5"/>
    <d v="2019-01-16T00:00:00"/>
    <n v="5"/>
    <x v="2"/>
    <x v="0"/>
    <x v="3"/>
    <n v="38"/>
    <x v="1"/>
    <x v="4"/>
    <x v="0"/>
  </r>
  <r>
    <x v="205"/>
    <n v="10303"/>
    <s v="P023"/>
    <s v="D004"/>
    <n v="10196"/>
    <d v="2014-03-31T00:00:00"/>
    <n v="52674"/>
    <x v="1"/>
    <d v="1980-09-30T00:00:00"/>
    <s v="Single"/>
    <s v="US Citizen"/>
    <s v="Two or more races"/>
    <s v="MA"/>
    <n v="2152"/>
    <d v="2018-05-01T00:00:00"/>
    <s v="performance"/>
    <x v="2"/>
    <x v="0"/>
    <x v="3"/>
    <n v="2.33"/>
    <n v="2"/>
    <d v="2018-03-09T00:00:00"/>
    <n v="3"/>
    <x v="0"/>
    <x v="0"/>
    <x v="2"/>
    <n v="44"/>
    <x v="0"/>
    <x v="4"/>
    <x v="2"/>
  </r>
  <r>
    <x v="206"/>
    <n v="10078"/>
    <s v="P024"/>
    <s v="D004"/>
    <n v="10069"/>
    <d v="2012-05-14T00:00:00"/>
    <n v="71966"/>
    <x v="1"/>
    <d v="1952-02-11T00:00:00"/>
    <s v="Married"/>
    <s v="US Citizen"/>
    <s v="Asian"/>
    <s v="MA"/>
    <n v="2492"/>
    <d v="2013-08-19T00:00:00"/>
    <s v="unhappy"/>
    <x v="1"/>
    <x v="0"/>
    <x v="1"/>
    <n v="5"/>
    <n v="3"/>
    <d v="2013-07-02T00:00:00"/>
    <n v="17"/>
    <x v="2"/>
    <x v="0"/>
    <x v="4"/>
    <n v="72"/>
    <x v="3"/>
    <x v="3"/>
    <x v="5"/>
  </r>
  <r>
    <x v="207"/>
    <n v="10121"/>
    <s v="P003"/>
    <s v="D005"/>
    <n v="10200"/>
    <d v="2013-09-30T00:00:00"/>
    <n v="63051"/>
    <x v="1"/>
    <d v="1990-05-11T00:00:00"/>
    <s v="Single"/>
    <s v="US Citizen"/>
    <s v="White"/>
    <s v="FL"/>
    <n v="33174"/>
    <m/>
    <s v="N/A-StillEmployed"/>
    <x v="0"/>
    <x v="1"/>
    <x v="1"/>
    <n v="4.28"/>
    <n v="3"/>
    <d v="2019-01-25T00:00:00"/>
    <n v="1"/>
    <x v="11"/>
    <x v="4"/>
    <x v="16"/>
    <n v="34"/>
    <x v="1"/>
    <x v="5"/>
    <x v="0"/>
  </r>
  <r>
    <x v="208"/>
    <n v="10021"/>
    <s v="P023"/>
    <s v="D004"/>
    <n v="10265"/>
    <d v="2013-09-30T00:00:00"/>
    <n v="47414"/>
    <x v="0"/>
    <d v="1976-12-11T00:00:00"/>
    <s v="Married"/>
    <s v="US Citizen"/>
    <s v="White"/>
    <s v="MA"/>
    <n v="2478"/>
    <m/>
    <s v="N/A-StillEmployed"/>
    <x v="0"/>
    <x v="0"/>
    <x v="0"/>
    <n v="5"/>
    <n v="3"/>
    <d v="2019-02-07T00:00:00"/>
    <n v="13"/>
    <x v="0"/>
    <x v="0"/>
    <x v="11"/>
    <n v="47"/>
    <x v="0"/>
    <x v="5"/>
    <x v="4"/>
  </r>
  <r>
    <x v="209"/>
    <n v="10281"/>
    <s v="P023"/>
    <s v="D004"/>
    <n v="10026"/>
    <d v="2014-02-17T00:00:00"/>
    <n v="53060"/>
    <x v="0"/>
    <d v="1979-11-24T00:00:00"/>
    <s v="Single"/>
    <s v="US Citizen"/>
    <s v="Black or African American"/>
    <s v="MA"/>
    <n v="1760"/>
    <m/>
    <s v="N/A-StillEmployed"/>
    <x v="0"/>
    <x v="0"/>
    <x v="2"/>
    <n v="4.25"/>
    <n v="3"/>
    <d v="2019-02-04T00:00:00"/>
    <n v="6"/>
    <x v="0"/>
    <x v="0"/>
    <x v="0"/>
    <n v="44"/>
    <x v="0"/>
    <x v="4"/>
    <x v="2"/>
  </r>
  <r>
    <x v="210"/>
    <n v="10041"/>
    <s v="P003"/>
    <s v="D005"/>
    <n v="10188"/>
    <d v="2015-01-05T00:00:00"/>
    <n v="68829"/>
    <x v="0"/>
    <d v="1982-05-19T00:00:00"/>
    <s v="Single"/>
    <s v="US Citizen"/>
    <s v="White"/>
    <s v="NC"/>
    <n v="27229"/>
    <m/>
    <s v="N/A-StillEmployed"/>
    <x v="0"/>
    <x v="7"/>
    <x v="1"/>
    <n v="5"/>
    <n v="5"/>
    <d v="2019-01-14T00:00:00"/>
    <n v="18"/>
    <x v="11"/>
    <x v="4"/>
    <x v="14"/>
    <n v="42"/>
    <x v="0"/>
    <x v="1"/>
    <x v="0"/>
  </r>
  <r>
    <x v="211"/>
    <n v="10148"/>
    <s v="P023"/>
    <s v="D004"/>
    <n v="10088"/>
    <d v="2011-02-07T00:00:00"/>
    <n v="63515"/>
    <x v="1"/>
    <d v="1979-05-01T00:00:00"/>
    <s v="Married"/>
    <s v="US Citizen"/>
    <s v="White"/>
    <s v="MA"/>
    <n v="2351"/>
    <d v="2014-01-12T00:00:00"/>
    <s v="Another position"/>
    <x v="1"/>
    <x v="2"/>
    <x v="1"/>
    <n v="3.89"/>
    <n v="4"/>
    <d v="2013-03-04T00:00:00"/>
    <n v="7"/>
    <x v="0"/>
    <x v="0"/>
    <x v="3"/>
    <n v="45"/>
    <x v="0"/>
    <x v="0"/>
    <x v="0"/>
  </r>
  <r>
    <x v="212"/>
    <n v="10005"/>
    <s v="P028"/>
    <s v="D006"/>
    <n v="10194"/>
    <d v="2011-11-07T00:00:00"/>
    <n v="108987"/>
    <x v="0"/>
    <d v="1979-02-20T00:00:00"/>
    <s v="Single"/>
    <s v="US Citizen"/>
    <s v="Black or African American"/>
    <s v="MA"/>
    <n v="1844"/>
    <d v="2015-09-07T00:00:00"/>
    <s v="Another position"/>
    <x v="1"/>
    <x v="4"/>
    <x v="0"/>
    <n v="5"/>
    <n v="5"/>
    <d v="2015-08-16T00:00:00"/>
    <n v="13"/>
    <x v="3"/>
    <x v="2"/>
    <x v="6"/>
    <n v="45"/>
    <x v="0"/>
    <x v="0"/>
    <x v="1"/>
  </r>
  <r>
    <x v="213"/>
    <n v="10259"/>
    <s v="P007"/>
    <s v="D003"/>
    <n v="10084"/>
    <d v="2014-12-01T00:00:00"/>
    <n v="93093"/>
    <x v="0"/>
    <d v="1984-09-05T00:00:00"/>
    <s v="Married"/>
    <s v="US Citizen"/>
    <s v="White"/>
    <s v="MA"/>
    <n v="2747"/>
    <d v="2016-05-01T00:00:00"/>
    <s v="performance"/>
    <x v="1"/>
    <x v="3"/>
    <x v="1"/>
    <n v="4.7"/>
    <n v="4"/>
    <d v="2016-01-16T00:00:00"/>
    <n v="19"/>
    <x v="5"/>
    <x v="1"/>
    <x v="1"/>
    <n v="40"/>
    <x v="0"/>
    <x v="4"/>
    <x v="3"/>
  </r>
  <r>
    <x v="214"/>
    <n v="10286"/>
    <s v="P023"/>
    <s v="D004"/>
    <n v="10069"/>
    <d v="2011-01-10T00:00:00"/>
    <n v="53564"/>
    <x v="0"/>
    <d v="1988-03-17T00:00:00"/>
    <s v="Single"/>
    <s v="US Citizen"/>
    <s v="Black or African American"/>
    <s v="MA"/>
    <n v="2458"/>
    <d v="2017-12-28T00:00:00"/>
    <s v="career change"/>
    <x v="1"/>
    <x v="2"/>
    <x v="2"/>
    <n v="3.54"/>
    <n v="5"/>
    <d v="2017-04-06T00:00:00"/>
    <n v="15"/>
    <x v="0"/>
    <x v="0"/>
    <x v="4"/>
    <n v="36"/>
    <x v="1"/>
    <x v="0"/>
    <x v="2"/>
  </r>
  <r>
    <x v="215"/>
    <n v="10297"/>
    <s v="P024"/>
    <s v="D004"/>
    <n v="10002"/>
    <d v="2011-07-05T00:00:00"/>
    <n v="60270"/>
    <x v="1"/>
    <d v="1989-07-18T00:00:00"/>
    <s v="Married"/>
    <s v="US Citizen"/>
    <s v="Asian"/>
    <s v="MA"/>
    <n v="2472"/>
    <d v="2015-09-15T00:00:00"/>
    <s v="unhappy"/>
    <x v="1"/>
    <x v="6"/>
    <x v="2"/>
    <n v="2.4"/>
    <n v="5"/>
    <d v="2015-02-06T00:00:00"/>
    <n v="2"/>
    <x v="2"/>
    <x v="0"/>
    <x v="5"/>
    <n v="35"/>
    <x v="1"/>
    <x v="0"/>
    <x v="0"/>
  </r>
  <r>
    <x v="216"/>
    <n v="10171"/>
    <s v="P023"/>
    <s v="D004"/>
    <n v="10002"/>
    <d v="2011-05-16T00:00:00"/>
    <n v="45998"/>
    <x v="1"/>
    <d v="1986-07-20T00:00:00"/>
    <s v="Single"/>
    <s v="US Citizen"/>
    <s v="White"/>
    <s v="MA"/>
    <n v="2176"/>
    <d v="2015-10-25T00:00:00"/>
    <s v="medical issues"/>
    <x v="1"/>
    <x v="0"/>
    <x v="1"/>
    <n v="3.45"/>
    <n v="4"/>
    <d v="2014-05-13T00:00:00"/>
    <n v="5"/>
    <x v="0"/>
    <x v="0"/>
    <x v="5"/>
    <n v="38"/>
    <x v="1"/>
    <x v="0"/>
    <x v="4"/>
  </r>
  <r>
    <x v="217"/>
    <n v="10032"/>
    <s v="P024"/>
    <s v="D004"/>
    <n v="10062"/>
    <d v="2011-05-16T00:00:00"/>
    <n v="57954"/>
    <x v="1"/>
    <d v="1986-08-17T00:00:00"/>
    <s v="Married"/>
    <s v="US Citizen"/>
    <s v="White"/>
    <s v="MA"/>
    <n v="1886"/>
    <d v="2013-02-04T00:00:00"/>
    <s v="more money"/>
    <x v="1"/>
    <x v="1"/>
    <x v="0"/>
    <n v="4.2"/>
    <n v="5"/>
    <d v="2013-01-10T00:00:00"/>
    <n v="12"/>
    <x v="2"/>
    <x v="0"/>
    <x v="7"/>
    <n v="38"/>
    <x v="1"/>
    <x v="0"/>
    <x v="2"/>
  </r>
  <r>
    <x v="218"/>
    <n v="10130"/>
    <s v="P022"/>
    <s v="D004"/>
    <n v="10175"/>
    <d v="2010-10-25T00:00:00"/>
    <n v="74669"/>
    <x v="1"/>
    <d v="1977-05-09T00:00:00"/>
    <s v="Married"/>
    <s v="US Citizen"/>
    <s v="White"/>
    <s v="MA"/>
    <n v="2030"/>
    <d v="2016-05-18T00:00:00"/>
    <s v="Another position"/>
    <x v="1"/>
    <x v="1"/>
    <x v="1"/>
    <n v="4.16"/>
    <n v="5"/>
    <d v="2015-03-05T00:00:00"/>
    <n v="6"/>
    <x v="9"/>
    <x v="0"/>
    <x v="13"/>
    <n v="47"/>
    <x v="0"/>
    <x v="8"/>
    <x v="5"/>
  </r>
  <r>
    <x v="219"/>
    <n v="10217"/>
    <s v="P024"/>
    <s v="D004"/>
    <n v="10114"/>
    <d v="2012-04-02T00:00:00"/>
    <n v="74226"/>
    <x v="1"/>
    <d v="1979-03-10T00:00:00"/>
    <s v="Married"/>
    <s v="Eligible NonCitizen"/>
    <s v="Asian"/>
    <s v="MA"/>
    <n v="2050"/>
    <m/>
    <s v="N/A-StillEmployed"/>
    <x v="0"/>
    <x v="0"/>
    <x v="1"/>
    <n v="4.3"/>
    <n v="3"/>
    <d v="2019-01-14T00:00:00"/>
    <n v="14"/>
    <x v="2"/>
    <x v="0"/>
    <x v="8"/>
    <n v="45"/>
    <x v="0"/>
    <x v="3"/>
    <x v="5"/>
  </r>
  <r>
    <x v="220"/>
    <n v="10016"/>
    <s v="P007"/>
    <s v="D003"/>
    <n v="10084"/>
    <d v="2014-11-10T00:00:00"/>
    <n v="93554"/>
    <x v="1"/>
    <d v="1984-09-16T00:00:00"/>
    <s v="Married"/>
    <s v="US Citizen"/>
    <s v="Black or African American"/>
    <s v="MA"/>
    <n v="1886"/>
    <m/>
    <s v="N/A-StillEmployed"/>
    <x v="0"/>
    <x v="3"/>
    <x v="0"/>
    <n v="4.5999999999999996"/>
    <n v="5"/>
    <d v="2019-01-04T00:00:00"/>
    <n v="16"/>
    <x v="5"/>
    <x v="1"/>
    <x v="1"/>
    <n v="40"/>
    <x v="0"/>
    <x v="4"/>
    <x v="3"/>
  </r>
  <r>
    <x v="221"/>
    <n v="10050"/>
    <s v="P023"/>
    <s v="D004"/>
    <n v="10114"/>
    <d v="2011-07-05T00:00:00"/>
    <n v="64724"/>
    <x v="0"/>
    <d v="1988-03-06T00:00:00"/>
    <s v="Married"/>
    <s v="US Citizen"/>
    <s v="Asian"/>
    <s v="MA"/>
    <n v="2451"/>
    <d v="2012-11-30T00:00:00"/>
    <s v="more money"/>
    <x v="1"/>
    <x v="2"/>
    <x v="1"/>
    <n v="5"/>
    <n v="3"/>
    <d v="2012-02-20T00:00:00"/>
    <n v="13"/>
    <x v="0"/>
    <x v="0"/>
    <x v="8"/>
    <n v="36"/>
    <x v="1"/>
    <x v="0"/>
    <x v="0"/>
  </r>
  <r>
    <x v="222"/>
    <n v="10164"/>
    <s v="P023"/>
    <s v="D004"/>
    <n v="10252"/>
    <d v="2007-11-05T00:00:00"/>
    <n v="47001"/>
    <x v="0"/>
    <d v="1981-11-23T00:00:00"/>
    <s v="Single"/>
    <s v="US Citizen"/>
    <s v="White"/>
    <s v="MA"/>
    <n v="2451"/>
    <m/>
    <s v="N/A-StillEmployed"/>
    <x v="0"/>
    <x v="2"/>
    <x v="1"/>
    <n v="3.66"/>
    <n v="3"/>
    <d v="2019-02-25T00:00:00"/>
    <n v="15"/>
    <x v="0"/>
    <x v="0"/>
    <x v="10"/>
    <n v="42"/>
    <x v="0"/>
    <x v="11"/>
    <x v="4"/>
  </r>
  <r>
    <x v="223"/>
    <n v="10124"/>
    <s v="P003"/>
    <s v="D005"/>
    <n v="10200"/>
    <d v="2012-01-09T00:00:00"/>
    <n v="61844"/>
    <x v="1"/>
    <d v="1988-08-29T00:00:00"/>
    <s v="Married"/>
    <s v="US Citizen"/>
    <s v="Black or African American"/>
    <s v="KY"/>
    <n v="40220"/>
    <m/>
    <s v="N/A-StillEmployed"/>
    <x v="0"/>
    <x v="7"/>
    <x v="1"/>
    <n v="4.2"/>
    <n v="5"/>
    <d v="2019-02-01T00:00:00"/>
    <n v="9"/>
    <x v="11"/>
    <x v="4"/>
    <x v="16"/>
    <n v="36"/>
    <x v="1"/>
    <x v="3"/>
    <x v="0"/>
  </r>
  <r>
    <x v="224"/>
    <n v="10187"/>
    <s v="P023"/>
    <s v="D004"/>
    <n v="10196"/>
    <d v="2011-05-16T00:00:00"/>
    <n v="46799"/>
    <x v="1"/>
    <d v="1984-10-15T00:00:00"/>
    <s v="Divorced"/>
    <s v="Eligible NonCitizen"/>
    <s v="Asian"/>
    <s v="MA"/>
    <n v="1742"/>
    <d v="2018-06-04T00:00:00"/>
    <s v="Another position"/>
    <x v="1"/>
    <x v="2"/>
    <x v="1"/>
    <n v="3.17"/>
    <n v="4"/>
    <d v="2018-04-02T00:00:00"/>
    <n v="14"/>
    <x v="0"/>
    <x v="0"/>
    <x v="2"/>
    <n v="39"/>
    <x v="1"/>
    <x v="0"/>
    <x v="4"/>
  </r>
  <r>
    <x v="225"/>
    <n v="10225"/>
    <s v="P023"/>
    <s v="D004"/>
    <n v="10265"/>
    <d v="2014-01-06T00:00:00"/>
    <n v="59472"/>
    <x v="0"/>
    <d v="1961-06-19T00:00:00"/>
    <s v="Single"/>
    <s v="US Citizen"/>
    <s v="White"/>
    <s v="MA"/>
    <n v="2109"/>
    <m/>
    <s v="N/A-StillEmployed"/>
    <x v="0"/>
    <x v="3"/>
    <x v="1"/>
    <n v="4.8"/>
    <n v="3"/>
    <d v="2019-01-07T00:00:00"/>
    <n v="14"/>
    <x v="0"/>
    <x v="0"/>
    <x v="11"/>
    <n v="63"/>
    <x v="3"/>
    <x v="4"/>
    <x v="2"/>
  </r>
  <r>
    <x v="226"/>
    <n v="10262"/>
    <s v="P023"/>
    <s v="D004"/>
    <n v="10196"/>
    <d v="2012-09-24T00:00:00"/>
    <n v="46430"/>
    <x v="1"/>
    <d v="1970-09-22T00:00:00"/>
    <s v="Divorced"/>
    <s v="US Citizen"/>
    <s v="White"/>
    <s v="MA"/>
    <n v="2474"/>
    <d v="2013-06-18T00:00:00"/>
    <s v="unhappy"/>
    <x v="1"/>
    <x v="1"/>
    <x v="1"/>
    <n v="4.5"/>
    <n v="5"/>
    <d v="2013-04-02T00:00:00"/>
    <n v="16"/>
    <x v="0"/>
    <x v="0"/>
    <x v="2"/>
    <n v="54"/>
    <x v="2"/>
    <x v="3"/>
    <x v="4"/>
  </r>
  <r>
    <x v="227"/>
    <n v="10131"/>
    <s v="P028"/>
    <s v="D006"/>
    <n v="10175"/>
    <d v="2011-02-21T00:00:00"/>
    <n v="83363"/>
    <x v="0"/>
    <d v="1984-11-06T00:00:00"/>
    <s v="Married"/>
    <s v="Eligible NonCitizen"/>
    <s v="Black or African American"/>
    <s v="MA"/>
    <n v="2045"/>
    <d v="2015-08-15T00:00:00"/>
    <s v="career change"/>
    <x v="1"/>
    <x v="4"/>
    <x v="1"/>
    <n v="4.1500000000000004"/>
    <n v="4"/>
    <d v="2014-04-19T00:00:00"/>
    <n v="4"/>
    <x v="3"/>
    <x v="2"/>
    <x v="13"/>
    <n v="39"/>
    <x v="1"/>
    <x v="0"/>
    <x v="8"/>
  </r>
  <r>
    <x v="228"/>
    <n v="10239"/>
    <s v="P004"/>
    <s v="D003"/>
    <n v="10197"/>
    <d v="2016-10-02T00:00:00"/>
    <n v="95920"/>
    <x v="1"/>
    <d v="1980-05-12T00:00:00"/>
    <s v="Married"/>
    <s v="US Citizen"/>
    <s v="Black or African American"/>
    <s v="MA"/>
    <n v="2110"/>
    <m/>
    <s v="N/A-StillEmployed"/>
    <x v="0"/>
    <x v="1"/>
    <x v="1"/>
    <n v="4.4000000000000004"/>
    <n v="4"/>
    <d v="2019-02-06T00:00:00"/>
    <n v="10"/>
    <x v="17"/>
    <x v="1"/>
    <x v="19"/>
    <n v="44"/>
    <x v="0"/>
    <x v="7"/>
    <x v="3"/>
  </r>
  <r>
    <x v="229"/>
    <n v="10152"/>
    <s v="P023"/>
    <s v="D004"/>
    <n v="10026"/>
    <d v="2011-09-26T00:00:00"/>
    <n v="61729"/>
    <x v="0"/>
    <d v="1984-12-31T00:00:00"/>
    <s v="Divorced"/>
    <s v="US Citizen"/>
    <s v="White"/>
    <s v="MA"/>
    <n v="2478"/>
    <d v="2018-04-07T00:00:00"/>
    <s v="more money"/>
    <x v="1"/>
    <x v="1"/>
    <x v="1"/>
    <n v="3.8"/>
    <n v="5"/>
    <d v="2018-02-04T00:00:00"/>
    <n v="19"/>
    <x v="0"/>
    <x v="0"/>
    <x v="0"/>
    <n v="39"/>
    <x v="1"/>
    <x v="0"/>
    <x v="0"/>
  </r>
  <r>
    <x v="230"/>
    <n v="10140"/>
    <s v="P003"/>
    <s v="D005"/>
    <n v="10188"/>
    <d v="2014-05-12T00:00:00"/>
    <n v="61809"/>
    <x v="0"/>
    <d v="1954-10-12T00:00:00"/>
    <s v="Married"/>
    <s v="US Citizen"/>
    <s v="White"/>
    <s v="ID"/>
    <n v="83706"/>
    <m/>
    <s v="N/A-StillEmployed"/>
    <x v="0"/>
    <x v="6"/>
    <x v="1"/>
    <n v="3.98"/>
    <n v="3"/>
    <d v="2019-01-28T00:00:00"/>
    <n v="4"/>
    <x v="11"/>
    <x v="4"/>
    <x v="14"/>
    <n v="69"/>
    <x v="3"/>
    <x v="4"/>
    <x v="0"/>
  </r>
  <r>
    <x v="231"/>
    <n v="10058"/>
    <s v="P023"/>
    <s v="D004"/>
    <n v="10088"/>
    <d v="2011-05-16T00:00:00"/>
    <n v="45115"/>
    <x v="0"/>
    <d v="1982-07-22T00:00:00"/>
    <s v="Divorced"/>
    <s v="US Citizen"/>
    <s v="White"/>
    <s v="MA"/>
    <n v="2176"/>
    <d v="2016-01-15T00:00:00"/>
    <s v="retiring"/>
    <x v="1"/>
    <x v="0"/>
    <x v="1"/>
    <n v="5"/>
    <n v="4"/>
    <d v="2015-03-30T00:00:00"/>
    <n v="11"/>
    <x v="0"/>
    <x v="0"/>
    <x v="3"/>
    <n v="42"/>
    <x v="0"/>
    <x v="0"/>
    <x v="4"/>
  </r>
  <r>
    <x v="232"/>
    <n v="10011"/>
    <s v="P023"/>
    <s v="D004"/>
    <n v="10069"/>
    <d v="2011-11-28T00:00:00"/>
    <n v="46738"/>
    <x v="1"/>
    <d v="1973-01-12T00:00:00"/>
    <s v="Married"/>
    <s v="US Citizen"/>
    <s v="Asian"/>
    <s v="MA"/>
    <n v="2171"/>
    <m/>
    <s v="N/A-StillEmployed"/>
    <x v="0"/>
    <x v="2"/>
    <x v="0"/>
    <n v="4.3600000000000003"/>
    <n v="5"/>
    <d v="2019-02-11T00:00:00"/>
    <n v="16"/>
    <x v="0"/>
    <x v="0"/>
    <x v="4"/>
    <n v="51"/>
    <x v="2"/>
    <x v="0"/>
    <x v="4"/>
  </r>
  <r>
    <x v="233"/>
    <n v="10230"/>
    <s v="P024"/>
    <s v="D004"/>
    <n v="10252"/>
    <d v="2011-09-26T00:00:00"/>
    <n v="64971"/>
    <x v="1"/>
    <d v="1981-09-05T00:00:00"/>
    <s v="Divorced"/>
    <s v="Eligible NonCitizen"/>
    <s v="Black or African American"/>
    <s v="MA"/>
    <n v="1902"/>
    <d v="2011-10-22T00:00:00"/>
    <s v="return to school"/>
    <x v="1"/>
    <x v="2"/>
    <x v="1"/>
    <n v="4.5"/>
    <n v="4"/>
    <d v="2011-10-22T00:00:00"/>
    <n v="10"/>
    <x v="2"/>
    <x v="0"/>
    <x v="10"/>
    <n v="43"/>
    <x v="0"/>
    <x v="0"/>
    <x v="0"/>
  </r>
  <r>
    <x v="234"/>
    <n v="10224"/>
    <s v="P024"/>
    <s v="D004"/>
    <n v="10196"/>
    <d v="2011-07-05T00:00:00"/>
    <n v="55578"/>
    <x v="0"/>
    <d v="1972-07-03T00:00:00"/>
    <s v="Married"/>
    <s v="US Citizen"/>
    <s v="White"/>
    <s v="MA"/>
    <n v="2138"/>
    <d v="2012-02-08T00:00:00"/>
    <s v="Another position"/>
    <x v="1"/>
    <x v="1"/>
    <x v="1"/>
    <n v="4.2"/>
    <n v="5"/>
    <d v="2012-01-06T00:00:00"/>
    <n v="13"/>
    <x v="2"/>
    <x v="0"/>
    <x v="2"/>
    <n v="52"/>
    <x v="2"/>
    <x v="0"/>
    <x v="2"/>
  </r>
  <r>
    <x v="235"/>
    <n v="10047"/>
    <s v="P023"/>
    <s v="D004"/>
    <n v="10002"/>
    <d v="2011-01-10T00:00:00"/>
    <n v="50428"/>
    <x v="0"/>
    <d v="1974-01-07T00:00:00"/>
    <s v="Married"/>
    <s v="US Citizen"/>
    <s v="Black or African American"/>
    <s v="MA"/>
    <n v="1420"/>
    <d v="2016-01-26T00:00:00"/>
    <s v="attendance"/>
    <x v="1"/>
    <x v="1"/>
    <x v="1"/>
    <n v="5"/>
    <n v="3"/>
    <d v="2015-01-10T00:00:00"/>
    <n v="11"/>
    <x v="0"/>
    <x v="0"/>
    <x v="5"/>
    <n v="50"/>
    <x v="2"/>
    <x v="0"/>
    <x v="2"/>
  </r>
  <r>
    <x v="236"/>
    <n v="10285"/>
    <s v="P023"/>
    <s v="D004"/>
    <n v="10062"/>
    <d v="2011-01-10T00:00:00"/>
    <n v="61422"/>
    <x v="1"/>
    <d v="1985-01-07T00:00:00"/>
    <s v="Married"/>
    <s v="US Citizen"/>
    <s v="White"/>
    <s v="MA"/>
    <n v="1460"/>
    <d v="2016-05-17T00:00:00"/>
    <s v="attendance"/>
    <x v="2"/>
    <x v="1"/>
    <x v="2"/>
    <n v="3.6"/>
    <n v="3"/>
    <d v="2016-04-05T00:00:00"/>
    <n v="16"/>
    <x v="0"/>
    <x v="0"/>
    <x v="7"/>
    <n v="39"/>
    <x v="1"/>
    <x v="0"/>
    <x v="0"/>
  </r>
  <r>
    <x v="237"/>
    <n v="10020"/>
    <s v="P023"/>
    <s v="D004"/>
    <n v="10114"/>
    <d v="2013-07-08T00:00:00"/>
    <n v="63353"/>
    <x v="0"/>
    <d v="1985-01-28T00:00:00"/>
    <s v="Widowed"/>
    <s v="US Citizen"/>
    <s v="White"/>
    <s v="MA"/>
    <n v="1730"/>
    <m/>
    <s v="N/A-StillEmployed"/>
    <x v="0"/>
    <x v="3"/>
    <x v="0"/>
    <n v="3.6"/>
    <n v="5"/>
    <d v="2019-02-11T00:00:00"/>
    <n v="4"/>
    <x v="0"/>
    <x v="0"/>
    <x v="8"/>
    <n v="39"/>
    <x v="1"/>
    <x v="5"/>
    <x v="0"/>
  </r>
  <r>
    <x v="238"/>
    <n v="10162"/>
    <s v="P007"/>
    <s v="D003"/>
    <n v="10084"/>
    <d v="2015-02-16T00:00:00"/>
    <n v="89883"/>
    <x v="1"/>
    <d v="1981-10-11T00:00:00"/>
    <s v="Married"/>
    <s v="US Citizen"/>
    <s v="White"/>
    <s v="MA"/>
    <n v="1886"/>
    <m/>
    <s v="N/A-StillEmployed"/>
    <x v="0"/>
    <x v="3"/>
    <x v="1"/>
    <n v="3.69"/>
    <n v="5"/>
    <d v="2019-02-14T00:00:00"/>
    <n v="15"/>
    <x v="5"/>
    <x v="1"/>
    <x v="1"/>
    <n v="42"/>
    <x v="0"/>
    <x v="1"/>
    <x v="8"/>
  </r>
  <r>
    <x v="239"/>
    <n v="10149"/>
    <s v="P021"/>
    <s v="D003"/>
    <n v="10084"/>
    <d v="2015-01-05T00:00:00"/>
    <n v="120000"/>
    <x v="1"/>
    <d v="1973-05-27T00:00:00"/>
    <s v="Single"/>
    <s v="US Citizen"/>
    <s v="White"/>
    <s v="MA"/>
    <n v="2703"/>
    <d v="2018-11-10T00:00:00"/>
    <s v="Another position"/>
    <x v="1"/>
    <x v="0"/>
    <x v="1"/>
    <n v="3.88"/>
    <n v="3"/>
    <d v="2018-02-13T00:00:00"/>
    <n v="12"/>
    <x v="27"/>
    <x v="1"/>
    <x v="1"/>
    <n v="51"/>
    <x v="2"/>
    <x v="1"/>
    <x v="6"/>
  </r>
  <r>
    <x v="240"/>
    <n v="10086"/>
    <s v="P009"/>
    <s v="D003"/>
    <n v="10197"/>
    <d v="2017-01-07T00:00:00"/>
    <n v="150290"/>
    <x v="1"/>
    <d v="1972-11-21T00:00:00"/>
    <s v="Single"/>
    <s v="US Citizen"/>
    <s v="Black or African American"/>
    <s v="MA"/>
    <n v="2056"/>
    <m/>
    <s v="N/A-StillEmployed"/>
    <x v="0"/>
    <x v="1"/>
    <x v="1"/>
    <n v="4.9400000000000004"/>
    <n v="3"/>
    <d v="2019-02-06T00:00:00"/>
    <n v="17"/>
    <x v="28"/>
    <x v="1"/>
    <x v="19"/>
    <n v="51"/>
    <x v="2"/>
    <x v="10"/>
    <x v="7"/>
  </r>
  <r>
    <x v="241"/>
    <n v="10054"/>
    <s v="P023"/>
    <s v="D004"/>
    <n v="10252"/>
    <d v="2014-01-06T00:00:00"/>
    <n v="60627"/>
    <x v="1"/>
    <d v="1974-12-05T00:00:00"/>
    <s v="Separated"/>
    <s v="US Citizen"/>
    <s v="White"/>
    <s v="MA"/>
    <n v="1886"/>
    <m/>
    <s v="N/A-StillEmployed"/>
    <x v="0"/>
    <x v="7"/>
    <x v="1"/>
    <n v="5"/>
    <n v="4"/>
    <d v="2019-01-31T00:00:00"/>
    <n v="8"/>
    <x v="0"/>
    <x v="0"/>
    <x v="10"/>
    <n v="49"/>
    <x v="0"/>
    <x v="4"/>
    <x v="0"/>
  </r>
  <r>
    <x v="242"/>
    <n v="10065"/>
    <s v="P023"/>
    <s v="D004"/>
    <n v="10196"/>
    <d v="2011-04-04T00:00:00"/>
    <n v="53180"/>
    <x v="0"/>
    <d v="1987-03-18T00:00:00"/>
    <s v="Single"/>
    <s v="US Citizen"/>
    <s v="White"/>
    <s v="MA"/>
    <n v="2155"/>
    <d v="2018-08-13T00:00:00"/>
    <s v="Another position"/>
    <x v="1"/>
    <x v="2"/>
    <x v="1"/>
    <n v="5"/>
    <n v="5"/>
    <d v="2018-07-02T00:00:00"/>
    <n v="4"/>
    <x v="0"/>
    <x v="0"/>
    <x v="2"/>
    <n v="37"/>
    <x v="1"/>
    <x v="0"/>
    <x v="2"/>
  </r>
  <r>
    <x v="243"/>
    <n v="10198"/>
    <s v="P015"/>
    <s v="D003"/>
    <n v="10150"/>
    <d v="2013-01-20T00:00:00"/>
    <n v="140920"/>
    <x v="0"/>
    <d v="1973-04-05T00:00:00"/>
    <s v="Single"/>
    <s v="US Citizen"/>
    <s v="White"/>
    <s v="MA"/>
    <n v="2481"/>
    <m/>
    <s v="N/A-StillEmployed"/>
    <x v="0"/>
    <x v="1"/>
    <x v="1"/>
    <n v="3.6"/>
    <n v="5"/>
    <d v="2019-02-18T00:00:00"/>
    <n v="13"/>
    <x v="29"/>
    <x v="1"/>
    <x v="15"/>
    <n v="51"/>
    <x v="2"/>
    <x v="5"/>
    <x v="10"/>
  </r>
  <r>
    <x v="244"/>
    <n v="10222"/>
    <s v="P015"/>
    <s v="D003"/>
    <n v="10150"/>
    <d v="2012-01-09T00:00:00"/>
    <n v="148999"/>
    <x v="0"/>
    <d v="1964-01-04T00:00:00"/>
    <s v="Divorced"/>
    <s v="US Citizen"/>
    <s v="Black or African American"/>
    <s v="MA"/>
    <n v="1915"/>
    <d v="2015-11-04T00:00:00"/>
    <s v="hours"/>
    <x v="1"/>
    <x v="4"/>
    <x v="1"/>
    <n v="4.3"/>
    <n v="4"/>
    <d v="2015-01-04T00:00:00"/>
    <n v="8"/>
    <x v="29"/>
    <x v="1"/>
    <x v="15"/>
    <n v="60"/>
    <x v="2"/>
    <x v="3"/>
    <x v="10"/>
  </r>
  <r>
    <x v="245"/>
    <n v="10126"/>
    <s v="P028"/>
    <s v="D006"/>
    <n v="10194"/>
    <d v="2012-11-05T00:00:00"/>
    <n v="86214"/>
    <x v="1"/>
    <d v="1986-07-24T00:00:00"/>
    <s v="Married"/>
    <s v="US Citizen"/>
    <s v="White"/>
    <s v="MA"/>
    <n v="2132"/>
    <m/>
    <s v="N/A-StillEmployed"/>
    <x v="0"/>
    <x v="1"/>
    <x v="1"/>
    <n v="4.2"/>
    <n v="3"/>
    <d v="2019-02-13T00:00:00"/>
    <n v="2"/>
    <x v="3"/>
    <x v="2"/>
    <x v="6"/>
    <n v="38"/>
    <x v="1"/>
    <x v="3"/>
    <x v="8"/>
  </r>
  <r>
    <x v="246"/>
    <n v="10295"/>
    <s v="P023"/>
    <s v="D004"/>
    <n v="10265"/>
    <d v="2016-07-04T00:00:00"/>
    <n v="47750"/>
    <x v="1"/>
    <d v="1968-06-06T00:00:00"/>
    <s v="Single"/>
    <s v="US Citizen"/>
    <s v="Black or African American"/>
    <s v="MA"/>
    <n v="1801"/>
    <m/>
    <s v="N/A-StillEmployed"/>
    <x v="0"/>
    <x v="4"/>
    <x v="2"/>
    <n v="2.6"/>
    <n v="4"/>
    <d v="2019-02-18T00:00:00"/>
    <n v="4"/>
    <x v="0"/>
    <x v="0"/>
    <x v="11"/>
    <n v="56"/>
    <x v="2"/>
    <x v="7"/>
    <x v="4"/>
  </r>
  <r>
    <x v="247"/>
    <n v="10260"/>
    <s v="P023"/>
    <s v="D004"/>
    <n v="10026"/>
    <d v="2009-01-05T00:00:00"/>
    <n v="46428"/>
    <x v="0"/>
    <d v="1974-12-21T00:00:00"/>
    <s v="Single"/>
    <s v="US Citizen"/>
    <s v="White"/>
    <s v="MA"/>
    <n v="2148"/>
    <d v="2018-07-30T00:00:00"/>
    <s v="relocation out of area"/>
    <x v="1"/>
    <x v="2"/>
    <x v="1"/>
    <n v="4.5999999999999996"/>
    <n v="5"/>
    <d v="2018-02-05T00:00:00"/>
    <n v="7"/>
    <x v="0"/>
    <x v="0"/>
    <x v="0"/>
    <n v="49"/>
    <x v="0"/>
    <x v="6"/>
    <x v="4"/>
  </r>
  <r>
    <x v="248"/>
    <n v="10233"/>
    <s v="P024"/>
    <s v="D004"/>
    <n v="10265"/>
    <d v="2010-08-30T00:00:00"/>
    <n v="57975"/>
    <x v="0"/>
    <d v="1986-04-26T00:00:00"/>
    <s v="Married"/>
    <s v="US Citizen"/>
    <s v="White"/>
    <s v="MA"/>
    <n v="2062"/>
    <m/>
    <s v="N/A-StillEmployed"/>
    <x v="0"/>
    <x v="6"/>
    <x v="1"/>
    <n v="4.0999999999999996"/>
    <n v="3"/>
    <d v="2019-01-10T00:00:00"/>
    <n v="13"/>
    <x v="2"/>
    <x v="0"/>
    <x v="11"/>
    <n v="38"/>
    <x v="1"/>
    <x v="8"/>
    <x v="2"/>
  </r>
  <r>
    <x v="249"/>
    <n v="10229"/>
    <s v="P008"/>
    <s v="D003"/>
    <n v="10084"/>
    <d v="2015-01-05T00:00:00"/>
    <n v="88527"/>
    <x v="0"/>
    <d v="1987-12-17T00:00:00"/>
    <s v="Divorced"/>
    <s v="US Citizen"/>
    <s v="Black or African American"/>
    <s v="MA"/>
    <n v="2452"/>
    <d v="2015-10-31T00:00:00"/>
    <s v="hours"/>
    <x v="1"/>
    <x v="0"/>
    <x v="1"/>
    <n v="4.2"/>
    <n v="3"/>
    <d v="2015-04-20T00:00:00"/>
    <n v="2"/>
    <x v="30"/>
    <x v="1"/>
    <x v="1"/>
    <n v="36"/>
    <x v="1"/>
    <x v="1"/>
    <x v="8"/>
  </r>
  <r>
    <x v="250"/>
    <n v="10169"/>
    <s v="P023"/>
    <s v="D004"/>
    <n v="10088"/>
    <d v="2014-09-29T00:00:00"/>
    <n v="56147"/>
    <x v="1"/>
    <d v="1988-07-10T00:00:00"/>
    <s v="Married"/>
    <s v="US Citizen"/>
    <s v="Black or African American"/>
    <s v="MA"/>
    <n v="2154"/>
    <m/>
    <s v="N/A-StillEmployed"/>
    <x v="0"/>
    <x v="0"/>
    <x v="1"/>
    <n v="3.51"/>
    <n v="3"/>
    <d v="2019-02-18T00:00:00"/>
    <n v="2"/>
    <x v="0"/>
    <x v="0"/>
    <x v="3"/>
    <n v="36"/>
    <x v="1"/>
    <x v="4"/>
    <x v="2"/>
  </r>
  <r>
    <x v="251"/>
    <n v="10071"/>
    <s v="P023"/>
    <s v="D004"/>
    <n v="10069"/>
    <d v="2013-09-30T00:00:00"/>
    <n v="50923"/>
    <x v="1"/>
    <d v="1975-03-10T00:00:00"/>
    <s v="Single"/>
    <s v="US Citizen"/>
    <s v="Asian"/>
    <s v="MA"/>
    <n v="2191"/>
    <m/>
    <s v="N/A-StillEmployed"/>
    <x v="0"/>
    <x v="2"/>
    <x v="1"/>
    <n v="5"/>
    <n v="5"/>
    <d v="2019-02-06T00:00:00"/>
    <n v="14"/>
    <x v="0"/>
    <x v="0"/>
    <x v="4"/>
    <n v="49"/>
    <x v="0"/>
    <x v="5"/>
    <x v="2"/>
  </r>
  <r>
    <x v="252"/>
    <n v="10179"/>
    <s v="P019"/>
    <s v="D003"/>
    <n v="10250"/>
    <d v="2014-09-30T00:00:00"/>
    <n v="50750"/>
    <x v="1"/>
    <d v="1981-04-14T00:00:00"/>
    <s v="Married"/>
    <s v="US Citizen"/>
    <s v="White"/>
    <s v="MA"/>
    <n v="1773"/>
    <m/>
    <s v="N/A-StillEmployed"/>
    <x v="0"/>
    <x v="0"/>
    <x v="1"/>
    <n v="3.31"/>
    <n v="3"/>
    <d v="2019-01-07T00:00:00"/>
    <n v="7"/>
    <x v="19"/>
    <x v="1"/>
    <x v="9"/>
    <n v="43"/>
    <x v="0"/>
    <x v="4"/>
    <x v="2"/>
  </r>
  <r>
    <x v="253"/>
    <n v="10091"/>
    <s v="P023"/>
    <s v="D004"/>
    <n v="10002"/>
    <d v="2013-08-19T00:00:00"/>
    <n v="52087"/>
    <x v="1"/>
    <d v="1985-08-24T00:00:00"/>
    <s v="Married"/>
    <s v="US Citizen"/>
    <s v="White"/>
    <s v="MA"/>
    <n v="2149"/>
    <m/>
    <s v="N/A-StillEmployed"/>
    <x v="0"/>
    <x v="0"/>
    <x v="1"/>
    <n v="4.8099999999999996"/>
    <n v="4"/>
    <d v="2019-02-15T00:00:00"/>
    <n v="15"/>
    <x v="0"/>
    <x v="0"/>
    <x v="5"/>
    <n v="39"/>
    <x v="1"/>
    <x v="5"/>
    <x v="2"/>
  </r>
  <r>
    <x v="254"/>
    <n v="10178"/>
    <s v="P007"/>
    <s v="D003"/>
    <n v="10084"/>
    <d v="2015-01-05T00:00:00"/>
    <n v="87826"/>
    <x v="0"/>
    <d v="1970-02-08T00:00:00"/>
    <s v="Married"/>
    <s v="US Citizen"/>
    <s v="White"/>
    <s v="MA"/>
    <n v="2110"/>
    <m/>
    <s v="N/A-StillEmployed"/>
    <x v="0"/>
    <x v="3"/>
    <x v="1"/>
    <n v="3.32"/>
    <n v="3"/>
    <d v="2019-01-14T00:00:00"/>
    <n v="16"/>
    <x v="5"/>
    <x v="1"/>
    <x v="1"/>
    <n v="54"/>
    <x v="2"/>
    <x v="1"/>
    <x v="8"/>
  </r>
  <r>
    <x v="255"/>
    <n v="10039"/>
    <s v="P002"/>
    <s v="D001"/>
    <n v="10081"/>
    <d v="2015-05-01T00:00:00"/>
    <n v="51920"/>
    <x v="1"/>
    <d v="1988-05-19T00:00:00"/>
    <s v="Single"/>
    <s v="US Citizen"/>
    <s v="White"/>
    <s v="MA"/>
    <n v="2330"/>
    <m/>
    <s v="N/A-StillEmployed"/>
    <x v="0"/>
    <x v="7"/>
    <x v="1"/>
    <n v="5"/>
    <n v="3"/>
    <d v="2019-01-15T00:00:00"/>
    <n v="2"/>
    <x v="22"/>
    <x v="3"/>
    <x v="12"/>
    <n v="36"/>
    <x v="1"/>
    <x v="1"/>
    <x v="2"/>
  </r>
  <r>
    <x v="256"/>
    <n v="10095"/>
    <s v="P024"/>
    <s v="D004"/>
    <n v="10026"/>
    <d v="2009-10-26T00:00:00"/>
    <n v="63878"/>
    <x v="1"/>
    <d v="1987-11-25T00:00:00"/>
    <s v="Single"/>
    <s v="US Citizen"/>
    <s v="White"/>
    <s v="MA"/>
    <n v="1851"/>
    <d v="2015-04-08T00:00:00"/>
    <s v="maternity leave - did not return"/>
    <x v="1"/>
    <x v="6"/>
    <x v="1"/>
    <n v="4.68"/>
    <n v="4"/>
    <d v="2015-04-02T00:00:00"/>
    <n v="20"/>
    <x v="2"/>
    <x v="0"/>
    <x v="0"/>
    <n v="36"/>
    <x v="1"/>
    <x v="6"/>
    <x v="0"/>
  </r>
  <r>
    <x v="257"/>
    <n v="10027"/>
    <s v="P024"/>
    <s v="D004"/>
    <n v="10088"/>
    <d v="2014-09-29T00:00:00"/>
    <n v="60656"/>
    <x v="0"/>
    <d v="1963-10-30T00:00:00"/>
    <s v="Single"/>
    <s v="US Citizen"/>
    <s v="White"/>
    <s v="MA"/>
    <n v="2045"/>
    <m/>
    <s v="N/A-StillEmployed"/>
    <x v="0"/>
    <x v="1"/>
    <x v="0"/>
    <n v="4.3"/>
    <n v="3"/>
    <d v="2019-01-28T00:00:00"/>
    <n v="4"/>
    <x v="2"/>
    <x v="0"/>
    <x v="3"/>
    <n v="60"/>
    <x v="2"/>
    <x v="4"/>
    <x v="0"/>
  </r>
  <r>
    <x v="258"/>
    <n v="10291"/>
    <s v="P025"/>
    <s v="D005"/>
    <n v="10099"/>
    <d v="2014-05-18T00:00:00"/>
    <n v="72992"/>
    <x v="0"/>
    <d v="1984-08-16T00:00:00"/>
    <s v="Divorced"/>
    <s v="US Citizen"/>
    <s v="Black or African American"/>
    <s v="MA"/>
    <n v="1886"/>
    <m/>
    <s v="N/A-StillEmployed"/>
    <x v="0"/>
    <x v="4"/>
    <x v="2"/>
    <n v="2.4"/>
    <n v="4"/>
    <d v="2019-01-16T00:00:00"/>
    <n v="16"/>
    <x v="16"/>
    <x v="4"/>
    <x v="18"/>
    <n v="40"/>
    <x v="0"/>
    <x v="4"/>
    <x v="5"/>
  </r>
  <r>
    <x v="259"/>
    <n v="10153"/>
    <s v="P002"/>
    <s v="D001"/>
    <n v="10081"/>
    <d v="2011-09-26T00:00:00"/>
    <n v="55000"/>
    <x v="1"/>
    <d v="1987-06-14T00:00:00"/>
    <s v="Married"/>
    <s v="US Citizen"/>
    <s v="Black or African American"/>
    <s v="MA"/>
    <n v="1844"/>
    <d v="2013-09-25T00:00:00"/>
    <s v="career change"/>
    <x v="1"/>
    <x v="4"/>
    <x v="1"/>
    <n v="3.8"/>
    <n v="4"/>
    <d v="2013-08-15T00:00:00"/>
    <n v="17"/>
    <x v="22"/>
    <x v="3"/>
    <x v="12"/>
    <n v="37"/>
    <x v="1"/>
    <x v="0"/>
    <x v="2"/>
  </r>
  <r>
    <x v="260"/>
    <n v="10157"/>
    <s v="P023"/>
    <s v="D004"/>
    <n v="10062"/>
    <d v="2013-11-11T00:00:00"/>
    <n v="58939"/>
    <x v="1"/>
    <d v="1965-02-02T00:00:00"/>
    <s v="Single"/>
    <s v="US Citizen"/>
    <s v="White"/>
    <s v="MA"/>
    <n v="2130"/>
    <m/>
    <s v="N/A-StillEmployed"/>
    <x v="0"/>
    <x v="3"/>
    <x v="1"/>
    <n v="3.73"/>
    <n v="3"/>
    <d v="2019-01-24T00:00:00"/>
    <n v="16"/>
    <x v="0"/>
    <x v="0"/>
    <x v="7"/>
    <n v="59"/>
    <x v="2"/>
    <x v="5"/>
    <x v="2"/>
  </r>
  <r>
    <x v="261"/>
    <n v="10119"/>
    <s v="P018"/>
    <s v="D003"/>
    <n v="10220"/>
    <d v="2011-06-10T00:00:00"/>
    <n v="66593"/>
    <x v="1"/>
    <d v="1973-03-12T00:00:00"/>
    <s v="Married"/>
    <s v="US Citizen"/>
    <s v="Black or African American"/>
    <s v="MA"/>
    <n v="2360"/>
    <m/>
    <s v="N/A-StillEmployed"/>
    <x v="0"/>
    <x v="0"/>
    <x v="1"/>
    <n v="4.3"/>
    <n v="3"/>
    <d v="2019-02-08T00:00:00"/>
    <n v="19"/>
    <x v="4"/>
    <x v="1"/>
    <x v="17"/>
    <n v="51"/>
    <x v="2"/>
    <x v="0"/>
    <x v="0"/>
  </r>
  <r>
    <x v="262"/>
    <n v="10180"/>
    <s v="P032"/>
    <s v="D003"/>
    <n v="10250"/>
    <d v="2016-06-30T00:00:00"/>
    <n v="87565"/>
    <x v="0"/>
    <d v="1983-02-09T00:00:00"/>
    <s v="Married"/>
    <s v="US Citizen"/>
    <s v="Asian"/>
    <s v="MA"/>
    <n v="1545"/>
    <m/>
    <s v="N/A-StillEmployed"/>
    <x v="0"/>
    <x v="0"/>
    <x v="1"/>
    <n v="3.27"/>
    <n v="4"/>
    <d v="2019-01-14T00:00:00"/>
    <n v="13"/>
    <x v="15"/>
    <x v="1"/>
    <x v="9"/>
    <n v="41"/>
    <x v="0"/>
    <x v="7"/>
    <x v="8"/>
  </r>
  <r>
    <x v="263"/>
    <n v="10302"/>
    <s v="P023"/>
    <s v="D004"/>
    <n v="10114"/>
    <d v="2012-02-20T00:00:00"/>
    <n v="64021"/>
    <x v="1"/>
    <d v="1968-07-20T00:00:00"/>
    <s v="Married"/>
    <s v="US Citizen"/>
    <s v="White"/>
    <s v="MA"/>
    <n v="2093"/>
    <m/>
    <s v="N/A-StillEmployed"/>
    <x v="0"/>
    <x v="1"/>
    <x v="3"/>
    <n v="2.4"/>
    <n v="2"/>
    <d v="2019-02-25T00:00:00"/>
    <n v="20"/>
    <x v="0"/>
    <x v="0"/>
    <x v="8"/>
    <n v="56"/>
    <x v="2"/>
    <x v="3"/>
    <x v="0"/>
  </r>
  <r>
    <x v="264"/>
    <n v="10090"/>
    <s v="P022"/>
    <s v="D004"/>
    <n v="10175"/>
    <d v="2012-10-02T00:00:00"/>
    <n v="65714"/>
    <x v="1"/>
    <d v="1975-09-30T00:00:00"/>
    <s v="Married"/>
    <s v="US Citizen"/>
    <s v="White"/>
    <s v="MA"/>
    <n v="2451"/>
    <m/>
    <s v="N/A-StillEmployed"/>
    <x v="0"/>
    <x v="0"/>
    <x v="1"/>
    <n v="4.83"/>
    <n v="5"/>
    <d v="2019-02-14T00:00:00"/>
    <n v="15"/>
    <x v="9"/>
    <x v="0"/>
    <x v="13"/>
    <n v="49"/>
    <x v="0"/>
    <x v="3"/>
    <x v="0"/>
  </r>
  <r>
    <x v="265"/>
    <n v="10030"/>
    <s v="P023"/>
    <s v="D004"/>
    <n v="10252"/>
    <d v="2013-05-13T00:00:00"/>
    <n v="62425"/>
    <x v="1"/>
    <d v="1973-03-26T00:00:00"/>
    <s v="Divorced"/>
    <s v="US Citizen"/>
    <s v="White"/>
    <s v="MA"/>
    <n v="2359"/>
    <d v="2015-06-29T00:00:00"/>
    <s v="unhappy"/>
    <x v="1"/>
    <x v="0"/>
    <x v="0"/>
    <n v="4.0999999999999996"/>
    <n v="4"/>
    <d v="2015-03-02T00:00:00"/>
    <n v="16"/>
    <x v="0"/>
    <x v="0"/>
    <x v="10"/>
    <n v="51"/>
    <x v="2"/>
    <x v="5"/>
    <x v="0"/>
  </r>
  <r>
    <x v="266"/>
    <n v="10278"/>
    <s v="P023"/>
    <s v="D004"/>
    <n v="10196"/>
    <d v="2011-01-10T00:00:00"/>
    <n v="47961"/>
    <x v="1"/>
    <d v="1982-08-25T00:00:00"/>
    <s v="Divorced"/>
    <s v="US Citizen"/>
    <s v="Two or more races"/>
    <s v="MA"/>
    <n v="2050"/>
    <m/>
    <s v="N/A-StillEmployed"/>
    <x v="0"/>
    <x v="2"/>
    <x v="1"/>
    <n v="4.0999999999999996"/>
    <n v="4"/>
    <d v="2019-02-07T00:00:00"/>
    <n v="9"/>
    <x v="0"/>
    <x v="0"/>
    <x v="2"/>
    <n v="42"/>
    <x v="0"/>
    <x v="0"/>
    <x v="4"/>
  </r>
  <r>
    <x v="267"/>
    <n v="10307"/>
    <s v="P003"/>
    <s v="D005"/>
    <n v="10200"/>
    <d v="2014-05-12T00:00:00"/>
    <n v="58273"/>
    <x v="0"/>
    <d v="1974-05-09T00:00:00"/>
    <s v="Married"/>
    <s v="US Citizen"/>
    <s v="White"/>
    <s v="NV"/>
    <n v="89139"/>
    <m/>
    <s v="N/A-StillEmployed"/>
    <x v="0"/>
    <x v="7"/>
    <x v="3"/>
    <n v="1.81"/>
    <n v="2"/>
    <d v="2019-01-17T00:00:00"/>
    <n v="5"/>
    <x v="11"/>
    <x v="4"/>
    <x v="16"/>
    <n v="50"/>
    <x v="2"/>
    <x v="4"/>
    <x v="2"/>
  </r>
  <r>
    <x v="268"/>
    <n v="10147"/>
    <s v="P001"/>
    <s v="D001"/>
    <n v="10081"/>
    <d v="2014-09-29T00:00:00"/>
    <n v="63003"/>
    <x v="0"/>
    <d v="1986-09-01T00:00:00"/>
    <s v="Single"/>
    <s v="US Citizen"/>
    <s v="White"/>
    <s v="MA"/>
    <n v="2703"/>
    <m/>
    <s v="N/A-StillEmployed"/>
    <x v="0"/>
    <x v="1"/>
    <x v="1"/>
    <n v="3.9"/>
    <n v="5"/>
    <d v="2019-01-18T00:00:00"/>
    <n v="9"/>
    <x v="10"/>
    <x v="3"/>
    <x v="12"/>
    <n v="38"/>
    <x v="1"/>
    <x v="4"/>
    <x v="0"/>
  </r>
  <r>
    <x v="269"/>
    <n v="10266"/>
    <s v="P023"/>
    <s v="D004"/>
    <n v="10265"/>
    <d v="2014-02-17T00:00:00"/>
    <n v="61355"/>
    <x v="0"/>
    <d v="1985-03-14T00:00:00"/>
    <s v="Married"/>
    <s v="US Citizen"/>
    <s v="Asian"/>
    <s v="MA"/>
    <n v="2301"/>
    <m/>
    <s v="N/A-StillEmployed"/>
    <x v="0"/>
    <x v="0"/>
    <x v="1"/>
    <n v="4.7"/>
    <n v="3"/>
    <d v="2019-01-11T00:00:00"/>
    <n v="4"/>
    <x v="0"/>
    <x v="0"/>
    <x v="11"/>
    <n v="39"/>
    <x v="1"/>
    <x v="4"/>
    <x v="0"/>
  </r>
  <r>
    <x v="270"/>
    <n v="10241"/>
    <s v="P003"/>
    <s v="D005"/>
    <n v="10188"/>
    <d v="2010-09-27T00:00:00"/>
    <n v="60120"/>
    <x v="1"/>
    <d v="1989-05-12T00:00:00"/>
    <s v="Married"/>
    <s v="US Citizen"/>
    <s v="Black or African American"/>
    <s v="MT"/>
    <n v="59102"/>
    <m/>
    <s v="N/A-StillEmployed"/>
    <x v="0"/>
    <x v="1"/>
    <x v="1"/>
    <n v="4.0999999999999996"/>
    <n v="4"/>
    <d v="2019-01-31T00:00:00"/>
    <n v="18"/>
    <x v="11"/>
    <x v="4"/>
    <x v="14"/>
    <n v="35"/>
    <x v="1"/>
    <x v="8"/>
    <x v="0"/>
  </r>
  <r>
    <x v="271"/>
    <n v="10158"/>
    <s v="P022"/>
    <s v="D004"/>
    <n v="10175"/>
    <d v="2009-01-08T00:00:00"/>
    <n v="63682"/>
    <x v="1"/>
    <d v="1978-03-28T00:00:00"/>
    <s v="Married"/>
    <s v="US Citizen"/>
    <s v="Black or African American"/>
    <s v="MA"/>
    <n v="1776"/>
    <m/>
    <s v="N/A-StillEmployed"/>
    <x v="0"/>
    <x v="1"/>
    <x v="1"/>
    <n v="3.73"/>
    <n v="4"/>
    <d v="2019-01-24T00:00:00"/>
    <n v="12"/>
    <x v="9"/>
    <x v="0"/>
    <x v="13"/>
    <n v="46"/>
    <x v="0"/>
    <x v="6"/>
    <x v="0"/>
  </r>
  <r>
    <x v="272"/>
    <n v="10117"/>
    <s v="P023"/>
    <s v="D004"/>
    <n v="10026"/>
    <d v="2015-01-05T00:00:00"/>
    <n v="63025"/>
    <x v="0"/>
    <d v="1982-10-07T00:00:00"/>
    <s v="Married"/>
    <s v="US Citizen"/>
    <s v="White"/>
    <s v="MA"/>
    <n v="2747"/>
    <m/>
    <s v="N/A-StillEmployed"/>
    <x v="0"/>
    <x v="2"/>
    <x v="1"/>
    <n v="4.3600000000000003"/>
    <n v="5"/>
    <d v="2019-01-24T00:00:00"/>
    <n v="10"/>
    <x v="0"/>
    <x v="0"/>
    <x v="0"/>
    <n v="41"/>
    <x v="0"/>
    <x v="1"/>
    <x v="0"/>
  </r>
  <r>
    <x v="273"/>
    <n v="10209"/>
    <s v="P023"/>
    <s v="D004"/>
    <n v="10088"/>
    <d v="2012-05-14T00:00:00"/>
    <n v="59238"/>
    <x v="1"/>
    <d v="1968-08-15T00:00:00"/>
    <s v="Single"/>
    <s v="Eligible NonCitizen"/>
    <s v="Asian"/>
    <s v="MA"/>
    <n v="2718"/>
    <m/>
    <s v="N/A-StillEmployed"/>
    <x v="0"/>
    <x v="1"/>
    <x v="1"/>
    <n v="3.4"/>
    <n v="5"/>
    <d v="2019-01-31T00:00:00"/>
    <n v="13"/>
    <x v="0"/>
    <x v="0"/>
    <x v="3"/>
    <n v="56"/>
    <x v="2"/>
    <x v="3"/>
    <x v="2"/>
  </r>
  <r>
    <x v="274"/>
    <n v="10024"/>
    <s v="P028"/>
    <s v="D006"/>
    <n v="10194"/>
    <d v="2014-07-07T00:00:00"/>
    <n v="92989"/>
    <x v="0"/>
    <d v="1983-05-06T00:00:00"/>
    <s v="Single"/>
    <s v="US Citizen"/>
    <s v="White"/>
    <s v="MA"/>
    <n v="2140"/>
    <m/>
    <s v="N/A-StillEmployed"/>
    <x v="0"/>
    <x v="0"/>
    <x v="0"/>
    <n v="4.5"/>
    <n v="5"/>
    <d v="2019-02-18T00:00:00"/>
    <n v="1"/>
    <x v="3"/>
    <x v="2"/>
    <x v="6"/>
    <n v="41"/>
    <x v="0"/>
    <x v="4"/>
    <x v="3"/>
  </r>
  <r>
    <x v="275"/>
    <n v="10173"/>
    <s v="P004"/>
    <s v="D003"/>
    <n v="10197"/>
    <d v="2017-04-20T00:00:00"/>
    <n v="90100"/>
    <x v="0"/>
    <d v="1987-10-24T00:00:00"/>
    <s v="Married"/>
    <s v="US Citizen"/>
    <s v="White"/>
    <s v="MA"/>
    <n v="2134"/>
    <m/>
    <s v="N/A-StillEmployed"/>
    <x v="0"/>
    <x v="1"/>
    <x v="1"/>
    <n v="3.4"/>
    <n v="3"/>
    <d v="2019-01-02T00:00:00"/>
    <n v="14"/>
    <x v="17"/>
    <x v="1"/>
    <x v="19"/>
    <n v="36"/>
    <x v="1"/>
    <x v="10"/>
    <x v="3"/>
  </r>
  <r>
    <x v="276"/>
    <n v="10221"/>
    <s v="P023"/>
    <s v="D004"/>
    <n v="10069"/>
    <d v="2009-04-27T00:00:00"/>
    <n v="60754"/>
    <x v="1"/>
    <d v="1975-04-03T00:00:00"/>
    <s v="Married"/>
    <s v="Non-Citizen"/>
    <s v="Black or African American"/>
    <s v="MA"/>
    <n v="1801"/>
    <d v="2013-04-01T00:00:00"/>
    <s v="Another position"/>
    <x v="1"/>
    <x v="4"/>
    <x v="1"/>
    <n v="4.5"/>
    <n v="5"/>
    <d v="2012-02-15T00:00:00"/>
    <n v="11"/>
    <x v="0"/>
    <x v="0"/>
    <x v="4"/>
    <n v="49"/>
    <x v="0"/>
    <x v="6"/>
    <x v="0"/>
  </r>
  <r>
    <x v="277"/>
    <n v="10146"/>
    <s v="P024"/>
    <s v="D004"/>
    <n v="10088"/>
    <d v="2011-05-16T00:00:00"/>
    <n v="72202"/>
    <x v="1"/>
    <d v="1953-05-24T00:00:00"/>
    <s v="Married"/>
    <s v="US Citizen"/>
    <s v="White"/>
    <s v="MA"/>
    <n v="2129"/>
    <d v="2017-07-08T00:00:00"/>
    <s v="Another position"/>
    <x v="1"/>
    <x v="2"/>
    <x v="1"/>
    <n v="3.93"/>
    <n v="3"/>
    <d v="2017-04-18T00:00:00"/>
    <n v="3"/>
    <x v="2"/>
    <x v="0"/>
    <x v="3"/>
    <n v="71"/>
    <x v="3"/>
    <x v="0"/>
    <x v="5"/>
  </r>
  <r>
    <x v="278"/>
    <n v="10161"/>
    <s v="P003"/>
    <s v="D005"/>
    <n v="10200"/>
    <d v="2014-09-29T00:00:00"/>
    <n v="58370"/>
    <x v="1"/>
    <d v="1965-05-07T00:00:00"/>
    <s v="Single"/>
    <s v="US Citizen"/>
    <s v="Black or African American"/>
    <s v="OR"/>
    <n v="97756"/>
    <m/>
    <s v="N/A-StillEmployed"/>
    <x v="0"/>
    <x v="1"/>
    <x v="1"/>
    <n v="3.69"/>
    <n v="3"/>
    <d v="2019-01-28T00:00:00"/>
    <n v="18"/>
    <x v="11"/>
    <x v="4"/>
    <x v="16"/>
    <n v="59"/>
    <x v="2"/>
    <x v="4"/>
    <x v="2"/>
  </r>
  <r>
    <x v="279"/>
    <n v="10141"/>
    <s v="P023"/>
    <s v="D004"/>
    <n v="10002"/>
    <d v="2011-07-05T00:00:00"/>
    <n v="48413"/>
    <x v="1"/>
    <d v="1965-05-09T00:00:00"/>
    <s v="Single"/>
    <s v="US Citizen"/>
    <s v="White"/>
    <s v="MA"/>
    <n v="2066"/>
    <d v="2016-09-05T00:00:00"/>
    <s v="return to school"/>
    <x v="1"/>
    <x v="1"/>
    <x v="1"/>
    <n v="3.98"/>
    <n v="4"/>
    <d v="2016-03-02T00:00:00"/>
    <n v="1"/>
    <x v="0"/>
    <x v="0"/>
    <x v="5"/>
    <n v="59"/>
    <x v="2"/>
    <x v="0"/>
    <x v="4"/>
  </r>
  <r>
    <x v="280"/>
    <n v="10268"/>
    <s v="P024"/>
    <s v="D004"/>
    <n v="10069"/>
    <d v="2007-06-25T00:00:00"/>
    <n v="67176"/>
    <x v="0"/>
    <d v="1975-09-16T00:00:00"/>
    <s v="Widowed"/>
    <s v="US Citizen"/>
    <s v="White"/>
    <s v="MA"/>
    <n v="2472"/>
    <d v="2010-08-30T00:00:00"/>
    <s v="military"/>
    <x v="1"/>
    <x v="8"/>
    <x v="1"/>
    <n v="4.0999999999999996"/>
    <n v="4"/>
    <d v="2010-07-14T00:00:00"/>
    <n v="15"/>
    <x v="2"/>
    <x v="0"/>
    <x v="4"/>
    <n v="49"/>
    <x v="0"/>
    <x v="11"/>
    <x v="0"/>
  </r>
  <r>
    <x v="281"/>
    <n v="10123"/>
    <s v="P023"/>
    <s v="D004"/>
    <n v="10114"/>
    <d v="2013-02-18T00:00:00"/>
    <n v="56339"/>
    <x v="1"/>
    <d v="1967-06-05T00:00:00"/>
    <s v="Divorced"/>
    <s v="US Citizen"/>
    <s v="Black or African American"/>
    <s v="MA"/>
    <n v="2093"/>
    <m/>
    <s v="N/A-StillEmployed"/>
    <x v="0"/>
    <x v="1"/>
    <x v="1"/>
    <n v="4.21"/>
    <n v="5"/>
    <d v="2019-01-14T00:00:00"/>
    <n v="4"/>
    <x v="0"/>
    <x v="0"/>
    <x v="8"/>
    <n v="57"/>
    <x v="2"/>
    <x v="5"/>
    <x v="2"/>
  </r>
  <r>
    <x v="282"/>
    <n v="10013"/>
    <s v="P003"/>
    <s v="D005"/>
    <n v="10200"/>
    <d v="2006-01-09T00:00:00"/>
    <n v="64397"/>
    <x v="0"/>
    <d v="1968-01-15T00:00:00"/>
    <s v="Separated"/>
    <s v="US Citizen"/>
    <s v="White"/>
    <s v="ND"/>
    <n v="58782"/>
    <m/>
    <s v="N/A-StillEmployed"/>
    <x v="0"/>
    <x v="1"/>
    <x v="0"/>
    <n v="4.0999999999999996"/>
    <n v="3"/>
    <d v="2019-01-04T00:00:00"/>
    <n v="6"/>
    <x v="11"/>
    <x v="4"/>
    <x v="16"/>
    <n v="56"/>
    <x v="2"/>
    <x v="12"/>
    <x v="0"/>
  </r>
  <r>
    <x v="283"/>
    <n v="10287"/>
    <s v="P023"/>
    <s v="D004"/>
    <n v="10252"/>
    <d v="2014-02-17T00:00:00"/>
    <n v="63025"/>
    <x v="1"/>
    <d v="1983-05-16T00:00:00"/>
    <s v="Single"/>
    <s v="US Citizen"/>
    <s v="White"/>
    <s v="MA"/>
    <n v="2021"/>
    <m/>
    <s v="N/A-StillEmployed"/>
    <x v="0"/>
    <x v="0"/>
    <x v="2"/>
    <n v="2.44"/>
    <n v="5"/>
    <d v="2019-02-11T00:00:00"/>
    <n v="18"/>
    <x v="0"/>
    <x v="0"/>
    <x v="10"/>
    <n v="41"/>
    <x v="0"/>
    <x v="4"/>
    <x v="0"/>
  </r>
  <r>
    <x v="284"/>
    <n v="10044"/>
    <s v="P019"/>
    <s v="D003"/>
    <n v="10250"/>
    <d v="2015-01-05T00:00:00"/>
    <n v="75281"/>
    <x v="0"/>
    <d v="1988-05-05T00:00:00"/>
    <s v="Married"/>
    <s v="US Citizen"/>
    <s v="White"/>
    <s v="MA"/>
    <n v="1420"/>
    <d v="2016-02-12T00:00:00"/>
    <s v="medical issues"/>
    <x v="1"/>
    <x v="6"/>
    <x v="1"/>
    <n v="5"/>
    <n v="3"/>
    <d v="2015-04-15T00:00:00"/>
    <n v="11"/>
    <x v="19"/>
    <x v="1"/>
    <x v="9"/>
    <n v="36"/>
    <x v="1"/>
    <x v="1"/>
    <x v="5"/>
  </r>
  <r>
    <x v="285"/>
    <n v="10102"/>
    <s v="P028"/>
    <s v="D006"/>
    <n v="10194"/>
    <d v="2013-02-18T00:00:00"/>
    <n v="100416"/>
    <x v="0"/>
    <d v="1983-06-14T00:00:00"/>
    <s v="Single"/>
    <s v="Non-Citizen"/>
    <s v="Black or African American"/>
    <s v="MA"/>
    <n v="2451"/>
    <d v="2018-04-15T00:00:00"/>
    <s v="medical issues"/>
    <x v="1"/>
    <x v="4"/>
    <x v="1"/>
    <n v="4.5999999999999996"/>
    <n v="3"/>
    <d v="2017-02-12T00:00:00"/>
    <n v="9"/>
    <x v="3"/>
    <x v="2"/>
    <x v="6"/>
    <n v="41"/>
    <x v="0"/>
    <x v="5"/>
    <x v="1"/>
  </r>
  <r>
    <x v="286"/>
    <n v="10270"/>
    <s v="P024"/>
    <s v="D004"/>
    <n v="10002"/>
    <d v="2011-01-10T00:00:00"/>
    <n v="74813"/>
    <x v="1"/>
    <d v="1985-03-15T00:00:00"/>
    <s v="Single"/>
    <s v="US Citizen"/>
    <s v="White"/>
    <s v="MA"/>
    <n v="1778"/>
    <d v="2014-07-02T00:00:00"/>
    <s v="unhappy"/>
    <x v="1"/>
    <x v="0"/>
    <x v="1"/>
    <n v="4.4000000000000004"/>
    <n v="3"/>
    <d v="2014-01-05T00:00:00"/>
    <n v="5"/>
    <x v="2"/>
    <x v="0"/>
    <x v="5"/>
    <n v="39"/>
    <x v="1"/>
    <x v="0"/>
    <x v="5"/>
  </r>
  <r>
    <x v="287"/>
    <n v="10045"/>
    <s v="P019"/>
    <s v="D003"/>
    <n v="10250"/>
    <d v="2015-03-30T00:00:00"/>
    <n v="76029"/>
    <x v="0"/>
    <d v="1969-03-31T00:00:00"/>
    <s v="Married"/>
    <s v="Eligible NonCitizen"/>
    <s v="White"/>
    <s v="MA"/>
    <n v="2343"/>
    <m/>
    <s v="N/A-StillEmployed"/>
    <x v="0"/>
    <x v="3"/>
    <x v="1"/>
    <n v="5"/>
    <n v="4"/>
    <d v="2019-01-14T00:00:00"/>
    <n v="8"/>
    <x v="19"/>
    <x v="1"/>
    <x v="9"/>
    <n v="55"/>
    <x v="2"/>
    <x v="1"/>
    <x v="5"/>
  </r>
  <r>
    <x v="288"/>
    <n v="10205"/>
    <s v="P003"/>
    <s v="D005"/>
    <n v="10188"/>
    <d v="2011-07-05T00:00:00"/>
    <n v="57859"/>
    <x v="1"/>
    <d v="1991-05-23T00:00:00"/>
    <s v="Married"/>
    <s v="US Citizen"/>
    <s v="Two or more races"/>
    <s v="AZ"/>
    <n v="85006"/>
    <m/>
    <s v="N/A-StillEmployed"/>
    <x v="0"/>
    <x v="1"/>
    <x v="1"/>
    <n v="2.81"/>
    <n v="3"/>
    <d v="2019-01-17T00:00:00"/>
    <n v="16"/>
    <x v="11"/>
    <x v="4"/>
    <x v="14"/>
    <n v="33"/>
    <x v="1"/>
    <x v="0"/>
    <x v="2"/>
  </r>
  <r>
    <x v="289"/>
    <n v="10014"/>
    <s v="P023"/>
    <s v="D004"/>
    <n v="10196"/>
    <d v="2012-08-13T00:00:00"/>
    <n v="58523"/>
    <x v="0"/>
    <d v="1987-01-31T00:00:00"/>
    <s v="Divorced"/>
    <s v="US Citizen"/>
    <s v="White"/>
    <s v="MA"/>
    <n v="2171"/>
    <d v="2016-02-05T00:00:00"/>
    <s v="maternity leave - did not return"/>
    <x v="1"/>
    <x v="0"/>
    <x v="0"/>
    <n v="4.5"/>
    <n v="5"/>
    <d v="2016-02-01T00:00:00"/>
    <n v="15"/>
    <x v="0"/>
    <x v="0"/>
    <x v="2"/>
    <n v="37"/>
    <x v="1"/>
    <x v="3"/>
    <x v="2"/>
  </r>
  <r>
    <x v="290"/>
    <n v="10144"/>
    <s v="P022"/>
    <s v="D004"/>
    <n v="10175"/>
    <d v="2011-08-01T00:00:00"/>
    <n v="88976"/>
    <x v="0"/>
    <d v="1968-10-10T00:00:00"/>
    <s v="Divorced"/>
    <s v="US Citizen"/>
    <s v="White"/>
    <s v="MA"/>
    <n v="2169"/>
    <m/>
    <s v="N/A-StillEmployed"/>
    <x v="0"/>
    <x v="3"/>
    <x v="1"/>
    <n v="3.93"/>
    <n v="3"/>
    <d v="2019-02-27T00:00:00"/>
    <n v="19"/>
    <x v="9"/>
    <x v="0"/>
    <x v="13"/>
    <n v="55"/>
    <x v="2"/>
    <x v="0"/>
    <x v="8"/>
  </r>
  <r>
    <x v="291"/>
    <n v="10253"/>
    <s v="P003"/>
    <s v="D005"/>
    <n v="10188"/>
    <d v="2012-03-05T00:00:00"/>
    <n v="55875"/>
    <x v="0"/>
    <d v="1989-07-11T00:00:00"/>
    <s v="Single"/>
    <s v="US Citizen"/>
    <s v="Asian"/>
    <s v="ME"/>
    <n v="4063"/>
    <m/>
    <s v="N/A-StillEmployed"/>
    <x v="0"/>
    <x v="7"/>
    <x v="1"/>
    <n v="4.5"/>
    <n v="4"/>
    <d v="2019-01-18T00:00:00"/>
    <n v="11"/>
    <x v="11"/>
    <x v="4"/>
    <x v="14"/>
    <n v="35"/>
    <x v="1"/>
    <x v="3"/>
    <x v="2"/>
  </r>
  <r>
    <x v="292"/>
    <n v="10118"/>
    <s v="P010"/>
    <s v="D003"/>
    <n v="10084"/>
    <d v="2015-02-16T00:00:00"/>
    <n v="113999"/>
    <x v="0"/>
    <d v="1986-08-07T00:00:00"/>
    <s v="Married"/>
    <s v="US Citizen"/>
    <s v="Black or African American"/>
    <s v="MA"/>
    <n v="1960"/>
    <d v="2017-02-22T00:00:00"/>
    <s v="no-call, no-show"/>
    <x v="2"/>
    <x v="3"/>
    <x v="1"/>
    <n v="4.33"/>
    <n v="3"/>
    <d v="2017-02-15T00:00:00"/>
    <n v="9"/>
    <x v="6"/>
    <x v="1"/>
    <x v="1"/>
    <n v="38"/>
    <x v="1"/>
    <x v="1"/>
    <x v="6"/>
  </r>
  <r>
    <x v="293"/>
    <n v="10022"/>
    <s v="P023"/>
    <s v="D004"/>
    <n v="10265"/>
    <d v="2011-09-26T00:00:00"/>
    <n v="49773"/>
    <x v="1"/>
    <d v="1986-06-03T00:00:00"/>
    <s v="Married"/>
    <s v="US Citizen"/>
    <s v="White"/>
    <s v="MA"/>
    <n v="2747"/>
    <d v="2016-02-08T00:00:00"/>
    <s v="gross misconduct"/>
    <x v="2"/>
    <x v="2"/>
    <x v="0"/>
    <n v="4.3"/>
    <n v="5"/>
    <d v="2015-02-01T00:00:00"/>
    <n v="18"/>
    <x v="0"/>
    <x v="0"/>
    <x v="11"/>
    <n v="38"/>
    <x v="1"/>
    <x v="0"/>
    <x v="4"/>
  </r>
  <r>
    <x v="294"/>
    <n v="10183"/>
    <s v="P023"/>
    <s v="D004"/>
    <n v="10026"/>
    <d v="2015-07-05T00:00:00"/>
    <n v="62068"/>
    <x v="1"/>
    <d v="1985-04-06T00:00:00"/>
    <s v="Single"/>
    <s v="US Citizen"/>
    <s v="White"/>
    <s v="MA"/>
    <n v="2124"/>
    <m/>
    <s v="N/A-StillEmployed"/>
    <x v="0"/>
    <x v="0"/>
    <x v="1"/>
    <n v="3.21"/>
    <n v="3"/>
    <d v="2019-01-29T00:00:00"/>
    <n v="7"/>
    <x v="0"/>
    <x v="0"/>
    <x v="0"/>
    <n v="39"/>
    <x v="1"/>
    <x v="1"/>
    <x v="0"/>
  </r>
  <r>
    <x v="295"/>
    <n v="10190"/>
    <s v="P024"/>
    <s v="D004"/>
    <n v="10062"/>
    <d v="2014-08-18T00:00:00"/>
    <n v="66541"/>
    <x v="0"/>
    <d v="1976-02-10T00:00:00"/>
    <s v="Single"/>
    <s v="US Citizen"/>
    <s v="Black or African American"/>
    <s v="MA"/>
    <n v="2459"/>
    <m/>
    <s v="N/A-StillEmployed"/>
    <x v="0"/>
    <x v="3"/>
    <x v="1"/>
    <n v="3.11"/>
    <n v="5"/>
    <d v="2019-02-12T00:00:00"/>
    <n v="4"/>
    <x v="2"/>
    <x v="0"/>
    <x v="7"/>
    <n v="48"/>
    <x v="0"/>
    <x v="4"/>
    <x v="0"/>
  </r>
  <r>
    <x v="296"/>
    <n v="10274"/>
    <s v="P022"/>
    <s v="D004"/>
    <n v="10175"/>
    <d v="2011-09-26T00:00:00"/>
    <n v="80512"/>
    <x v="1"/>
    <d v="1955-11-14T00:00:00"/>
    <s v="Married"/>
    <s v="US Citizen"/>
    <s v="Black or African American"/>
    <s v="MA"/>
    <n v="2478"/>
    <d v="2012-01-02T00:00:00"/>
    <s v="Another position"/>
    <x v="1"/>
    <x v="4"/>
    <x v="1"/>
    <n v="4.5"/>
    <n v="3"/>
    <d v="2012-01-02T00:00:00"/>
    <n v="5"/>
    <x v="9"/>
    <x v="0"/>
    <x v="13"/>
    <n v="68"/>
    <x v="3"/>
    <x v="0"/>
    <x v="8"/>
  </r>
  <r>
    <x v="297"/>
    <n v="10293"/>
    <s v="P023"/>
    <s v="D004"/>
    <n v="10088"/>
    <d v="2012-08-13T00:00:00"/>
    <n v="50274"/>
    <x v="1"/>
    <d v="1980-08-02T00:00:00"/>
    <s v="Single"/>
    <s v="US Citizen"/>
    <s v="White"/>
    <s v="MA"/>
    <n v="1887"/>
    <d v="2015-09-01T00:00:00"/>
    <s v="career change"/>
    <x v="1"/>
    <x v="6"/>
    <x v="2"/>
    <n v="2.5"/>
    <n v="3"/>
    <d v="2014-09-05T00:00:00"/>
    <n v="13"/>
    <x v="0"/>
    <x v="0"/>
    <x v="3"/>
    <n v="44"/>
    <x v="0"/>
    <x v="3"/>
    <x v="2"/>
  </r>
  <r>
    <x v="298"/>
    <n v="10172"/>
    <s v="P026"/>
    <s v="D003"/>
    <n v="10197"/>
    <d v="2017-02-15T00:00:00"/>
    <n v="84903"/>
    <x v="0"/>
    <d v="1981-07-08T00:00:00"/>
    <s v="Single"/>
    <s v="US Citizen"/>
    <s v="Asian"/>
    <s v="MA"/>
    <n v="1887"/>
    <m/>
    <s v="N/A-StillEmployed"/>
    <x v="0"/>
    <x v="1"/>
    <x v="1"/>
    <n v="3.42"/>
    <n v="4"/>
    <d v="2019-01-04T00:00:00"/>
    <n v="17"/>
    <x v="24"/>
    <x v="1"/>
    <x v="19"/>
    <n v="43"/>
    <x v="0"/>
    <x v="10"/>
    <x v="8"/>
  </r>
  <r>
    <x v="299"/>
    <n v="10127"/>
    <s v="P032"/>
    <s v="D003"/>
    <n v="10250"/>
    <d v="2015-03-30T00:00:00"/>
    <n v="107226"/>
    <x v="1"/>
    <d v="1978-05-02T00:00:00"/>
    <s v="Widowed"/>
    <s v="US Citizen"/>
    <s v="Asian"/>
    <s v="MA"/>
    <n v="2453"/>
    <m/>
    <s v="N/A-StillEmployed"/>
    <x v="0"/>
    <x v="3"/>
    <x v="1"/>
    <n v="4.2"/>
    <n v="4"/>
    <d v="2019-02-05T00:00:00"/>
    <n v="7"/>
    <x v="15"/>
    <x v="1"/>
    <x v="9"/>
    <n v="46"/>
    <x v="0"/>
    <x v="1"/>
    <x v="1"/>
  </r>
  <r>
    <x v="300"/>
    <n v="10072"/>
    <s v="P023"/>
    <s v="D004"/>
    <n v="10069"/>
    <d v="2011-01-10T00:00:00"/>
    <n v="58371"/>
    <x v="0"/>
    <d v="1987-05-24T00:00:00"/>
    <s v="Single"/>
    <s v="US Citizen"/>
    <s v="White"/>
    <s v="MA"/>
    <n v="2030"/>
    <d v="2014-05-15T00:00:00"/>
    <s v="hours"/>
    <x v="1"/>
    <x v="0"/>
    <x v="1"/>
    <n v="5"/>
    <n v="5"/>
    <d v="2014-05-15T00:00:00"/>
    <n v="11"/>
    <x v="0"/>
    <x v="0"/>
    <x v="4"/>
    <n v="37"/>
    <x v="1"/>
    <x v="0"/>
    <x v="2"/>
  </r>
  <r>
    <x v="301"/>
    <n v="10048"/>
    <s v="P023"/>
    <s v="D004"/>
    <n v="10002"/>
    <d v="2011-05-16T00:00:00"/>
    <n v="55140"/>
    <x v="0"/>
    <d v="1965-09-09T00:00:00"/>
    <s v="Married"/>
    <s v="Eligible NonCitizen"/>
    <s v="White"/>
    <s v="MA"/>
    <n v="2324"/>
    <d v="2015-09-07T00:00:00"/>
    <s v="unhappy"/>
    <x v="1"/>
    <x v="7"/>
    <x v="1"/>
    <n v="5"/>
    <n v="3"/>
    <d v="2015-02-15T00:00:00"/>
    <n v="7"/>
    <x v="0"/>
    <x v="0"/>
    <x v="5"/>
    <n v="59"/>
    <x v="2"/>
    <x v="0"/>
    <x v="2"/>
  </r>
  <r>
    <x v="302"/>
    <n v="10204"/>
    <s v="P023"/>
    <s v="D004"/>
    <n v="10062"/>
    <d v="2011-01-10T00:00:00"/>
    <n v="58062"/>
    <x v="1"/>
    <d v="1983-07-30T00:00:00"/>
    <s v="Divorced"/>
    <s v="US Citizen"/>
    <s v="White"/>
    <s v="MA"/>
    <n v="1876"/>
    <d v="2012-05-14T00:00:00"/>
    <s v="Another position"/>
    <x v="1"/>
    <x v="2"/>
    <x v="1"/>
    <n v="3.6"/>
    <n v="5"/>
    <d v="2011-02-06T00:00:00"/>
    <n v="9"/>
    <x v="0"/>
    <x v="0"/>
    <x v="7"/>
    <n v="41"/>
    <x v="0"/>
    <x v="0"/>
    <x v="2"/>
  </r>
  <r>
    <x v="303"/>
    <n v="10264"/>
    <s v="P023"/>
    <s v="D004"/>
    <n v="10062"/>
    <d v="2012-01-09T00:00:00"/>
    <n v="59728"/>
    <x v="1"/>
    <d v="1969-10-02T00:00:00"/>
    <s v="Single"/>
    <s v="US Citizen"/>
    <s v="Black or African American"/>
    <s v="MA"/>
    <n v="2109"/>
    <d v="2015-06-27T00:00:00"/>
    <s v="relocation out of area"/>
    <x v="1"/>
    <x v="4"/>
    <x v="1"/>
    <n v="4.3"/>
    <n v="4"/>
    <d v="2014-06-02T00:00:00"/>
    <n v="16"/>
    <x v="0"/>
    <x v="0"/>
    <x v="7"/>
    <n v="54"/>
    <x v="2"/>
    <x v="3"/>
    <x v="2"/>
  </r>
  <r>
    <x v="304"/>
    <n v="10033"/>
    <s v="P024"/>
    <s v="D004"/>
    <n v="10114"/>
    <d v="2013-01-07T00:00:00"/>
    <n v="70507"/>
    <x v="0"/>
    <d v="1958-11-07T00:00:00"/>
    <s v="Single"/>
    <s v="US Citizen"/>
    <s v="White"/>
    <s v="MA"/>
    <n v="2045"/>
    <d v="2016-02-21T00:00:00"/>
    <s v="retiring"/>
    <x v="1"/>
    <x v="0"/>
    <x v="0"/>
    <n v="5"/>
    <n v="3"/>
    <d v="2016-01-19T00:00:00"/>
    <n v="7"/>
    <x v="2"/>
    <x v="0"/>
    <x v="8"/>
    <n v="65"/>
    <x v="3"/>
    <x v="5"/>
    <x v="5"/>
  </r>
  <r>
    <x v="305"/>
    <n v="10174"/>
    <s v="P024"/>
    <s v="D004"/>
    <n v="10252"/>
    <d v="2014-09-29T00:00:00"/>
    <n v="60446"/>
    <x v="1"/>
    <d v="1985-04-20T00:00:00"/>
    <s v="Single"/>
    <s v="US Citizen"/>
    <s v="White"/>
    <s v="MA"/>
    <n v="2302"/>
    <m/>
    <s v="N/A-StillEmployed"/>
    <x v="0"/>
    <x v="0"/>
    <x v="1"/>
    <n v="3.4"/>
    <n v="4"/>
    <d v="2019-02-21T00:00:00"/>
    <n v="14"/>
    <x v="2"/>
    <x v="0"/>
    <x v="10"/>
    <n v="39"/>
    <x v="1"/>
    <x v="4"/>
    <x v="0"/>
  </r>
  <r>
    <x v="306"/>
    <n v="10135"/>
    <s v="P024"/>
    <s v="D004"/>
    <n v="10196"/>
    <d v="2014-07-07T00:00:00"/>
    <n v="65893"/>
    <x v="0"/>
    <d v="1985-05-11T00:00:00"/>
    <s v="Single"/>
    <s v="US Citizen"/>
    <s v="White"/>
    <s v="MA"/>
    <n v="1810"/>
    <m/>
    <s v="N/A-StillEmployed"/>
    <x v="0"/>
    <x v="0"/>
    <x v="1"/>
    <n v="4.07"/>
    <n v="4"/>
    <d v="2019-02-28T00:00:00"/>
    <n v="13"/>
    <x v="2"/>
    <x v="0"/>
    <x v="2"/>
    <n v="39"/>
    <x v="1"/>
    <x v="4"/>
    <x v="0"/>
  </r>
  <r>
    <x v="307"/>
    <n v="10301"/>
    <s v="P023"/>
    <s v="D004"/>
    <n v="10114"/>
    <d v="2008-09-02T00:00:00"/>
    <n v="48513"/>
    <x v="1"/>
    <d v="1982-05-04T00:00:00"/>
    <s v="Single"/>
    <s v="US Citizen"/>
    <s v="Asian"/>
    <s v="MA"/>
    <n v="2458"/>
    <d v="2015-09-29T00:00:00"/>
    <s v="Another position"/>
    <x v="1"/>
    <x v="2"/>
    <x v="3"/>
    <n v="3.2"/>
    <n v="2"/>
    <d v="2015-09-02T00:00:00"/>
    <n v="4"/>
    <x v="0"/>
    <x v="0"/>
    <x v="8"/>
    <n v="42"/>
    <x v="0"/>
    <x v="2"/>
    <x v="4"/>
  </r>
  <r>
    <x v="308"/>
    <n v="10010"/>
    <s v="P006"/>
    <s v="D003"/>
    <n v="10175"/>
    <d v="2010-04-10T00:00:00"/>
    <n v="220450"/>
    <x v="1"/>
    <d v="1979-08-30T00:00:00"/>
    <s v="Single"/>
    <s v="US Citizen"/>
    <s v="White"/>
    <s v="MA"/>
    <n v="2067"/>
    <m/>
    <s v="N/A-StillEmployed"/>
    <x v="0"/>
    <x v="3"/>
    <x v="0"/>
    <n v="4.5999999999999996"/>
    <n v="5"/>
    <d v="2019-02-21T00:00:00"/>
    <n v="16"/>
    <x v="31"/>
    <x v="1"/>
    <x v="13"/>
    <n v="45"/>
    <x v="0"/>
    <x v="8"/>
    <x v="7"/>
  </r>
  <r>
    <x v="309"/>
    <n v="10043"/>
    <s v="P007"/>
    <s v="D003"/>
    <n v="10084"/>
    <d v="2015-03-30T00:00:00"/>
    <n v="89292"/>
    <x v="1"/>
    <d v="1979-02-24T00:00:00"/>
    <s v="Single"/>
    <s v="US Citizen"/>
    <s v="White"/>
    <s v="MA"/>
    <n v="2148"/>
    <m/>
    <s v="N/A-StillEmployed"/>
    <x v="0"/>
    <x v="3"/>
    <x v="1"/>
    <n v="5"/>
    <n v="3"/>
    <d v="2019-02-01T00:00:00"/>
    <n v="11"/>
    <x v="5"/>
    <x v="1"/>
    <x v="1"/>
    <n v="45"/>
    <x v="0"/>
    <x v="1"/>
    <x v="8"/>
  </r>
  <r>
    <x v="310"/>
    <n v="10271"/>
    <s v="P023"/>
    <s v="D004"/>
    <n v="10252"/>
    <d v="2014-09-29T00:00:00"/>
    <n v="45046"/>
    <x v="1"/>
    <d v="1978-08-17T00:00:00"/>
    <s v="Widowed"/>
    <s v="US Citizen"/>
    <s v="Asian"/>
    <s v="MA"/>
    <n v="1730"/>
    <m/>
    <s v="N/A-StillEmployed"/>
    <x v="0"/>
    <x v="0"/>
    <x v="1"/>
    <n v="4.5"/>
    <n v="5"/>
    <d v="2019-01-30T00:00:00"/>
    <n v="2"/>
    <x v="0"/>
    <x v="0"/>
    <x v="10"/>
    <n v="46"/>
    <x v="0"/>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E6019E-1BD3-48AD-AA87-556F4676CA4E}" name="PivotTable7"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20">
  <location ref="A3:E19" firstHeaderRow="1" firstDataRow="1" firstDataCol="4"/>
  <pivotFields count="30">
    <pivotField axis="axisRow" compact="0" outline="0" showAll="0" defaultSubtotal="0">
      <items count="311">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0"/>
        <item x="307"/>
        <item x="308"/>
        <item x="309"/>
        <item x="310"/>
      </items>
    </pivotField>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pivotField compact="0" outline="0" showAll="0" defaultSubtotal="0"/>
    <pivotField compact="0" outline="0" showAll="0" defaultSubtotal="0">
      <items count="2">
        <item x="1"/>
        <item x="0"/>
      </items>
    </pivotField>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pivotField compact="0" outline="0" showAll="0" defaultSubtotal="0"/>
    <pivotField axis="axisRow" compact="0" outline="0" showAll="0" sortType="descending" defaultSubtotal="0">
      <items count="32">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s>
      <autoSortScope>
        <pivotArea dataOnly="0" outline="0" fieldPosition="0">
          <references count="1">
            <reference field="4294967294" count="1" selected="0">
              <x v="0"/>
            </reference>
          </references>
        </pivotArea>
      </autoSortScope>
    </pivotField>
    <pivotField axis="axisRow" compact="0" outline="0" showAll="0" defaultSubtotal="0">
      <items count="7">
        <item x="3"/>
        <item x="5"/>
        <item x="1"/>
        <item m="1" x="6"/>
        <item x="4"/>
        <item x="2"/>
        <item x="0"/>
      </items>
    </pivotField>
    <pivotField compact="0" outline="0" showAll="0" defaultSubtotal="0"/>
    <pivotField dataField="1" compact="0" outline="0" showAll="0" sortType="descending" defaultSubtotal="0"/>
    <pivotField axis="axisRow" compact="0" outline="0" showAll="0" defaultSubtotal="0">
      <items count="4">
        <item h="1" x="1"/>
        <item h="1" x="0"/>
        <item h="1" x="2"/>
        <item x="3"/>
      </items>
    </pivotField>
    <pivotField compact="0" outline="0" showAll="0" defaultSubtotal="0"/>
    <pivotField compact="0" outline="0" subtotalTop="0" showAll="0" defaultSubtotal="0"/>
  </pivotFields>
  <rowFields count="4">
    <field x="0"/>
    <field x="24"/>
    <field x="23"/>
    <field x="27"/>
  </rowFields>
  <rowItems count="16">
    <i>
      <x v="20"/>
      <x v="6"/>
      <x v="22"/>
      <x v="3"/>
    </i>
    <i>
      <x v="39"/>
      <x v="4"/>
      <x v="2"/>
      <x v="3"/>
    </i>
    <i>
      <x v="41"/>
      <x v="6"/>
      <x v="22"/>
      <x v="3"/>
    </i>
    <i>
      <x v="61"/>
      <x v="2"/>
      <x v="31"/>
      <x v="3"/>
    </i>
    <i>
      <x v="68"/>
      <x v="6"/>
      <x v="23"/>
      <x v="3"/>
    </i>
    <i>
      <x v="89"/>
      <x v="6"/>
      <x v="22"/>
      <x v="3"/>
    </i>
    <i>
      <x v="98"/>
      <x v="4"/>
      <x v="2"/>
      <x v="3"/>
    </i>
    <i>
      <x v="124"/>
      <x v="6"/>
      <x v="22"/>
      <x v="3"/>
    </i>
    <i>
      <x v="143"/>
      <x v="6"/>
      <x v="22"/>
      <x v="3"/>
    </i>
    <i>
      <x v="150"/>
      <x v="1"/>
      <x v="19"/>
      <x v="3"/>
    </i>
    <i>
      <x v="205"/>
      <x v="6"/>
      <x v="23"/>
      <x v="3"/>
    </i>
    <i>
      <x v="223"/>
      <x v="6"/>
      <x v="22"/>
      <x v="3"/>
    </i>
    <i>
      <x v="228"/>
      <x v="4"/>
      <x v="2"/>
      <x v="3"/>
    </i>
    <i>
      <x v="276"/>
      <x v="6"/>
      <x v="23"/>
      <x v="3"/>
    </i>
    <i>
      <x v="295"/>
      <x v="6"/>
      <x v="21"/>
      <x v="3"/>
    </i>
    <i>
      <x v="303"/>
      <x v="6"/>
      <x v="23"/>
      <x v="3"/>
    </i>
  </rowItems>
  <colItems count="1">
    <i/>
  </colItems>
  <dataFields count="1">
    <dataField name=" Age" fld="26" baseField="23" baseItem="22"/>
  </dataFields>
  <formats count="128">
    <format dxfId="2355">
      <pivotArea field="24" type="button" dataOnly="0" labelOnly="1" outline="0" axis="axisRow" fieldPosition="1"/>
    </format>
    <format dxfId="2354">
      <pivotArea dataOnly="0" labelOnly="1" outline="0" fieldPosition="0">
        <references count="2">
          <reference field="0" count="1" selected="0">
            <x v="2"/>
          </reference>
          <reference field="24" count="1">
            <x v="6"/>
          </reference>
        </references>
      </pivotArea>
    </format>
    <format dxfId="2353">
      <pivotArea dataOnly="0" labelOnly="1" outline="0" fieldPosition="0">
        <references count="2">
          <reference field="0" count="1" selected="0">
            <x v="5"/>
          </reference>
          <reference field="24" count="1">
            <x v="5"/>
          </reference>
        </references>
      </pivotArea>
    </format>
    <format dxfId="2352">
      <pivotArea dataOnly="0" labelOnly="1" outline="0" fieldPosition="0">
        <references count="2">
          <reference field="0" count="1" selected="0">
            <x v="6"/>
          </reference>
          <reference field="24" count="1">
            <x v="6"/>
          </reference>
        </references>
      </pivotArea>
    </format>
    <format dxfId="2351">
      <pivotArea dataOnly="0" labelOnly="1" outline="0" fieldPosition="0">
        <references count="2">
          <reference field="0" count="1" selected="0">
            <x v="8"/>
          </reference>
          <reference field="24" count="1">
            <x v="2"/>
          </reference>
        </references>
      </pivotArea>
    </format>
    <format dxfId="2350">
      <pivotArea dataOnly="0" labelOnly="1" outline="0" fieldPosition="0">
        <references count="2">
          <reference field="0" count="1" selected="0">
            <x v="12"/>
          </reference>
          <reference field="24" count="1">
            <x v="6"/>
          </reference>
        </references>
      </pivotArea>
    </format>
    <format dxfId="2349">
      <pivotArea dataOnly="0" labelOnly="1" outline="0" fieldPosition="0">
        <references count="2">
          <reference field="0" count="1" selected="0">
            <x v="25"/>
          </reference>
          <reference field="24" count="1">
            <x v="0"/>
          </reference>
        </references>
      </pivotArea>
    </format>
    <format dxfId="2348">
      <pivotArea dataOnly="0" labelOnly="1" outline="0" fieldPosition="0">
        <references count="2">
          <reference field="0" count="1" selected="0">
            <x v="29"/>
          </reference>
          <reference field="24" count="1">
            <x v="6"/>
          </reference>
        </references>
      </pivotArea>
    </format>
    <format dxfId="2347">
      <pivotArea dataOnly="0" labelOnly="1" outline="0" fieldPosition="0">
        <references count="2">
          <reference field="0" count="1" selected="0">
            <x v="34"/>
          </reference>
          <reference field="24" count="1">
            <x v="5"/>
          </reference>
        </references>
      </pivotArea>
    </format>
    <format dxfId="2346">
      <pivotArea dataOnly="0" labelOnly="1" outline="0" fieldPosition="0">
        <references count="2">
          <reference field="0" count="1" selected="0">
            <x v="35"/>
          </reference>
          <reference field="24" count="1">
            <x v="6"/>
          </reference>
        </references>
      </pivotArea>
    </format>
    <format dxfId="2345">
      <pivotArea dataOnly="0" labelOnly="1" outline="0" fieldPosition="0">
        <references count="2">
          <reference field="0" count="1" selected="0">
            <x v="36"/>
          </reference>
          <reference field="24" count="1">
            <x v="5"/>
          </reference>
        </references>
      </pivotArea>
    </format>
    <format dxfId="2344">
      <pivotArea dataOnly="0" labelOnly="1" outline="0" fieldPosition="0">
        <references count="2">
          <reference field="0" count="1" selected="0">
            <x v="37"/>
          </reference>
          <reference field="24" count="1">
            <x v="6"/>
          </reference>
        </references>
      </pivotArea>
    </format>
    <format dxfId="2343">
      <pivotArea dataOnly="0" labelOnly="1" outline="0" fieldPosition="0">
        <references count="2">
          <reference field="0" count="1" selected="0">
            <x v="38"/>
          </reference>
          <reference field="24" count="1">
            <x v="2"/>
          </reference>
        </references>
      </pivotArea>
    </format>
    <format dxfId="2342">
      <pivotArea dataOnly="0" labelOnly="1" outline="0" fieldPosition="0">
        <references count="2">
          <reference field="0" count="1" selected="0">
            <x v="39"/>
          </reference>
          <reference field="24" count="1">
            <x v="4"/>
          </reference>
        </references>
      </pivotArea>
    </format>
    <format dxfId="2341">
      <pivotArea dataOnly="0" labelOnly="1" outline="0" fieldPosition="0">
        <references count="2">
          <reference field="0" count="1" selected="0">
            <x v="40"/>
          </reference>
          <reference field="24" count="1">
            <x v="6"/>
          </reference>
        </references>
      </pivotArea>
    </format>
    <format dxfId="2340">
      <pivotArea dataOnly="0" labelOnly="1" outline="0" fieldPosition="0">
        <references count="2">
          <reference field="0" count="1" selected="0">
            <x v="42"/>
          </reference>
          <reference field="24" count="1">
            <x v="2"/>
          </reference>
        </references>
      </pivotArea>
    </format>
    <format dxfId="2339">
      <pivotArea dataOnly="0" labelOnly="1" outline="0" fieldPosition="0">
        <references count="2">
          <reference field="0" count="1" selected="0">
            <x v="43"/>
          </reference>
          <reference field="24" count="1">
            <x v="6"/>
          </reference>
        </references>
      </pivotArea>
    </format>
    <format dxfId="2338">
      <pivotArea dataOnly="0" labelOnly="1" outline="0" fieldPosition="0">
        <references count="2">
          <reference field="0" count="1" selected="0">
            <x v="45"/>
          </reference>
          <reference field="24" count="1">
            <x v="4"/>
          </reference>
        </references>
      </pivotArea>
    </format>
    <format dxfId="2337">
      <pivotArea dataOnly="0" labelOnly="1" outline="0" fieldPosition="0">
        <references count="2">
          <reference field="0" count="1" selected="0">
            <x v="47"/>
          </reference>
          <reference field="24" count="1">
            <x v="6"/>
          </reference>
        </references>
      </pivotArea>
    </format>
    <format dxfId="2336">
      <pivotArea dataOnly="0" labelOnly="1" outline="0" fieldPosition="0">
        <references count="2">
          <reference field="0" count="1" selected="0">
            <x v="48"/>
          </reference>
          <reference field="24" count="1">
            <x v="2"/>
          </reference>
        </references>
      </pivotArea>
    </format>
    <format dxfId="2335">
      <pivotArea dataOnly="0" labelOnly="1" outline="0" fieldPosition="0">
        <references count="2">
          <reference field="0" count="1" selected="0">
            <x v="51"/>
          </reference>
          <reference field="24" count="1">
            <x v="6"/>
          </reference>
        </references>
      </pivotArea>
    </format>
    <format dxfId="2334">
      <pivotArea dataOnly="0" labelOnly="1" outline="0" fieldPosition="0">
        <references count="2">
          <reference field="0" count="1" selected="0">
            <x v="57"/>
          </reference>
          <reference field="24" count="1">
            <x v="2"/>
          </reference>
        </references>
      </pivotArea>
    </format>
    <format dxfId="2333">
      <pivotArea dataOnly="0" labelOnly="1" outline="0" fieldPosition="0">
        <references count="2">
          <reference field="0" count="1" selected="0">
            <x v="58"/>
          </reference>
          <reference field="24" count="1">
            <x v="6"/>
          </reference>
        </references>
      </pivotArea>
    </format>
    <format dxfId="2332">
      <pivotArea dataOnly="0" labelOnly="1" outline="0" fieldPosition="0">
        <references count="2">
          <reference field="0" count="1" selected="0">
            <x v="59"/>
          </reference>
          <reference field="24" count="1">
            <x v="2"/>
          </reference>
        </references>
      </pivotArea>
    </format>
    <format dxfId="2331">
      <pivotArea dataOnly="0" labelOnly="1" outline="0" fieldPosition="0">
        <references count="2">
          <reference field="0" count="1" selected="0">
            <x v="60"/>
          </reference>
          <reference field="24" count="1">
            <x v="4"/>
          </reference>
        </references>
      </pivotArea>
    </format>
    <format dxfId="2330">
      <pivotArea dataOnly="0" labelOnly="1" outline="0" fieldPosition="0">
        <references count="2">
          <reference field="0" count="1" selected="0">
            <x v="61"/>
          </reference>
          <reference field="24" count="1">
            <x v="2"/>
          </reference>
        </references>
      </pivotArea>
    </format>
    <format dxfId="2329">
      <pivotArea dataOnly="0" labelOnly="1" outline="0" fieldPosition="0">
        <references count="2">
          <reference field="0" count="1" selected="0">
            <x v="62"/>
          </reference>
          <reference field="24" count="1">
            <x v="6"/>
          </reference>
        </references>
      </pivotArea>
    </format>
    <format dxfId="2328">
      <pivotArea dataOnly="0" labelOnly="1" outline="0" fieldPosition="0">
        <references count="2">
          <reference field="0" count="1" selected="0">
            <x v="66"/>
          </reference>
          <reference field="24" count="1">
            <x v="5"/>
          </reference>
        </references>
      </pivotArea>
    </format>
    <format dxfId="2327">
      <pivotArea dataOnly="0" labelOnly="1" outline="0" fieldPosition="0">
        <references count="2">
          <reference field="0" count="1" selected="0">
            <x v="67"/>
          </reference>
          <reference field="24" count="1">
            <x v="4"/>
          </reference>
        </references>
      </pivotArea>
    </format>
    <format dxfId="2326">
      <pivotArea dataOnly="0" labelOnly="1" outline="0" fieldPosition="0">
        <references count="2">
          <reference field="0" count="1" selected="0">
            <x v="69"/>
          </reference>
          <reference field="24" count="1">
            <x v="6"/>
          </reference>
        </references>
      </pivotArea>
    </format>
    <format dxfId="2325">
      <pivotArea dataOnly="0" labelOnly="1" outline="0" fieldPosition="0">
        <references count="2">
          <reference field="0" count="1" selected="0">
            <x v="70"/>
          </reference>
          <reference field="24" count="1">
            <x v="2"/>
          </reference>
        </references>
      </pivotArea>
    </format>
    <format dxfId="2324">
      <pivotArea dataOnly="0" labelOnly="1" outline="0" fieldPosition="0">
        <references count="2">
          <reference field="0" count="1" selected="0">
            <x v="71"/>
          </reference>
          <reference field="24" count="1">
            <x v="6"/>
          </reference>
        </references>
      </pivotArea>
    </format>
    <format dxfId="2323">
      <pivotArea dataOnly="0" labelOnly="1" outline="0" fieldPosition="0">
        <references count="2">
          <reference field="0" count="1" selected="0">
            <x v="72"/>
          </reference>
          <reference field="24" count="1">
            <x v="4"/>
          </reference>
        </references>
      </pivotArea>
    </format>
    <format dxfId="2322">
      <pivotArea dataOnly="0" labelOnly="1" outline="0" fieldPosition="0">
        <references count="2">
          <reference field="0" count="1" selected="0">
            <x v="73"/>
          </reference>
          <reference field="24" count="1">
            <x v="6"/>
          </reference>
        </references>
      </pivotArea>
    </format>
    <format dxfId="2321">
      <pivotArea dataOnly="0" labelOnly="1" outline="0" fieldPosition="0">
        <references count="2">
          <reference field="0" count="1" selected="0">
            <x v="75"/>
          </reference>
          <reference field="24" count="1">
            <x v="2"/>
          </reference>
        </references>
      </pivotArea>
    </format>
    <format dxfId="2320">
      <pivotArea dataOnly="0" labelOnly="1" outline="0" fieldPosition="0">
        <references count="2">
          <reference field="0" count="1" selected="0">
            <x v="77"/>
          </reference>
          <reference field="24" count="1">
            <x v="4"/>
          </reference>
        </references>
      </pivotArea>
    </format>
    <format dxfId="2319">
      <pivotArea dataOnly="0" labelOnly="1" outline="0" fieldPosition="0">
        <references count="2">
          <reference field="0" count="1" selected="0">
            <x v="78"/>
          </reference>
          <reference field="24" count="1">
            <x v="6"/>
          </reference>
        </references>
      </pivotArea>
    </format>
    <format dxfId="2318">
      <pivotArea dataOnly="0" labelOnly="1" outline="0" fieldPosition="0">
        <references count="2">
          <reference field="0" count="1" selected="0">
            <x v="91"/>
          </reference>
          <reference field="24" count="1">
            <x v="2"/>
          </reference>
        </references>
      </pivotArea>
    </format>
    <format dxfId="2317">
      <pivotArea dataOnly="0" labelOnly="1" outline="0" fieldPosition="0">
        <references count="2">
          <reference field="0" count="1" selected="0">
            <x v="92"/>
          </reference>
          <reference field="24" count="1">
            <x v="6"/>
          </reference>
        </references>
      </pivotArea>
    </format>
    <format dxfId="2316">
      <pivotArea dataOnly="0" labelOnly="1" outline="0" fieldPosition="0">
        <references count="2">
          <reference field="0" count="1" selected="0">
            <x v="96"/>
          </reference>
          <reference field="24" count="1">
            <x v="2"/>
          </reference>
        </references>
      </pivotArea>
    </format>
    <format dxfId="2315">
      <pivotArea dataOnly="0" labelOnly="1" outline="0" fieldPosition="0">
        <references count="2">
          <reference field="0" count="1" selected="0">
            <x v="97"/>
          </reference>
          <reference field="24" count="1">
            <x v="0"/>
          </reference>
        </references>
      </pivotArea>
    </format>
    <format dxfId="2314">
      <pivotArea dataOnly="0" labelOnly="1" outline="0" fieldPosition="0">
        <references count="2">
          <reference field="0" count="1" selected="0">
            <x v="98"/>
          </reference>
          <reference field="24" count="1">
            <x v="4"/>
          </reference>
        </references>
      </pivotArea>
    </format>
    <format dxfId="2313">
      <pivotArea dataOnly="0" labelOnly="1" outline="0" fieldPosition="0">
        <references count="2">
          <reference field="0" count="1" selected="0">
            <x v="99"/>
          </reference>
          <reference field="24" count="1">
            <x v="2"/>
          </reference>
        </references>
      </pivotArea>
    </format>
    <format dxfId="2312">
      <pivotArea dataOnly="0" labelOnly="1" outline="0" fieldPosition="0">
        <references count="2">
          <reference field="0" count="1" selected="0">
            <x v="100"/>
          </reference>
          <reference field="24" count="1">
            <x v="6"/>
          </reference>
        </references>
      </pivotArea>
    </format>
    <format dxfId="2311">
      <pivotArea dataOnly="0" labelOnly="1" outline="0" fieldPosition="0">
        <references count="2">
          <reference field="0" count="1" selected="0">
            <x v="107"/>
          </reference>
          <reference field="24" count="1">
            <x v="4"/>
          </reference>
        </references>
      </pivotArea>
    </format>
    <format dxfId="2310">
      <pivotArea dataOnly="0" labelOnly="1" outline="0" fieldPosition="0">
        <references count="2">
          <reference field="0" count="1" selected="0">
            <x v="109"/>
          </reference>
          <reference field="24" count="1">
            <x v="2"/>
          </reference>
        </references>
      </pivotArea>
    </format>
    <format dxfId="2309">
      <pivotArea dataOnly="0" labelOnly="1" outline="0" fieldPosition="0">
        <references count="2">
          <reference field="0" count="1" selected="0">
            <x v="110"/>
          </reference>
          <reference field="24" count="1">
            <x v="6"/>
          </reference>
        </references>
      </pivotArea>
    </format>
    <format dxfId="2308">
      <pivotArea dataOnly="0" labelOnly="1" outline="0" fieldPosition="0">
        <references count="2">
          <reference field="0" count="1" selected="0">
            <x v="113"/>
          </reference>
          <reference field="24" count="1">
            <x v="2"/>
          </reference>
        </references>
      </pivotArea>
    </format>
    <format dxfId="2307">
      <pivotArea dataOnly="0" labelOnly="1" outline="0" fieldPosition="0">
        <references count="2">
          <reference field="0" count="1" selected="0">
            <x v="114"/>
          </reference>
          <reference field="24" count="1">
            <x v="6"/>
          </reference>
        </references>
      </pivotArea>
    </format>
    <format dxfId="2306">
      <pivotArea dataOnly="0" labelOnly="1" outline="0" fieldPosition="0">
        <references count="2">
          <reference field="0" count="1" selected="0">
            <x v="120"/>
          </reference>
          <reference field="24" count="1">
            <x v="2"/>
          </reference>
        </references>
      </pivotArea>
    </format>
    <format dxfId="2305">
      <pivotArea dataOnly="0" labelOnly="1" outline="0" fieldPosition="0">
        <references count="2">
          <reference field="0" count="1" selected="0">
            <x v="122"/>
          </reference>
          <reference field="24" count="1">
            <x v="6"/>
          </reference>
        </references>
      </pivotArea>
    </format>
    <format dxfId="2304">
      <pivotArea dataOnly="0" labelOnly="1" outline="0" fieldPosition="0">
        <references count="2">
          <reference field="0" count="1" selected="0">
            <x v="128"/>
          </reference>
          <reference field="24" count="1">
            <x v="4"/>
          </reference>
        </references>
      </pivotArea>
    </format>
    <format dxfId="2303">
      <pivotArea dataOnly="0" labelOnly="1" outline="0" fieldPosition="0">
        <references count="2">
          <reference field="0" count="1" selected="0">
            <x v="130"/>
          </reference>
          <reference field="24" count="1">
            <x v="2"/>
          </reference>
        </references>
      </pivotArea>
    </format>
    <format dxfId="2302">
      <pivotArea dataOnly="0" labelOnly="1" outline="0" fieldPosition="0">
        <references count="2">
          <reference field="0" count="1" selected="0">
            <x v="131"/>
          </reference>
          <reference field="24" count="1">
            <x v="4"/>
          </reference>
        </references>
      </pivotArea>
    </format>
    <format dxfId="2301">
      <pivotArea dataOnly="0" labelOnly="1" outline="0" fieldPosition="0">
        <references count="2">
          <reference field="0" count="1" selected="0">
            <x v="133"/>
          </reference>
          <reference field="24" count="1">
            <x v="6"/>
          </reference>
        </references>
      </pivotArea>
    </format>
    <format dxfId="2300">
      <pivotArea dataOnly="0" labelOnly="1" outline="0" fieldPosition="0">
        <references count="2">
          <reference field="0" count="1" selected="0">
            <x v="144"/>
          </reference>
          <reference field="24" count="1">
            <x v="2"/>
          </reference>
        </references>
      </pivotArea>
    </format>
    <format dxfId="2299">
      <pivotArea dataOnly="0" labelOnly="1" outline="0" fieldPosition="0">
        <references count="2">
          <reference field="0" count="1" selected="0">
            <x v="145"/>
          </reference>
          <reference field="24" count="1">
            <x v="6"/>
          </reference>
        </references>
      </pivotArea>
    </format>
    <format dxfId="2298">
      <pivotArea dataOnly="0" labelOnly="1" outline="0" fieldPosition="0">
        <references count="2">
          <reference field="0" count="1" selected="0">
            <x v="149"/>
          </reference>
          <reference field="24" count="1">
            <x v="4"/>
          </reference>
        </references>
      </pivotArea>
    </format>
    <format dxfId="2297">
      <pivotArea dataOnly="0" labelOnly="1" outline="0" fieldPosition="0">
        <references count="2">
          <reference field="0" count="1" selected="0">
            <x v="150"/>
          </reference>
          <reference field="24" count="1">
            <x v="1"/>
          </reference>
        </references>
      </pivotArea>
    </format>
    <format dxfId="2296">
      <pivotArea dataOnly="0" labelOnly="1" outline="0" fieldPosition="0">
        <references count="2">
          <reference field="0" count="1" selected="0">
            <x v="153"/>
          </reference>
          <reference field="24" count="1">
            <x v="6"/>
          </reference>
        </references>
      </pivotArea>
    </format>
    <format dxfId="2295">
      <pivotArea dataOnly="0" labelOnly="1" outline="0" fieldPosition="0">
        <references count="2">
          <reference field="0" count="1" selected="0">
            <x v="155"/>
          </reference>
          <reference field="24" count="1">
            <x v="4"/>
          </reference>
        </references>
      </pivotArea>
    </format>
    <format dxfId="2294">
      <pivotArea dataOnly="0" labelOnly="1" outline="0" fieldPosition="0">
        <references count="2">
          <reference field="0" count="1" selected="0">
            <x v="156"/>
          </reference>
          <reference field="24" count="1">
            <x v="2"/>
          </reference>
        </references>
      </pivotArea>
    </format>
    <format dxfId="2293">
      <pivotArea dataOnly="0" labelOnly="1" outline="0" fieldPosition="0">
        <references count="2">
          <reference field="0" count="1" selected="0">
            <x v="159"/>
          </reference>
          <reference field="24" count="1">
            <x v="6"/>
          </reference>
        </references>
      </pivotArea>
    </format>
    <format dxfId="2292">
      <pivotArea dataOnly="0" labelOnly="1" outline="0" fieldPosition="0">
        <references count="2">
          <reference field="0" count="1" selected="0">
            <x v="160"/>
          </reference>
          <reference field="24" count="1">
            <x v="0"/>
          </reference>
        </references>
      </pivotArea>
    </format>
    <format dxfId="2291">
      <pivotArea dataOnly="0" labelOnly="1" outline="0" fieldPosition="0">
        <references count="2">
          <reference field="0" count="1" selected="0">
            <x v="162"/>
          </reference>
          <reference field="24" count="1">
            <x v="2"/>
          </reference>
        </references>
      </pivotArea>
    </format>
    <format dxfId="2290">
      <pivotArea dataOnly="0" labelOnly="1" outline="0" fieldPosition="0">
        <references count="2">
          <reference field="0" count="1" selected="0">
            <x v="164"/>
          </reference>
          <reference field="24" count="1">
            <x v="0"/>
          </reference>
        </references>
      </pivotArea>
    </format>
    <format dxfId="2289">
      <pivotArea dataOnly="0" labelOnly="1" outline="0" fieldPosition="0">
        <references count="2">
          <reference field="0" count="1" selected="0">
            <x v="165"/>
          </reference>
          <reference field="24" count="1">
            <x v="6"/>
          </reference>
        </references>
      </pivotArea>
    </format>
    <format dxfId="2288">
      <pivotArea dataOnly="0" labelOnly="1" outline="0" fieldPosition="0">
        <references count="2">
          <reference field="0" count="1" selected="0">
            <x v="166"/>
          </reference>
          <reference field="24" count="1">
            <x v="4"/>
          </reference>
        </references>
      </pivotArea>
    </format>
    <format dxfId="2287">
      <pivotArea dataOnly="0" labelOnly="1" outline="0" fieldPosition="0">
        <references count="2">
          <reference field="0" count="1" selected="0">
            <x v="167"/>
          </reference>
          <reference field="24" count="1">
            <x v="6"/>
          </reference>
        </references>
      </pivotArea>
    </format>
    <format dxfId="2286">
      <pivotArea dataOnly="0" labelOnly="1" outline="0" fieldPosition="0">
        <references count="2">
          <reference field="0" count="1" selected="0">
            <x v="170"/>
          </reference>
          <reference field="24" count="1">
            <x v="2"/>
          </reference>
        </references>
      </pivotArea>
    </format>
    <format dxfId="2285">
      <pivotArea dataOnly="0" labelOnly="1" outline="0" fieldPosition="0">
        <references count="2">
          <reference field="0" count="1" selected="0">
            <x v="172"/>
          </reference>
          <reference field="24" count="1">
            <x v="6"/>
          </reference>
        </references>
      </pivotArea>
    </format>
    <format dxfId="2284">
      <pivotArea dataOnly="0" labelOnly="1" outline="0" fieldPosition="0">
        <references count="2">
          <reference field="0" count="1" selected="0">
            <x v="180"/>
          </reference>
          <reference field="24" count="1">
            <x v="5"/>
          </reference>
        </references>
      </pivotArea>
    </format>
    <format dxfId="2283">
      <pivotArea dataOnly="0" labelOnly="1" outline="0" fieldPosition="0">
        <references count="2">
          <reference field="0" count="1" selected="0">
            <x v="181"/>
          </reference>
          <reference field="24" count="1">
            <x v="6"/>
          </reference>
        </references>
      </pivotArea>
    </format>
    <format dxfId="2282">
      <pivotArea dataOnly="0" labelOnly="1" outline="0" fieldPosition="0">
        <references count="2">
          <reference field="0" count="1" selected="0">
            <x v="183"/>
          </reference>
          <reference field="24" count="1">
            <x v="4"/>
          </reference>
        </references>
      </pivotArea>
    </format>
    <format dxfId="2281">
      <pivotArea dataOnly="0" labelOnly="1" outline="0" fieldPosition="0">
        <references count="2">
          <reference field="0" count="1" selected="0">
            <x v="185"/>
          </reference>
          <reference field="24" count="1">
            <x v="6"/>
          </reference>
        </references>
      </pivotArea>
    </format>
    <format dxfId="2280">
      <pivotArea dataOnly="0" labelOnly="1" outline="0" fieldPosition="0">
        <references count="2">
          <reference field="0" count="1" selected="0">
            <x v="189"/>
          </reference>
          <reference field="24" count="1">
            <x v="2"/>
          </reference>
        </references>
      </pivotArea>
    </format>
    <format dxfId="2279">
      <pivotArea dataOnly="0" labelOnly="1" outline="0" fieldPosition="0">
        <references count="2">
          <reference field="0" count="1" selected="0">
            <x v="190"/>
          </reference>
          <reference field="24" count="1">
            <x v="6"/>
          </reference>
        </references>
      </pivotArea>
    </format>
    <format dxfId="2278">
      <pivotArea dataOnly="0" labelOnly="1" outline="0" fieldPosition="0">
        <references count="2">
          <reference field="0" count="1" selected="0">
            <x v="192"/>
          </reference>
          <reference field="24" count="1">
            <x v="2"/>
          </reference>
        </references>
      </pivotArea>
    </format>
    <format dxfId="2277">
      <pivotArea dataOnly="0" labelOnly="1" outline="0" fieldPosition="0">
        <references count="2">
          <reference field="0" count="1" selected="0">
            <x v="193"/>
          </reference>
          <reference field="24" count="1">
            <x v="6"/>
          </reference>
        </references>
      </pivotArea>
    </format>
    <format dxfId="2276">
      <pivotArea dataOnly="0" labelOnly="1" outline="0" fieldPosition="0">
        <references count="2">
          <reference field="0" count="1" selected="0">
            <x v="196"/>
          </reference>
          <reference field="24" count="1">
            <x v="2"/>
          </reference>
        </references>
      </pivotArea>
    </format>
    <format dxfId="2275">
      <pivotArea dataOnly="0" labelOnly="1" outline="0" fieldPosition="0">
        <references count="2">
          <reference field="0" count="1" selected="0">
            <x v="199"/>
          </reference>
          <reference field="24" count="1">
            <x v="6"/>
          </reference>
        </references>
      </pivotArea>
    </format>
    <format dxfId="2274">
      <pivotArea dataOnly="0" labelOnly="1" outline="0" fieldPosition="0">
        <references count="2">
          <reference field="0" count="1" selected="0">
            <x v="201"/>
          </reference>
          <reference field="24" count="1">
            <x v="4"/>
          </reference>
        </references>
      </pivotArea>
    </format>
    <format dxfId="2273">
      <pivotArea dataOnly="0" labelOnly="1" outline="0" fieldPosition="0">
        <references count="2">
          <reference field="0" count="1" selected="0">
            <x v="202"/>
          </reference>
          <reference field="24" count="1">
            <x v="6"/>
          </reference>
        </references>
      </pivotArea>
    </format>
    <format dxfId="2272">
      <pivotArea dataOnly="0" labelOnly="1" outline="0" fieldPosition="0">
        <references count="2">
          <reference field="0" count="1" selected="0">
            <x v="206"/>
          </reference>
          <reference field="24" count="1">
            <x v="4"/>
          </reference>
        </references>
      </pivotArea>
    </format>
    <format dxfId="2271">
      <pivotArea dataOnly="0" labelOnly="1" outline="0" fieldPosition="0">
        <references count="2">
          <reference field="0" count="1" selected="0">
            <x v="207"/>
          </reference>
          <reference field="24" count="1">
            <x v="6"/>
          </reference>
        </references>
      </pivotArea>
    </format>
    <format dxfId="2270">
      <pivotArea dataOnly="0" labelOnly="1" outline="0" fieldPosition="0">
        <references count="2">
          <reference field="0" count="1" selected="0">
            <x v="209"/>
          </reference>
          <reference field="24" count="1">
            <x v="4"/>
          </reference>
        </references>
      </pivotArea>
    </format>
    <format dxfId="2269">
      <pivotArea dataOnly="0" labelOnly="1" outline="0" fieldPosition="0">
        <references count="2">
          <reference field="0" count="1" selected="0">
            <x v="217"/>
          </reference>
          <reference field="24" count="1">
            <x v="6"/>
          </reference>
        </references>
      </pivotArea>
    </format>
    <format dxfId="2268">
      <pivotArea dataOnly="0" labelOnly="1" outline="0" fieldPosition="0">
        <references count="2">
          <reference field="0" count="1" selected="0">
            <x v="218"/>
          </reference>
          <reference field="24" count="1">
            <x v="2"/>
          </reference>
        </references>
      </pivotArea>
    </format>
    <format dxfId="2267">
      <pivotArea dataOnly="0" labelOnly="1" outline="0" fieldPosition="0">
        <references count="2">
          <reference field="0" count="1" selected="0">
            <x v="220"/>
          </reference>
          <reference field="24" count="1">
            <x v="6"/>
          </reference>
        </references>
      </pivotArea>
    </format>
    <format dxfId="2266">
      <pivotArea dataOnly="0" labelOnly="1" outline="0" fieldPosition="0">
        <references count="2">
          <reference field="0" count="1" selected="0">
            <x v="221"/>
          </reference>
          <reference field="24" count="1">
            <x v="4"/>
          </reference>
        </references>
      </pivotArea>
    </format>
    <format dxfId="2265">
      <pivotArea dataOnly="0" labelOnly="1" outline="0" fieldPosition="0">
        <references count="2">
          <reference field="0" count="1" selected="0">
            <x v="223"/>
          </reference>
          <reference field="24" count="1">
            <x v="6"/>
          </reference>
        </references>
      </pivotArea>
    </format>
    <format dxfId="2264">
      <pivotArea dataOnly="0" labelOnly="1" outline="0" fieldPosition="0">
        <references count="2">
          <reference field="0" count="1" selected="0">
            <x v="226"/>
          </reference>
          <reference field="24" count="1">
            <x v="2"/>
          </reference>
        </references>
      </pivotArea>
    </format>
    <format dxfId="2263">
      <pivotArea dataOnly="0" labelOnly="1" outline="0" fieldPosition="0">
        <references count="2">
          <reference field="0" count="1" selected="0">
            <x v="228"/>
          </reference>
          <reference field="24" count="1">
            <x v="4"/>
          </reference>
        </references>
      </pivotArea>
    </format>
    <format dxfId="2262">
      <pivotArea dataOnly="0" labelOnly="1" outline="0" fieldPosition="0">
        <references count="2">
          <reference field="0" count="1" selected="0">
            <x v="230"/>
          </reference>
          <reference field="24" count="1">
            <x v="6"/>
          </reference>
        </references>
      </pivotArea>
    </format>
    <format dxfId="2261">
      <pivotArea dataOnly="0" labelOnly="1" outline="0" fieldPosition="0">
        <references count="2">
          <reference field="0" count="1" selected="0">
            <x v="236"/>
          </reference>
          <reference field="24" count="1">
            <x v="2"/>
          </reference>
        </references>
      </pivotArea>
    </format>
    <format dxfId="2260">
      <pivotArea dataOnly="0" labelOnly="1" outline="0" fieldPosition="0">
        <references count="2">
          <reference field="0" count="1" selected="0">
            <x v="239"/>
          </reference>
          <reference field="24" count="1">
            <x v="6"/>
          </reference>
        </references>
      </pivotArea>
    </format>
    <format dxfId="2259">
      <pivotArea dataOnly="0" labelOnly="1" outline="0" fieldPosition="0">
        <references count="2">
          <reference field="0" count="1" selected="0">
            <x v="241"/>
          </reference>
          <reference field="24" count="1">
            <x v="2"/>
          </reference>
        </references>
      </pivotArea>
    </format>
    <format dxfId="2258">
      <pivotArea dataOnly="0" labelOnly="1" outline="0" fieldPosition="0">
        <references count="2">
          <reference field="0" count="1" selected="0">
            <x v="243"/>
          </reference>
          <reference field="24" count="1">
            <x v="5"/>
          </reference>
        </references>
      </pivotArea>
    </format>
    <format dxfId="2257">
      <pivotArea dataOnly="0" labelOnly="1" outline="0" fieldPosition="0">
        <references count="2">
          <reference field="0" count="1" selected="0">
            <x v="244"/>
          </reference>
          <reference field="24" count="1">
            <x v="6"/>
          </reference>
        </references>
      </pivotArea>
    </format>
    <format dxfId="2256">
      <pivotArea dataOnly="0" labelOnly="1" outline="0" fieldPosition="0">
        <references count="2">
          <reference field="0" count="1" selected="0">
            <x v="250"/>
          </reference>
          <reference field="24" count="1">
            <x v="2"/>
          </reference>
        </references>
      </pivotArea>
    </format>
    <format dxfId="2255">
      <pivotArea dataOnly="0" labelOnly="1" outline="0" fieldPosition="0">
        <references count="2">
          <reference field="0" count="1" selected="0">
            <x v="251"/>
          </reference>
          <reference field="24" count="1">
            <x v="6"/>
          </reference>
        </references>
      </pivotArea>
    </format>
    <format dxfId="2254">
      <pivotArea dataOnly="0" labelOnly="1" outline="0" fieldPosition="0">
        <references count="2">
          <reference field="0" count="1" selected="0">
            <x v="252"/>
          </reference>
          <reference field="24" count="1">
            <x v="2"/>
          </reference>
        </references>
      </pivotArea>
    </format>
    <format dxfId="2253">
      <pivotArea dataOnly="0" labelOnly="1" outline="0" fieldPosition="0">
        <references count="2">
          <reference field="0" count="1" selected="0">
            <x v="253"/>
          </reference>
          <reference field="24" count="1">
            <x v="0"/>
          </reference>
        </references>
      </pivotArea>
    </format>
    <format dxfId="2252">
      <pivotArea dataOnly="0" labelOnly="1" outline="0" fieldPosition="0">
        <references count="2">
          <reference field="0" count="1" selected="0">
            <x v="255"/>
          </reference>
          <reference field="24" count="1">
            <x v="6"/>
          </reference>
        </references>
      </pivotArea>
    </format>
    <format dxfId="2251">
      <pivotArea dataOnly="0" labelOnly="1" outline="0" fieldPosition="0">
        <references count="2">
          <reference field="0" count="1" selected="0">
            <x v="256"/>
          </reference>
          <reference field="24" count="1">
            <x v="4"/>
          </reference>
        </references>
      </pivotArea>
    </format>
    <format dxfId="2250">
      <pivotArea dataOnly="0" labelOnly="1" outline="0" fieldPosition="0">
        <references count="2">
          <reference field="0" count="1" selected="0">
            <x v="259"/>
          </reference>
          <reference field="24" count="1">
            <x v="6"/>
          </reference>
        </references>
      </pivotArea>
    </format>
    <format dxfId="2249">
      <pivotArea dataOnly="0" labelOnly="1" outline="0" fieldPosition="0">
        <references count="2">
          <reference field="0" count="1" selected="0">
            <x v="260"/>
          </reference>
          <reference field="24" count="1">
            <x v="2"/>
          </reference>
        </references>
      </pivotArea>
    </format>
    <format dxfId="2248">
      <pivotArea dataOnly="0" labelOnly="1" outline="0" fieldPosition="0">
        <references count="2">
          <reference field="0" count="1" selected="0">
            <x v="262"/>
          </reference>
          <reference field="24" count="1">
            <x v="6"/>
          </reference>
        </references>
      </pivotArea>
    </format>
    <format dxfId="2247">
      <pivotArea dataOnly="0" labelOnly="1" outline="0" fieldPosition="0">
        <references count="2">
          <reference field="0" count="1" selected="0">
            <x v="266"/>
          </reference>
          <reference field="24" count="1">
            <x v="4"/>
          </reference>
        </references>
      </pivotArea>
    </format>
    <format dxfId="2246">
      <pivotArea dataOnly="0" labelOnly="1" outline="0" fieldPosition="0">
        <references count="2">
          <reference field="0" count="1" selected="0">
            <x v="267"/>
          </reference>
          <reference field="24" count="1">
            <x v="0"/>
          </reference>
        </references>
      </pivotArea>
    </format>
    <format dxfId="2245">
      <pivotArea dataOnly="0" labelOnly="1" outline="0" fieldPosition="0">
        <references count="2">
          <reference field="0" count="1" selected="0">
            <x v="268"/>
          </reference>
          <reference field="24" count="1">
            <x v="6"/>
          </reference>
        </references>
      </pivotArea>
    </format>
    <format dxfId="2244">
      <pivotArea dataOnly="0" labelOnly="1" outline="0" fieldPosition="0">
        <references count="2">
          <reference field="0" count="1" selected="0">
            <x v="269"/>
          </reference>
          <reference field="24" count="1">
            <x v="4"/>
          </reference>
        </references>
      </pivotArea>
    </format>
    <format dxfId="2243">
      <pivotArea dataOnly="0" labelOnly="1" outline="0" fieldPosition="0">
        <references count="2">
          <reference field="0" count="1" selected="0">
            <x v="270"/>
          </reference>
          <reference field="24" count="1">
            <x v="6"/>
          </reference>
        </references>
      </pivotArea>
    </format>
    <format dxfId="2242">
      <pivotArea dataOnly="0" labelOnly="1" outline="0" fieldPosition="0">
        <references count="2">
          <reference field="0" count="1" selected="0">
            <x v="273"/>
          </reference>
          <reference field="24" count="1">
            <x v="5"/>
          </reference>
        </references>
      </pivotArea>
    </format>
    <format dxfId="2241">
      <pivotArea dataOnly="0" labelOnly="1" outline="0" fieldPosition="0">
        <references count="2">
          <reference field="0" count="1" selected="0">
            <x v="274"/>
          </reference>
          <reference field="24" count="1">
            <x v="2"/>
          </reference>
        </references>
      </pivotArea>
    </format>
    <format dxfId="2240">
      <pivotArea dataOnly="0" labelOnly="1" outline="0" fieldPosition="0">
        <references count="2">
          <reference field="0" count="1" selected="0">
            <x v="277"/>
          </reference>
          <reference field="24" count="1">
            <x v="4"/>
          </reference>
        </references>
      </pivotArea>
    </format>
    <format dxfId="2239">
      <pivotArea dataOnly="0" labelOnly="1" outline="0" fieldPosition="0">
        <references count="2">
          <reference field="0" count="1" selected="0">
            <x v="280"/>
          </reference>
          <reference field="24" count="1">
            <x v="6"/>
          </reference>
        </references>
      </pivotArea>
    </format>
    <format dxfId="2238">
      <pivotArea dataOnly="0" labelOnly="1" outline="0" fieldPosition="0">
        <references count="2">
          <reference field="0" count="1" selected="0">
            <x v="281"/>
          </reference>
          <reference field="24" count="1">
            <x v="4"/>
          </reference>
        </references>
      </pivotArea>
    </format>
    <format dxfId="2237">
      <pivotArea dataOnly="0" labelOnly="1" outline="0" fieldPosition="0">
        <references count="2">
          <reference field="0" count="1" selected="0">
            <x v="282"/>
          </reference>
          <reference field="24" count="1">
            <x v="6"/>
          </reference>
        </references>
      </pivotArea>
    </format>
    <format dxfId="2236">
      <pivotArea dataOnly="0" labelOnly="1" outline="0" fieldPosition="0">
        <references count="2">
          <reference field="0" count="1" selected="0">
            <x v="286"/>
          </reference>
          <reference field="24" count="1">
            <x v="2"/>
          </reference>
        </references>
      </pivotArea>
    </format>
    <format dxfId="2235">
      <pivotArea dataOnly="0" labelOnly="1" outline="0" fieldPosition="0">
        <references count="2">
          <reference field="0" count="1" selected="0">
            <x v="287"/>
          </reference>
          <reference field="24" count="1">
            <x v="4"/>
          </reference>
        </references>
      </pivotArea>
    </format>
    <format dxfId="2234">
      <pivotArea dataOnly="0" labelOnly="1" outline="0" fieldPosition="0">
        <references count="2">
          <reference field="0" count="1" selected="0">
            <x v="289"/>
          </reference>
          <reference field="24" count="1">
            <x v="6"/>
          </reference>
        </references>
      </pivotArea>
    </format>
    <format dxfId="2233">
      <pivotArea dataOnly="0" labelOnly="1" outline="0" fieldPosition="0">
        <references count="2">
          <reference field="0" count="1" selected="0">
            <x v="290"/>
          </reference>
          <reference field="24" count="1">
            <x v="4"/>
          </reference>
        </references>
      </pivotArea>
    </format>
    <format dxfId="2232">
      <pivotArea dataOnly="0" labelOnly="1" outline="0" fieldPosition="0">
        <references count="2">
          <reference field="0" count="1" selected="0">
            <x v="293"/>
          </reference>
          <reference field="24" count="1">
            <x v="6"/>
          </reference>
        </references>
      </pivotArea>
    </format>
    <format dxfId="2231">
      <pivotArea dataOnly="0" labelOnly="1" outline="0" fieldPosition="0">
        <references count="2">
          <reference field="0" count="1" selected="0">
            <x v="297"/>
          </reference>
          <reference field="24" count="1">
            <x v="2"/>
          </reference>
        </references>
      </pivotArea>
    </format>
    <format dxfId="2230">
      <pivotArea dataOnly="0" labelOnly="1" outline="0" fieldPosition="0">
        <references count="2">
          <reference field="0" count="1" selected="0">
            <x v="304"/>
          </reference>
          <reference field="24" count="1">
            <x v="6"/>
          </reference>
        </references>
      </pivotArea>
    </format>
    <format dxfId="2229">
      <pivotArea dataOnly="0" labelOnly="1" outline="0" fieldPosition="0">
        <references count="2">
          <reference field="0" count="1" selected="0">
            <x v="308"/>
          </reference>
          <reference field="24" count="1">
            <x v="2"/>
          </reference>
        </references>
      </pivotArea>
    </format>
    <format dxfId="2228">
      <pivotArea dataOnly="0" labelOnly="1" outline="0" fieldPosition="0">
        <references count="2">
          <reference field="0" count="1" selected="0">
            <x v="310"/>
          </reference>
          <reference field="24"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13C57F-D633-49BA-BF2F-8D2215DA81BB}" name="PT Departmen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0">
  <location ref="E3:F9" firstHeaderRow="1" firstDataRow="1" firstDataCol="1"/>
  <pivotFields count="30">
    <pivotField showAll="0"/>
    <pivotField dataField="1" showAll="0"/>
    <pivotField showAll="0"/>
    <pivotField showAll="0"/>
    <pivotField showAll="0"/>
    <pivotField numFmtId="14" showAll="0"/>
    <pivotField showAll="0"/>
    <pivotField showAll="0">
      <items count="3">
        <item x="1"/>
        <item x="0"/>
        <item t="default"/>
      </items>
    </pivotField>
    <pivotField numFmtId="14"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1"/>
        <item x="2"/>
        <item x="3"/>
        <item t="default"/>
      </items>
    </pivotField>
    <pivotField showAll="0"/>
    <pivotField showAll="0"/>
    <pivotField numFmtId="14" showAll="0"/>
    <pivotField showAll="0"/>
    <pivotField showAll="0"/>
    <pivotField axis="axisRow" showAll="0" sortType="descending">
      <items count="8">
        <item x="3"/>
        <item x="5"/>
        <item x="1"/>
        <item m="1" x="6"/>
        <item x="4"/>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24"/>
  </rowFields>
  <rowItems count="6">
    <i>
      <x v="6"/>
    </i>
    <i>
      <x v="2"/>
    </i>
    <i>
      <x v="4"/>
    </i>
    <i>
      <x v="5"/>
    </i>
    <i>
      <x/>
    </i>
    <i>
      <x v="1"/>
    </i>
  </rowItems>
  <colItems count="1">
    <i/>
  </colItems>
  <dataFields count="1">
    <dataField name="Count of EmpID" fld="1" subtotal="count" baseField="0" baseItem="0"/>
  </dataFields>
  <pivotTableStyleInfo name="PivotStyleLight16" showRowHeaders="1" showColHeaders="1" showRowStripes="0" showColStripes="0" showLastColumn="1"/>
  <filters count="1">
    <filter fld="5" type="dateBetween" evalOrder="-1" id="4" name="DateofHire">
      <autoFilter ref="A1">
        <filterColumn colId="0">
          <customFilters and="1">
            <customFilter operator="greaterThanOrEqual" val="39448"/>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ECDF56F-92E1-4F05-B332-8ED091DA49A3}" name="PT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Z3:AA5" firstHeaderRow="1" firstDataRow="1" firstDataCol="1"/>
  <pivotFields count="30">
    <pivotField showAll="0"/>
    <pivotField dataField="1" showAll="0"/>
    <pivotField showAll="0"/>
    <pivotField showAll="0"/>
    <pivotField showAll="0"/>
    <pivotField numFmtId="14" showAll="0"/>
    <pivotField showAll="0"/>
    <pivotField axis="axisRow" showAll="0">
      <items count="3">
        <item x="1"/>
        <item x="0"/>
        <item t="default"/>
      </items>
    </pivotField>
    <pivotField numFmtId="14"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1"/>
        <item x="2"/>
        <item x="3"/>
        <item t="default"/>
      </items>
    </pivotField>
    <pivotField showAll="0"/>
    <pivotField showAll="0"/>
    <pivotField numFmtId="14" showAll="0"/>
    <pivotField showAll="0"/>
    <pivotField showAll="0"/>
    <pivotField showAll="0">
      <items count="8">
        <item x="3"/>
        <item x="5"/>
        <item x="1"/>
        <item x="0"/>
        <item m="1" x="6"/>
        <item x="4"/>
        <item x="2"/>
        <item t="default"/>
      </items>
    </pivotField>
    <pivotField showAll="0"/>
    <pivotField showAll="0"/>
    <pivotField showAll="0"/>
    <pivotField showAll="0"/>
    <pivotField showAll="0"/>
  </pivotFields>
  <rowFields count="1">
    <field x="7"/>
  </rowFields>
  <rowItems count="2">
    <i>
      <x/>
    </i>
    <i>
      <x v="1"/>
    </i>
  </rowItems>
  <colItems count="1">
    <i/>
  </colItems>
  <dataFields count="1">
    <dataField name="Number" fld="1" subtotal="count" baseField="7" baseItem="0"/>
  </dataFields>
  <chartFormats count="10">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0"/>
          </reference>
        </references>
      </pivotArea>
    </chartFormat>
    <chartFormat chart="13" format="6">
      <pivotArea type="data" outline="0" fieldPosition="0">
        <references count="2">
          <reference field="4294967294" count="1" selected="0">
            <x v="0"/>
          </reference>
          <reference field="7" count="1" selected="0">
            <x v="1"/>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3"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D5F8D1D-F40C-4030-9C11-6BB60E606626}" name="Count of EmpI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0">
    <pivotField showAll="0"/>
    <pivotField dataField="1" showAll="0"/>
    <pivotField showAll="0"/>
    <pivotField showAll="0"/>
    <pivotField showAll="0"/>
    <pivotField numFmtId="14" showAll="0"/>
    <pivotField showAll="0"/>
    <pivotField showAll="0">
      <items count="3">
        <item x="1"/>
        <item x="0"/>
        <item t="default"/>
      </items>
    </pivotField>
    <pivotField numFmtId="14"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1"/>
        <item x="2"/>
        <item x="3"/>
        <item t="default"/>
      </items>
    </pivotField>
    <pivotField showAll="0"/>
    <pivotField showAll="0"/>
    <pivotField numFmtId="14" showAll="0"/>
    <pivotField showAll="0"/>
    <pivotField showAll="0"/>
    <pivotField showAll="0">
      <items count="8">
        <item x="3"/>
        <item x="5"/>
        <item x="1"/>
        <item x="0"/>
        <item m="1" x="6"/>
        <item x="4"/>
        <item x="2"/>
        <item t="default"/>
      </items>
    </pivotField>
    <pivotField showAll="0"/>
    <pivotField showAll="0"/>
    <pivotField showAll="0"/>
    <pivotField showAll="0"/>
    <pivotField showAll="0"/>
  </pivotFields>
  <rowItems count="1">
    <i/>
  </rowItems>
  <colItems count="1">
    <i/>
  </colItems>
  <dataFields count="1">
    <dataField name="Count of Emp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76DE36-DF45-470C-8004-42099758393B}" name="PT PerfScor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M3:AN7" firstHeaderRow="1" firstDataRow="1" firstDataCol="1"/>
  <pivotFields count="30">
    <pivotField showAll="0"/>
    <pivotField dataField="1" showAll="0"/>
    <pivotField showAll="0"/>
    <pivotField showAll="0"/>
    <pivotField showAll="0"/>
    <pivotField numFmtId="14" showAll="0"/>
    <pivotField showAll="0"/>
    <pivotField showAll="0">
      <items count="3">
        <item x="1"/>
        <item x="0"/>
        <item t="default"/>
      </items>
    </pivotField>
    <pivotField numFmtId="14"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0"/>
        <item x="1"/>
        <item x="2"/>
        <item x="3"/>
        <item t="default"/>
      </items>
    </pivotField>
    <pivotField showAll="0"/>
    <pivotField showAll="0"/>
    <pivotField numFmtId="14" showAll="0"/>
    <pivotField showAll="0"/>
    <pivotField showAll="0"/>
    <pivotField showAll="0">
      <items count="8">
        <item x="3"/>
        <item x="5"/>
        <item x="1"/>
        <item x="0"/>
        <item m="1" x="6"/>
        <item x="4"/>
        <item x="2"/>
        <item t="default"/>
      </items>
    </pivotField>
    <pivotField showAll="0"/>
    <pivotField showAll="0"/>
    <pivotField showAll="0" nonAutoSortDefault="1"/>
    <pivotField showAll="0"/>
    <pivotField showAll="0"/>
  </pivotFields>
  <rowFields count="1">
    <field x="18"/>
  </rowFields>
  <rowItems count="4">
    <i>
      <x/>
    </i>
    <i>
      <x v="1"/>
    </i>
    <i>
      <x v="2"/>
    </i>
    <i>
      <x v="3"/>
    </i>
  </rowItems>
  <colItems count="1">
    <i/>
  </colItems>
  <dataFields count="1">
    <dataField name="Number" fld="1" subtotal="count" baseField="7" baseItem="0"/>
  </dataFields>
  <chartFormats count="11">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6E49C5-9209-4B2A-979F-40DDFB95A01D}" name="PT Salary Rang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AZ3:BA14" firstHeaderRow="1" firstDataRow="1" firstDataCol="1"/>
  <pivotFields count="30">
    <pivotField showAll="0"/>
    <pivotField dataField="1" showAll="0"/>
    <pivotField showAll="0"/>
    <pivotField showAll="0"/>
    <pivotField showAll="0"/>
    <pivotField numFmtId="14" showAll="0"/>
    <pivotField showAll="0"/>
    <pivotField showAll="0">
      <items count="3">
        <item x="1"/>
        <item x="0"/>
        <item t="default"/>
      </items>
    </pivotField>
    <pivotField numFmtId="14"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1"/>
        <item x="2"/>
        <item x="3"/>
        <item t="default"/>
      </items>
    </pivotField>
    <pivotField showAll="0"/>
    <pivotField showAll="0"/>
    <pivotField numFmtId="14" showAll="0"/>
    <pivotField showAll="0"/>
    <pivotField showAll="0"/>
    <pivotField showAll="0">
      <items count="8">
        <item x="3"/>
        <item x="5"/>
        <item x="1"/>
        <item x="0"/>
        <item m="1" x="6"/>
        <item x="4"/>
        <item x="2"/>
        <item t="default"/>
      </items>
    </pivotField>
    <pivotField showAll="0"/>
    <pivotField showAll="0"/>
    <pivotField showAll="0" nonAutoSortDefault="1"/>
    <pivotField showAll="0"/>
    <pivotField axis="axisRow" showAll="0" nonAutoSortDefault="1">
      <items count="12">
        <item x="4"/>
        <item x="2"/>
        <item x="0"/>
        <item x="5"/>
        <item x="8"/>
        <item x="3"/>
        <item x="1"/>
        <item x="6"/>
        <item x="9"/>
        <item x="10"/>
        <item x="7"/>
        <item t="default"/>
      </items>
    </pivotField>
  </pivotFields>
  <rowFields count="1">
    <field x="29"/>
  </rowFields>
  <rowItems count="11">
    <i>
      <x/>
    </i>
    <i>
      <x v="1"/>
    </i>
    <i>
      <x v="2"/>
    </i>
    <i>
      <x v="3"/>
    </i>
    <i>
      <x v="4"/>
    </i>
    <i>
      <x v="5"/>
    </i>
    <i>
      <x v="6"/>
    </i>
    <i>
      <x v="7"/>
    </i>
    <i>
      <x v="8"/>
    </i>
    <i>
      <x v="9"/>
    </i>
    <i>
      <x v="10"/>
    </i>
  </rowItems>
  <colItems count="1">
    <i/>
  </colItems>
  <dataFields count="1">
    <dataField name="Count of EmpID" fld="1"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02BFAC-5A51-453D-A016-5FA0806E08A0}" name="PT Years of Hiring"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R3:S16" firstHeaderRow="1" firstDataRow="1" firstDataCol="1"/>
  <pivotFields count="30">
    <pivotField showAll="0"/>
    <pivotField dataField="1" showAll="0"/>
    <pivotField showAll="0"/>
    <pivotField showAll="0"/>
    <pivotField showAll="0"/>
    <pivotField numFmtId="14"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axis="axisRow" showAll="0">
      <items count="14">
        <item x="12"/>
        <item x="11"/>
        <item x="2"/>
        <item x="6"/>
        <item x="8"/>
        <item x="0"/>
        <item x="3"/>
        <item x="5"/>
        <item x="4"/>
        <item x="1"/>
        <item x="7"/>
        <item x="10"/>
        <item x="9"/>
        <item t="default"/>
      </items>
    </pivotField>
    <pivotField showAll="0"/>
  </pivotFields>
  <rowFields count="1">
    <field x="28"/>
  </rowFields>
  <rowItems count="13">
    <i>
      <x/>
    </i>
    <i>
      <x v="1"/>
    </i>
    <i>
      <x v="2"/>
    </i>
    <i>
      <x v="3"/>
    </i>
    <i>
      <x v="4"/>
    </i>
    <i>
      <x v="5"/>
    </i>
    <i>
      <x v="6"/>
    </i>
    <i>
      <x v="7"/>
    </i>
    <i>
      <x v="8"/>
    </i>
    <i>
      <x v="9"/>
    </i>
    <i>
      <x v="10"/>
    </i>
    <i>
      <x v="11"/>
    </i>
    <i>
      <x v="12"/>
    </i>
  </rowItems>
  <colItems count="1">
    <i/>
  </colItems>
  <dataFields count="1">
    <dataField name="Count of EmpID" fld="1" subtotal="count"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86FF7F-70D0-43D7-81B1-D87795B42C88}" name="PT Manag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3:N14" firstHeaderRow="1" firstDataRow="1" firstDataCol="1"/>
  <pivotFields count="30">
    <pivotField showAll="0"/>
    <pivotField dataField="1" showAll="0"/>
    <pivotField showAll="0"/>
    <pivotField showAll="0"/>
    <pivotField showAll="0"/>
    <pivotField numFmtId="14" showAll="0"/>
    <pivotField showAll="0"/>
    <pivotField showAll="0">
      <items count="3">
        <item x="1"/>
        <item x="0"/>
        <item t="default"/>
      </items>
    </pivotField>
    <pivotField numFmtId="14"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numFmtId="14" showAll="0"/>
    <pivotField showAll="0"/>
    <pivotField showAll="0"/>
    <pivotField showAll="0">
      <items count="8">
        <item x="3"/>
        <item x="5"/>
        <item x="1"/>
        <item x="0"/>
        <item m="1" x="6"/>
        <item x="4"/>
        <item x="2"/>
        <item t="default"/>
      </items>
    </pivotField>
    <pivotField axis="axisRow" showAll="0" measureFilter="1" sortType="descending">
      <items count="22">
        <item x="6"/>
        <item x="5"/>
        <item x="20"/>
        <item x="12"/>
        <item x="8"/>
        <item x="19"/>
        <item x="10"/>
        <item x="18"/>
        <item x="3"/>
        <item x="17"/>
        <item x="13"/>
        <item x="15"/>
        <item x="14"/>
        <item x="11"/>
        <item x="7"/>
        <item x="2"/>
        <item x="16"/>
        <item x="0"/>
        <item x="9"/>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25"/>
  </rowFields>
  <rowItems count="11">
    <i>
      <x v="13"/>
    </i>
    <i>
      <x v="17"/>
    </i>
    <i>
      <x v="15"/>
    </i>
    <i>
      <x v="4"/>
    </i>
    <i>
      <x v="8"/>
    </i>
    <i>
      <x v="6"/>
    </i>
    <i>
      <x v="20"/>
    </i>
    <i>
      <x v="14"/>
    </i>
    <i>
      <x v="1"/>
    </i>
    <i>
      <x v="10"/>
    </i>
    <i t="grand">
      <x/>
    </i>
  </rowItems>
  <colItems count="1">
    <i/>
  </colItems>
  <dataFields count="1">
    <dataField name="Count of EmpID" fld="1" subtotal="count" baseField="25" baseItem="0"/>
  </dataFields>
  <pivotTableStyleInfo name="PivotStyleLight16" showRowHeaders="1" showColHeaders="1" showRowStripes="0" showColStripes="0" showLastColumn="1"/>
  <filters count="1">
    <filter fld="2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B57BC1-7D63-42B8-9A41-C2284A4AF9E1}" name="PT Age Bracke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E3:AF7" firstHeaderRow="1" firstDataRow="1" firstDataCol="1"/>
  <pivotFields count="30">
    <pivotField showAll="0"/>
    <pivotField dataField="1" showAll="0"/>
    <pivotField showAll="0"/>
    <pivotField showAll="0"/>
    <pivotField showAll="0"/>
    <pivotField numFmtId="14" showAll="0"/>
    <pivotField showAll="0"/>
    <pivotField showAll="0">
      <items count="3">
        <item x="1"/>
        <item x="0"/>
        <item t="default"/>
      </items>
    </pivotField>
    <pivotField numFmtId="14"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1"/>
        <item x="2"/>
        <item x="3"/>
        <item t="default"/>
      </items>
    </pivotField>
    <pivotField showAll="0"/>
    <pivotField showAll="0"/>
    <pivotField numFmtId="14" showAll="0"/>
    <pivotField showAll="0"/>
    <pivotField showAll="0"/>
    <pivotField showAll="0">
      <items count="8">
        <item x="3"/>
        <item x="5"/>
        <item x="1"/>
        <item x="0"/>
        <item m="1" x="6"/>
        <item x="4"/>
        <item x="2"/>
        <item t="default"/>
      </items>
    </pivotField>
    <pivotField showAll="0"/>
    <pivotField showAll="0"/>
    <pivotField axis="axisRow" showAll="0" nonAutoSortDefault="1">
      <items count="5">
        <item x="1"/>
        <item x="0"/>
        <item x="2"/>
        <item x="3"/>
        <item t="default"/>
      </items>
    </pivotField>
    <pivotField showAll="0"/>
    <pivotField showAll="0"/>
  </pivotFields>
  <rowFields count="1">
    <field x="27"/>
  </rowFields>
  <rowItems count="4">
    <i>
      <x/>
    </i>
    <i>
      <x v="1"/>
    </i>
    <i>
      <x v="2"/>
    </i>
    <i>
      <x v="3"/>
    </i>
  </rowItems>
  <colItems count="1">
    <i/>
  </colItems>
  <dataFields count="1">
    <dataField name="Number" fld="1" subtotal="count" baseField="7"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D2BDEF-947B-4178-B347-14D9ECEA191E}" name="Employe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6:B9" firstHeaderRow="1" firstDataRow="1" firstDataCol="1"/>
  <pivotFields count="30">
    <pivotField showAll="0"/>
    <pivotField dataField="1" showAll="0"/>
    <pivotField showAll="0"/>
    <pivotField showAll="0"/>
    <pivotField showAll="0"/>
    <pivotField numFmtId="14" showAll="0"/>
    <pivotField showAll="0"/>
    <pivotField showAll="0">
      <items count="3">
        <item x="1"/>
        <item x="0"/>
        <item t="default"/>
      </items>
    </pivotField>
    <pivotField numFmtId="1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5">
        <item x="0"/>
        <item x="1"/>
        <item x="2"/>
        <item x="3"/>
        <item t="default"/>
      </items>
    </pivotField>
    <pivotField showAll="0"/>
    <pivotField showAll="0"/>
    <pivotField numFmtId="14" showAll="0"/>
    <pivotField showAll="0"/>
    <pivotField showAll="0"/>
    <pivotField showAll="0">
      <items count="8">
        <item x="3"/>
        <item x="5"/>
        <item x="1"/>
        <item x="0"/>
        <item m="1" x="6"/>
        <item x="4"/>
        <item x="2"/>
        <item t="default"/>
      </items>
    </pivotField>
    <pivotField showAll="0"/>
    <pivotField showAll="0"/>
    <pivotField showAll="0"/>
    <pivotField showAll="0"/>
    <pivotField showAll="0"/>
  </pivotFields>
  <rowFields count="1">
    <field x="16"/>
  </rowFields>
  <rowItems count="3">
    <i>
      <x/>
    </i>
    <i>
      <x v="1"/>
    </i>
    <i>
      <x v="2"/>
    </i>
  </rowItems>
  <colItems count="1">
    <i/>
  </colItems>
  <dataFields count="1">
    <dataField name="Number" fld="1" subtotal="count" baseField="7"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 chart="22"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A32BE9-E1B7-40DA-B562-AF56C2EF72B7}" name="PT Avg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U3:AU4" firstHeaderRow="1" firstDataRow="1" firstDataCol="0"/>
  <pivotFields count="30">
    <pivotField showAll="0"/>
    <pivotField showAll="0"/>
    <pivotField showAll="0"/>
    <pivotField showAll="0"/>
    <pivotField showAll="0"/>
    <pivotField numFmtId="14" showAll="0"/>
    <pivotField dataField="1" showAll="0"/>
    <pivotField showAll="0">
      <items count="3">
        <item x="1"/>
        <item x="0"/>
        <item t="default"/>
      </items>
    </pivotField>
    <pivotField numFmtId="14"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0"/>
        <item x="1"/>
        <item x="2"/>
        <item x="3"/>
        <item t="default"/>
      </items>
    </pivotField>
    <pivotField showAll="0"/>
    <pivotField showAll="0"/>
    <pivotField numFmtId="14" showAll="0"/>
    <pivotField showAll="0"/>
    <pivotField showAll="0"/>
    <pivotField showAll="0">
      <items count="8">
        <item x="3"/>
        <item x="5"/>
        <item x="1"/>
        <item x="0"/>
        <item m="1" x="6"/>
        <item x="4"/>
        <item x="2"/>
        <item t="default"/>
      </items>
    </pivotField>
    <pivotField showAll="0"/>
    <pivotField showAll="0"/>
    <pivotField showAll="0" nonAutoSortDefault="1"/>
    <pivotField showAll="0"/>
    <pivotField showAll="0"/>
  </pivotFields>
  <rowItems count="1">
    <i/>
  </rowItems>
  <colItems count="1">
    <i/>
  </colItems>
  <dataFields count="1">
    <dataField name="Average of Salary" fld="6" subtotal="average" baseField="0" baseItem="0" numFmtId="4"/>
  </dataFields>
  <formats count="1">
    <format dxfId="22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1AFFED-5F6D-446D-999A-01EB9B6C3F78}" name="PT RecSourc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2">
  <location ref="BH3:BI12" firstHeaderRow="1" firstDataRow="1" firstDataCol="1"/>
  <pivotFields count="30">
    <pivotField showAll="0"/>
    <pivotField dataField="1" showAll="0"/>
    <pivotField showAll="0"/>
    <pivotField showAll="0"/>
    <pivotField showAll="0"/>
    <pivotField numFmtId="14" showAll="0"/>
    <pivotField showAll="0"/>
    <pivotField showAll="0">
      <items count="3">
        <item x="1"/>
        <item x="0"/>
        <item t="default"/>
      </items>
    </pivotField>
    <pivotField numFmtId="14" showAll="0"/>
    <pivotField showAll="0"/>
    <pivotField showAll="0"/>
    <pivotField showAll="0"/>
    <pivotField showAll="0"/>
    <pivotField showAll="0"/>
    <pivotField showAll="0"/>
    <pivotField showAll="0"/>
    <pivotField showAll="0">
      <items count="4">
        <item x="0"/>
        <item x="2"/>
        <item x="1"/>
        <item t="default"/>
      </items>
    </pivotField>
    <pivotField axis="axisRow" showAll="0" sortType="descending">
      <items count="11">
        <item m="1" x="9"/>
        <item x="3"/>
        <item x="4"/>
        <item x="2"/>
        <item x="1"/>
        <item x="0"/>
        <item x="5"/>
        <item x="8"/>
        <item x="7"/>
        <item x="6"/>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pivotField showAll="0"/>
    <pivotField numFmtId="14" showAll="0"/>
    <pivotField showAll="0"/>
    <pivotField showAll="0"/>
    <pivotField showAll="0">
      <items count="8">
        <item x="3"/>
        <item x="5"/>
        <item x="1"/>
        <item x="0"/>
        <item m="1" x="6"/>
        <item x="4"/>
        <item x="2"/>
        <item t="default"/>
      </items>
    </pivotField>
    <pivotField showAll="0"/>
    <pivotField showAll="0"/>
    <pivotField showAll="0" nonAutoSortDefault="1"/>
    <pivotField showAll="0"/>
    <pivotField showAll="0" nonAutoSortDefault="1"/>
  </pivotFields>
  <rowFields count="1">
    <field x="17"/>
  </rowFields>
  <rowItems count="9">
    <i>
      <x v="4"/>
    </i>
    <i>
      <x v="5"/>
    </i>
    <i>
      <x v="3"/>
    </i>
    <i>
      <x v="1"/>
    </i>
    <i>
      <x v="2"/>
    </i>
    <i>
      <x v="9"/>
    </i>
    <i>
      <x v="8"/>
    </i>
    <i>
      <x v="7"/>
    </i>
    <i>
      <x v="6"/>
    </i>
  </rowItems>
  <colItems count="1">
    <i/>
  </colItems>
  <dataFields count="1">
    <dataField name="Number" fld="1" subtotal="count" baseField="17" baseItem="4"/>
  </dataFields>
  <chartFormats count="3">
    <chartFormat chart="44"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 xr10:uid="{8C823F18-2A34-4ACA-B2A2-F1FC03BEFDD3}" sourceName="EmploymentStatus">
  <pivotTables>
    <pivotTable tabId="8" name="PT Department"/>
    <pivotTable tabId="8" name="Count of EmpID"/>
    <pivotTable tabId="8" name="PT Age Bracket"/>
    <pivotTable tabId="8" name="PT Gender"/>
    <pivotTable tabId="8" name="PT Managers"/>
    <pivotTable tabId="9" name="PivotTable7"/>
    <pivotTable tabId="8" name="PT PerfScore"/>
    <pivotTable tabId="8" name="Employees"/>
    <pivotTable tabId="8" name="PT Avg Salary"/>
    <pivotTable tabId="8" name="PT Salary Range"/>
    <pivotTable tabId="8" name="PT RecSource"/>
  </pivotTables>
  <data>
    <tabular pivotCacheId="724175474">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43B9BC5-30A2-4442-9277-11F0D3411E5B}" sourceName="Department">
  <pivotTables>
    <pivotTable tabId="8" name="PT Age Bracket"/>
    <pivotTable tabId="8" name="Count of EmpID"/>
    <pivotTable tabId="8" name="PT Department"/>
    <pivotTable tabId="8" name="PT Gender"/>
    <pivotTable tabId="8" name="PT Managers"/>
    <pivotTable tabId="9" name="PivotTable7"/>
    <pivotTable tabId="8" name="PT PerfScore"/>
    <pivotTable tabId="8" name="Employees"/>
    <pivotTable tabId="8" name="PT Avg Salary"/>
    <pivotTable tabId="8" name="PT Salary Range"/>
    <pivotTable tabId="8" name="PT RecSource"/>
  </pivotTables>
  <data>
    <tabular pivotCacheId="724175474">
      <items count="7">
        <i x="3" s="1"/>
        <i x="5" s="1"/>
        <i x="1" s="1"/>
        <i x="0" s="1"/>
        <i x="4" s="1"/>
        <i x="2" s="1"/>
        <i x="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10EE133F-A412-4EEC-AA1A-54D7A3610607}" sourceName="Sex">
  <pivotTables>
    <pivotTable tabId="8" name="PT Age Bracket"/>
    <pivotTable tabId="8" name="Count of EmpID"/>
    <pivotTable tabId="8" name="PT Department"/>
    <pivotTable tabId="8" name="PT Gender"/>
    <pivotTable tabId="8" name="PT Managers"/>
    <pivotTable tabId="9" name="PivotTable7"/>
    <pivotTable tabId="8" name="PT PerfScore"/>
    <pivotTable tabId="8" name="Employees"/>
    <pivotTable tabId="8" name="PT Avg Salary"/>
    <pivotTable tabId="8" name="PT Salary Range"/>
    <pivotTable tabId="8" name="PT RecSource"/>
  </pivotTables>
  <data>
    <tabular pivotCacheId="72417547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 xr10:uid="{ED1A8E51-78B2-4418-A9D4-298C7306D467}" sourceName="PerformanceScore">
  <pivotTables>
    <pivotTable tabId="8" name="Employees"/>
    <pivotTable tabId="8" name="Count of EmpID"/>
    <pivotTable tabId="8" name="PT Age Bracket"/>
    <pivotTable tabId="8" name="PT Avg Salary"/>
    <pivotTable tabId="8" name="PT Department"/>
    <pivotTable tabId="8" name="PT Gender"/>
    <pivotTable tabId="8" name="PT PerfScore"/>
    <pivotTable tabId="8" name="PT RecSource"/>
    <pivotTable tabId="8" name="PT Salary Range"/>
  </pivotTables>
  <data>
    <tabular pivotCacheId="724175474">
      <items count="4">
        <i x="0" s="1"/>
        <i x="1" s="1"/>
        <i x="2"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Status" xr10:uid="{1651051A-8AC3-4ABB-961A-A1F4E3B7D4E1}" cache="Slicer_EmploymentStatus" caption="Employment Status" style="Slicer Style 2" rowHeight="241300"/>
  <slicer name="Department" xr10:uid="{B3DACE9E-5F38-4C26-810A-8529512A7802}" cache="Slicer_Department" caption="Department" style="Slicer Style 2" rowHeight="241300"/>
  <slicer name="Sex 1" xr10:uid="{8AEF22A9-84AA-4D0D-8BB6-002C3DD6D2E0}" cache="Slicer_Sex" caption="Gender" style="Slicer Style 2" rowHeight="241300"/>
  <slicer name="PerformanceScore" xr10:uid="{664862F5-88D1-41AD-9DBB-3B5340239075}" cache="Slicer_PerformanceScore" caption="Performance Score"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ECADDA-6E95-4075-B544-961CCB208940}" name="Table1" displayName="Table1" ref="A1:AD208" totalsRowShown="0">
  <autoFilter ref="A1:AD208" xr:uid="{B8ECADDA-6E95-4075-B544-961CCB208940}"/>
  <tableColumns count="30">
    <tableColumn id="1" xr3:uid="{7C7D4E8F-D949-41DC-93D7-BCCE52AB2D70}" name="Name"/>
    <tableColumn id="2" xr3:uid="{0A8B03D0-FEE3-4B10-B0AE-4AFC5B129A31}" name="EmpID"/>
    <tableColumn id="3" xr3:uid="{5F7812D5-F0FE-4CAA-B875-3DA6AE8A70AB}" name="Position ID"/>
    <tableColumn id="4" xr3:uid="{9FD887E9-EA79-4C62-BD6A-8CD383DC1AD2}" name="Department ID"/>
    <tableColumn id="5" xr3:uid="{B58BC597-FB3C-4A5C-9016-21C948D640FF}" name="Manager ID"/>
    <tableColumn id="6" xr3:uid="{96DF5F27-33BA-4AA7-B439-C1F531309E2D}" name="DateofHire" dataDxfId="2227"/>
    <tableColumn id="7" xr3:uid="{69EB5D0D-87FA-44A3-8AC4-E590A81F64AB}" name="Salary"/>
    <tableColumn id="8" xr3:uid="{31FB9500-6B41-4C4C-A604-18B7450807E5}" name="Sex"/>
    <tableColumn id="9" xr3:uid="{E1FAABD5-661E-4AC2-B23E-CCA1A898EE4A}" name="DOB" dataDxfId="2226"/>
    <tableColumn id="10" xr3:uid="{4E801C5A-E25A-4E6A-91C3-8EA582A839F1}" name="MaritalDesc"/>
    <tableColumn id="11" xr3:uid="{6AA3602F-859A-4CD4-8E3B-E0928165627D}" name="CitizenDesc"/>
    <tableColumn id="12" xr3:uid="{701BEA4D-39E3-49A5-9DC2-5F21DF4B7971}" name="RaceDesc"/>
    <tableColumn id="13" xr3:uid="{B469F5D7-FB87-4A95-92E3-39B7D5D27E1E}" name="State"/>
    <tableColumn id="14" xr3:uid="{D6BF7B72-0418-4255-A240-EA0A026B9432}" name="Zip"/>
    <tableColumn id="15" xr3:uid="{D4B35412-9AD8-4C7E-A5B3-3D50652E002B}" name="DateofTermination"/>
    <tableColumn id="16" xr3:uid="{6B6B2D50-1F57-4284-8D4D-5FF1D4056566}" name="TermReason"/>
    <tableColumn id="17" xr3:uid="{382F67A2-7375-4EBE-ABA7-0B8379D362D2}" name="EmploymentStatus"/>
    <tableColumn id="18" xr3:uid="{BE9A9D32-C88C-4C2C-AAEC-1098DB9DF9EE}" name="RecruitmentSource"/>
    <tableColumn id="19" xr3:uid="{54FE4561-71EF-4D1B-B388-E549A0DD74BC}" name="PerformanceScore"/>
    <tableColumn id="20" xr3:uid="{396A4116-8C67-44BD-A116-BF3095D7B236}" name="EngagementSurvey"/>
    <tableColumn id="21" xr3:uid="{A8A285E2-293A-4C56-BB12-40BA75BD9CB4}" name="EmpSatisfaction"/>
    <tableColumn id="22" xr3:uid="{B7B513B8-7450-4F45-815E-5DA9EFEFF3AE}" name="LastPerformanceReview_Date" dataDxfId="2225"/>
    <tableColumn id="23" xr3:uid="{6B02707C-0C42-456A-86D3-8785E7C7C9A5}" name="Absences"/>
    <tableColumn id="24" xr3:uid="{71CD1ED0-EAF6-49D5-AA5B-985343D66713}" name="Position"/>
    <tableColumn id="25" xr3:uid="{1D7458D3-DDD3-4255-9D35-0E6DD144F50A}" name="Department"/>
    <tableColumn id="26" xr3:uid="{69FE49EC-BD29-483D-8B09-0B4EAA9BE5DF}" name="Manager"/>
    <tableColumn id="27" xr3:uid="{FB84308E-E449-43FD-86CD-B1C5A41189CF}" name="Age"/>
    <tableColumn id="28" xr3:uid="{A0A4A611-E919-43C9-BFCA-79085C283C20}" name="Age Bracket"/>
    <tableColumn id="29" xr3:uid="{DEA8DF41-9FBE-4612-A7FB-BC71DDAA663E}" name="Hired Year"/>
    <tableColumn id="30" xr3:uid="{5F3EF3FD-DE4B-474A-9BAE-2E99EDE4FBF5}" name="Salary Ran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30CF9-CC4A-486B-836F-53A019F9AC55}" name="Table2" displayName="Table2" ref="A1:AD312" totalsRowShown="0" headerRowDxfId="2223" dataDxfId="2222">
  <autoFilter ref="A1:AD312" xr:uid="{CB430CF9-CC4A-486B-836F-53A019F9AC55}"/>
  <tableColumns count="30">
    <tableColumn id="1" xr3:uid="{663C447E-0FFF-4D02-995D-6846045E6CBB}" name="Name" dataDxfId="2221"/>
    <tableColumn id="2" xr3:uid="{5120A7B7-E863-4FB6-ABA4-68D8346E9004}" name="EmpID" dataDxfId="2220"/>
    <tableColumn id="3" xr3:uid="{6B9C2319-8F39-456C-A73E-7FD9C2A94BF9}" name="Position ID" dataDxfId="2219"/>
    <tableColumn id="4" xr3:uid="{DE6BC87E-5F85-4A49-98A8-6617041B191C}" name="Department ID" dataDxfId="2218"/>
    <tableColumn id="5" xr3:uid="{AE0FFCBF-1033-4501-BC1B-D7F9899A1005}" name="Manager ID" dataDxfId="2217"/>
    <tableColumn id="6" xr3:uid="{47E08E05-1E2F-42DC-BD92-A8625FA4E658}" name="DateofHire" dataDxfId="2216"/>
    <tableColumn id="7" xr3:uid="{EA253E57-1FD2-4494-AD1C-57D74989DFAD}" name="Salary" dataDxfId="2215"/>
    <tableColumn id="8" xr3:uid="{A31D6576-E15E-4DCF-AACC-58D5F53B90F5}" name="Sex" dataDxfId="2214"/>
    <tableColumn id="9" xr3:uid="{825549EA-FBAF-4B71-A84D-AD0A05182D6A}" name="DOB" dataDxfId="2213"/>
    <tableColumn id="10" xr3:uid="{C207EC35-F688-4977-92F8-6A23F3D6F373}" name="MaritalDesc" dataDxfId="2212"/>
    <tableColumn id="11" xr3:uid="{22240A62-AA24-48B8-BD3D-1E2DE9ADE281}" name="CitizenDesc" dataDxfId="2211"/>
    <tableColumn id="12" xr3:uid="{36969534-8330-4AF5-93D3-499C7B825CB1}" name="RaceDesc" dataDxfId="2210"/>
    <tableColumn id="13" xr3:uid="{E5567E14-C436-4508-9386-E8D97D00E543}" name="State" dataDxfId="2209"/>
    <tableColumn id="14" xr3:uid="{BE0EDA11-EF11-476C-AB48-52C84BF09979}" name="Zip" dataDxfId="2208"/>
    <tableColumn id="15" xr3:uid="{B31437AF-57FA-4F20-A7C6-9632C40A47CE}" name="DateofTermination"/>
    <tableColumn id="16" xr3:uid="{2B8B1542-6B53-4E0E-8C36-29C4222B09DA}" name="TermReason" dataDxfId="2207"/>
    <tableColumn id="17" xr3:uid="{3BC99DF6-4177-491F-8D2B-5E1EC91E9BAA}" name="EmploymentStatus" dataDxfId="2206"/>
    <tableColumn id="18" xr3:uid="{985C91CA-5166-467C-9342-3DB7BC5700FF}" name="RecruitmentSource" dataDxfId="2205"/>
    <tableColumn id="19" xr3:uid="{F9D92EC2-8AFD-4FA0-ADE2-62C9075FB19E}" name="PerformanceScore" dataDxfId="2204"/>
    <tableColumn id="20" xr3:uid="{CF8946B3-E33D-4D89-91E4-7967854F878B}" name="EngagementSurvey" dataDxfId="2203"/>
    <tableColumn id="21" xr3:uid="{897E8B20-8A00-4DC3-888F-97387D9A2A97}" name="EmpSatisfaction" dataDxfId="2202"/>
    <tableColumn id="22" xr3:uid="{03FA2705-2A86-4B93-B5D9-E3DD39AF4EB9}" name="LastPerformanceReview_Date" dataDxfId="2201"/>
    <tableColumn id="23" xr3:uid="{2F26A6D2-E791-4F34-965E-1DD4BE13E1D9}" name="Absences" dataDxfId="2200"/>
    <tableColumn id="24" xr3:uid="{FDEB9B44-A1EB-4974-BEDD-9026FE60F3EF}" name="Position" dataDxfId="2199">
      <calculatedColumnFormula>INDEX(Position!B:B, MATCH(Table2[[#This Row],[Position ID]],Position!A:A,0))</calculatedColumnFormula>
    </tableColumn>
    <tableColumn id="25" xr3:uid="{51BA5F30-E5E9-4746-BB4E-ADDE8884E621}" name="Department" dataDxfId="2198">
      <calculatedColumnFormula>INDEX(Department!B:B, MATCH(Table2[[#This Row],[Department ID]],Department!A:A,0))</calculatedColumnFormula>
    </tableColumn>
    <tableColumn id="26" xr3:uid="{530FD29A-7208-40D0-BFF9-292DC9914B4C}" name="Manager" dataDxfId="2197">
      <calculatedColumnFormula>INDEX(Manager!B:B, MATCH(Table2[[#This Row],[Manager ID]],Manager!A:A,0))</calculatedColumnFormula>
    </tableColumn>
    <tableColumn id="27" xr3:uid="{14437B38-3505-4BE2-92E0-2B91C5E59695}" name="Age" dataDxfId="2196">
      <calculatedColumnFormula>DATEDIF(Table2[[#This Row],[DOB]],$AF$2,"y")</calculatedColumnFormula>
    </tableColumn>
    <tableColumn id="28" xr3:uid="{395409DC-4394-4027-9580-280FF71C2492}" name="Age Bracket" dataDxfId="2195">
      <calculatedColumnFormula>IF(Table2[[#This Row],[Age]]&lt;20,"&lt;20", IF(Table2[[#This Row],[Age]]&lt;=29, "20-29", IF(Table2[[#This Row],[Age]]&lt;=39, "30-39", IF(Table2[[#This Row],[Age]]&lt;=49, "40-49", IF(Table2[[#This Row],[Age]]&lt;=60,"50-60","&gt;60")))))</calculatedColumnFormula>
    </tableColumn>
    <tableColumn id="30" xr3:uid="{6D9F624B-1E9D-42BF-B9F0-B9096A687B68}" name="Hired Year" dataDxfId="2194">
      <calculatedColumnFormula>YEAR(Table2[[#This Row],[DateofHire]])</calculatedColumnFormula>
    </tableColumn>
    <tableColumn id="29" xr3:uid="{6A54ADC7-3B23-4B3E-BC31-7BBFDC1F7311}" name="Salary Range" dataDxfId="2193">
      <calculatedColumnFormula>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drawing" Target="../drawings/drawing7.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rinterSettings" Target="../printerSettings/printerSettings4.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1D9C2-B7C7-4F0E-8AC2-E5DA24BA18D2}">
  <sheetPr>
    <tabColor theme="9"/>
    <pageSetUpPr fitToPage="1"/>
  </sheetPr>
  <dimension ref="A1:W67"/>
  <sheetViews>
    <sheetView tabSelected="1" zoomScale="70" zoomScaleNormal="70" workbookViewId="0">
      <selection activeCell="A59" sqref="A59:XFD70"/>
    </sheetView>
  </sheetViews>
  <sheetFormatPr defaultColWidth="0" defaultRowHeight="14.5" x14ac:dyDescent="0.35"/>
  <cols>
    <col min="1" max="14" width="8.7265625" customWidth="1"/>
    <col min="15" max="15" width="6.81640625" customWidth="1"/>
    <col min="16" max="18" width="8.7265625" customWidth="1"/>
    <col min="19" max="19" width="6.81640625" customWidth="1"/>
    <col min="20" max="20" width="8.7265625" customWidth="1"/>
    <col min="21" max="21" width="3.81640625" customWidth="1"/>
    <col min="22" max="22" width="8.7265625" hidden="1" customWidth="1"/>
    <col min="23" max="23" width="6.81640625" hidden="1" customWidth="1"/>
    <col min="24" max="16384" width="8.7265625" hidden="1"/>
  </cols>
  <sheetData>
    <row r="1" s="17" customFormat="1" x14ac:dyDescent="0.35"/>
    <row r="2" s="17" customFormat="1" x14ac:dyDescent="0.35"/>
    <row r="3" s="17" customFormat="1" x14ac:dyDescent="0.35"/>
    <row r="4" s="17" customFormat="1" x14ac:dyDescent="0.35"/>
    <row r="5" s="17" customFormat="1" x14ac:dyDescent="0.35"/>
    <row r="6" s="17" customFormat="1" x14ac:dyDescent="0.35"/>
    <row r="7" s="17" customFormat="1" x14ac:dyDescent="0.35"/>
    <row r="8" s="17" customFormat="1" x14ac:dyDescent="0.35"/>
    <row r="9" s="17" customFormat="1" x14ac:dyDescent="0.35"/>
    <row r="10" s="17" customFormat="1" x14ac:dyDescent="0.35"/>
    <row r="11" s="17" customFormat="1" x14ac:dyDescent="0.35"/>
    <row r="12" s="17" customFormat="1" x14ac:dyDescent="0.35"/>
    <row r="13" s="17" customFormat="1" x14ac:dyDescent="0.35"/>
    <row r="14" s="17" customFormat="1" x14ac:dyDescent="0.35"/>
    <row r="15" s="17" customFormat="1" x14ac:dyDescent="0.35"/>
    <row r="16" s="17" customFormat="1" x14ac:dyDescent="0.35"/>
    <row r="17" s="17" customFormat="1" x14ac:dyDescent="0.35"/>
    <row r="18" s="17" customFormat="1" x14ac:dyDescent="0.35"/>
    <row r="19" s="17" customFormat="1" x14ac:dyDescent="0.35"/>
    <row r="20" s="17" customFormat="1" x14ac:dyDescent="0.35"/>
    <row r="21" s="17" customFormat="1" x14ac:dyDescent="0.35"/>
    <row r="22" s="17" customFormat="1" x14ac:dyDescent="0.35"/>
    <row r="23" s="17" customFormat="1" x14ac:dyDescent="0.35"/>
    <row r="24" s="17" customFormat="1" x14ac:dyDescent="0.35"/>
    <row r="25" s="17" customFormat="1" x14ac:dyDescent="0.35"/>
    <row r="26" s="17" customFormat="1" x14ac:dyDescent="0.35"/>
    <row r="27" s="17" customFormat="1" x14ac:dyDescent="0.35"/>
    <row r="28" s="17" customFormat="1" x14ac:dyDescent="0.35"/>
    <row r="29" s="17" customFormat="1" x14ac:dyDescent="0.35"/>
    <row r="30" s="17" customFormat="1" x14ac:dyDescent="0.35"/>
    <row r="31" s="17" customFormat="1" x14ac:dyDescent="0.35"/>
    <row r="32" s="17" customFormat="1" x14ac:dyDescent="0.35"/>
    <row r="33" spans="9:9" s="17" customFormat="1" x14ac:dyDescent="0.35"/>
    <row r="34" spans="9:9" s="17" customFormat="1" x14ac:dyDescent="0.35"/>
    <row r="35" spans="9:9" s="17" customFormat="1" x14ac:dyDescent="0.35"/>
    <row r="36" spans="9:9" s="17" customFormat="1" x14ac:dyDescent="0.35"/>
    <row r="37" spans="9:9" ht="19.5" customHeight="1" x14ac:dyDescent="0.35">
      <c r="I37" s="17"/>
    </row>
    <row r="38" spans="9:9" hidden="1" x14ac:dyDescent="0.35"/>
    <row r="59" spans="1:3" ht="31" x14ac:dyDescent="0.7">
      <c r="A59" s="18"/>
      <c r="B59" s="18"/>
      <c r="C59" s="19"/>
    </row>
    <row r="61" spans="1:3" ht="29" customHeight="1" x14ac:dyDescent="0.35"/>
    <row r="63" spans="1:3" x14ac:dyDescent="0.35">
      <c r="A63" s="11"/>
      <c r="B63" s="11"/>
    </row>
    <row r="67" spans="1:1" x14ac:dyDescent="0.35">
      <c r="A67" s="13"/>
    </row>
  </sheetData>
  <pageMargins left="0.25" right="0.25" top="0.75" bottom="0.75" header="0.3" footer="0.3"/>
  <pageSetup paperSize="9" scale="81"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0124C-D9AB-4EE8-8EA9-8153DAA794D2}">
  <dimension ref="A1:I210"/>
  <sheetViews>
    <sheetView workbookViewId="0">
      <selection activeCell="D4" sqref="D4"/>
    </sheetView>
  </sheetViews>
  <sheetFormatPr defaultRowHeight="14.5" x14ac:dyDescent="0.35"/>
  <cols>
    <col min="1" max="1" width="24" bestFit="1" customWidth="1"/>
    <col min="2" max="2" width="18.6328125" style="12" bestFit="1" customWidth="1"/>
    <col min="3" max="3" width="26.7265625" bestFit="1" customWidth="1"/>
    <col min="4" max="4" width="13" bestFit="1" customWidth="1"/>
    <col min="5" max="5" width="4.36328125" bestFit="1" customWidth="1"/>
    <col min="6" max="6" width="18.7265625" bestFit="1" customWidth="1"/>
    <col min="7" max="7" width="10.08984375" bestFit="1" customWidth="1"/>
    <col min="8" max="8" width="10.7265625" bestFit="1" customWidth="1"/>
    <col min="9" max="9" width="6.453125" bestFit="1" customWidth="1"/>
    <col min="10" max="23" width="5.81640625" bestFit="1" customWidth="1"/>
    <col min="24" max="24" width="9.36328125" bestFit="1" customWidth="1"/>
    <col min="25" max="25" width="6.81640625" bestFit="1" customWidth="1"/>
    <col min="26" max="27" width="5.81640625" bestFit="1" customWidth="1"/>
    <col min="28" max="28" width="9.7265625" bestFit="1" customWidth="1"/>
    <col min="29" max="29" width="20.54296875" bestFit="1" customWidth="1"/>
    <col min="30" max="30" width="5.81640625" bestFit="1" customWidth="1"/>
    <col min="31" max="31" width="23.54296875" bestFit="1" customWidth="1"/>
    <col min="32" max="32" width="11.90625" bestFit="1" customWidth="1"/>
    <col min="33" max="33" width="5.81640625" bestFit="1" customWidth="1"/>
    <col min="34" max="35" width="6.81640625" bestFit="1" customWidth="1"/>
    <col min="36" max="36" width="14.90625" bestFit="1" customWidth="1"/>
    <col min="37" max="37" width="10.7265625" bestFit="1" customWidth="1"/>
  </cols>
  <sheetData>
    <row r="1" spans="1:5" x14ac:dyDescent="0.35">
      <c r="A1" s="11" t="s">
        <v>528</v>
      </c>
    </row>
    <row r="3" spans="1:5" x14ac:dyDescent="0.35">
      <c r="A3" s="6" t="s">
        <v>0</v>
      </c>
      <c r="B3" s="21" t="s">
        <v>482</v>
      </c>
      <c r="C3" s="6" t="s">
        <v>447</v>
      </c>
      <c r="D3" s="6" t="s">
        <v>515</v>
      </c>
      <c r="E3" t="s">
        <v>530</v>
      </c>
    </row>
    <row r="4" spans="1:5" x14ac:dyDescent="0.35">
      <c r="A4" t="s">
        <v>84</v>
      </c>
      <c r="B4" t="s">
        <v>522</v>
      </c>
      <c r="C4" t="s">
        <v>470</v>
      </c>
      <c r="D4" t="s">
        <v>524</v>
      </c>
      <c r="E4" s="20">
        <v>65</v>
      </c>
    </row>
    <row r="5" spans="1:5" x14ac:dyDescent="0.35">
      <c r="A5" t="s">
        <v>118</v>
      </c>
      <c r="B5" s="22" t="s">
        <v>486</v>
      </c>
      <c r="C5" t="s">
        <v>450</v>
      </c>
      <c r="D5" t="s">
        <v>524</v>
      </c>
      <c r="E5" s="20">
        <v>61</v>
      </c>
    </row>
    <row r="6" spans="1:5" x14ac:dyDescent="0.35">
      <c r="A6" t="s">
        <v>120</v>
      </c>
      <c r="B6" t="s">
        <v>522</v>
      </c>
      <c r="C6" t="s">
        <v>470</v>
      </c>
      <c r="D6" t="s">
        <v>524</v>
      </c>
      <c r="E6" s="20">
        <v>73</v>
      </c>
    </row>
    <row r="7" spans="1:5" x14ac:dyDescent="0.35">
      <c r="A7" t="s">
        <v>146</v>
      </c>
      <c r="B7" s="22" t="s">
        <v>485</v>
      </c>
      <c r="C7" t="s">
        <v>479</v>
      </c>
      <c r="D7" t="s">
        <v>524</v>
      </c>
      <c r="E7" s="20">
        <v>72</v>
      </c>
    </row>
    <row r="8" spans="1:5" x14ac:dyDescent="0.35">
      <c r="A8" t="s">
        <v>155</v>
      </c>
      <c r="B8" t="s">
        <v>522</v>
      </c>
      <c r="C8" t="s">
        <v>471</v>
      </c>
      <c r="D8" t="s">
        <v>524</v>
      </c>
      <c r="E8" s="20">
        <v>73</v>
      </c>
    </row>
    <row r="9" spans="1:5" x14ac:dyDescent="0.35">
      <c r="A9" t="s">
        <v>184</v>
      </c>
      <c r="B9" t="s">
        <v>522</v>
      </c>
      <c r="C9" t="s">
        <v>470</v>
      </c>
      <c r="D9" t="s">
        <v>524</v>
      </c>
      <c r="E9" s="20">
        <v>69</v>
      </c>
    </row>
    <row r="10" spans="1:5" x14ac:dyDescent="0.35">
      <c r="A10" t="s">
        <v>197</v>
      </c>
      <c r="B10" s="22" t="s">
        <v>486</v>
      </c>
      <c r="C10" t="s">
        <v>450</v>
      </c>
      <c r="D10" t="s">
        <v>524</v>
      </c>
      <c r="E10" s="20">
        <v>61</v>
      </c>
    </row>
    <row r="11" spans="1:5" x14ac:dyDescent="0.35">
      <c r="A11" t="s">
        <v>227</v>
      </c>
      <c r="B11" t="s">
        <v>522</v>
      </c>
      <c r="C11" t="s">
        <v>470</v>
      </c>
      <c r="D11" t="s">
        <v>524</v>
      </c>
      <c r="E11" s="20">
        <v>72</v>
      </c>
    </row>
    <row r="12" spans="1:5" x14ac:dyDescent="0.35">
      <c r="A12" t="s">
        <v>250</v>
      </c>
      <c r="B12" t="s">
        <v>522</v>
      </c>
      <c r="C12" t="s">
        <v>470</v>
      </c>
      <c r="D12" t="s">
        <v>524</v>
      </c>
      <c r="E12" s="20">
        <v>65</v>
      </c>
    </row>
    <row r="13" spans="1:5" x14ac:dyDescent="0.35">
      <c r="A13" t="s">
        <v>260</v>
      </c>
      <c r="B13" s="22" t="s">
        <v>484</v>
      </c>
      <c r="C13" t="s">
        <v>467</v>
      </c>
      <c r="D13" t="s">
        <v>524</v>
      </c>
      <c r="E13" s="20">
        <v>70</v>
      </c>
    </row>
    <row r="14" spans="1:5" x14ac:dyDescent="0.35">
      <c r="A14" t="s">
        <v>325</v>
      </c>
      <c r="B14" t="s">
        <v>522</v>
      </c>
      <c r="C14" t="s">
        <v>471</v>
      </c>
      <c r="D14" t="s">
        <v>524</v>
      </c>
      <c r="E14" s="20">
        <v>72</v>
      </c>
    </row>
    <row r="15" spans="1:5" x14ac:dyDescent="0.35">
      <c r="A15" t="s">
        <v>348</v>
      </c>
      <c r="B15" s="22" t="s">
        <v>522</v>
      </c>
      <c r="C15" t="s">
        <v>470</v>
      </c>
      <c r="D15" t="s">
        <v>524</v>
      </c>
      <c r="E15" s="20">
        <v>63</v>
      </c>
    </row>
    <row r="16" spans="1:5" x14ac:dyDescent="0.35">
      <c r="A16" t="s">
        <v>353</v>
      </c>
      <c r="B16" s="22" t="s">
        <v>486</v>
      </c>
      <c r="C16" t="s">
        <v>450</v>
      </c>
      <c r="D16" t="s">
        <v>524</v>
      </c>
      <c r="E16" s="20">
        <v>69</v>
      </c>
    </row>
    <row r="17" spans="1:9" x14ac:dyDescent="0.35">
      <c r="A17" t="s">
        <v>407</v>
      </c>
      <c r="B17" t="s">
        <v>522</v>
      </c>
      <c r="C17" t="s">
        <v>471</v>
      </c>
      <c r="D17" t="s">
        <v>524</v>
      </c>
      <c r="E17" s="20">
        <v>71</v>
      </c>
    </row>
    <row r="18" spans="1:9" x14ac:dyDescent="0.35">
      <c r="A18" t="s">
        <v>431</v>
      </c>
      <c r="B18" t="s">
        <v>522</v>
      </c>
      <c r="C18" t="s">
        <v>469</v>
      </c>
      <c r="D18" t="s">
        <v>524</v>
      </c>
      <c r="E18" s="20">
        <v>68</v>
      </c>
    </row>
    <row r="19" spans="1:9" x14ac:dyDescent="0.35">
      <c r="A19" t="s">
        <v>439</v>
      </c>
      <c r="B19" t="s">
        <v>522</v>
      </c>
      <c r="C19" t="s">
        <v>471</v>
      </c>
      <c r="D19" t="s">
        <v>524</v>
      </c>
      <c r="E19" s="20">
        <v>65</v>
      </c>
    </row>
    <row r="20" spans="1:9" x14ac:dyDescent="0.35">
      <c r="B20"/>
    </row>
    <row r="21" spans="1:9" x14ac:dyDescent="0.35">
      <c r="B21"/>
      <c r="I21" s="12" t="s">
        <v>529</v>
      </c>
    </row>
    <row r="22" spans="1:9" x14ac:dyDescent="0.35">
      <c r="B22"/>
    </row>
    <row r="23" spans="1:9" x14ac:dyDescent="0.35">
      <c r="B23"/>
    </row>
    <row r="24" spans="1:9" x14ac:dyDescent="0.35">
      <c r="B24"/>
    </row>
    <row r="25" spans="1:9" x14ac:dyDescent="0.35">
      <c r="B25"/>
    </row>
    <row r="26" spans="1:9" x14ac:dyDescent="0.35">
      <c r="B26"/>
    </row>
    <row r="27" spans="1:9" x14ac:dyDescent="0.35">
      <c r="B27"/>
    </row>
    <row r="28" spans="1:9" x14ac:dyDescent="0.35">
      <c r="B28"/>
    </row>
    <row r="29" spans="1:9" x14ac:dyDescent="0.35">
      <c r="B29"/>
    </row>
    <row r="30" spans="1:9" x14ac:dyDescent="0.35">
      <c r="B30"/>
    </row>
    <row r="31" spans="1:9" x14ac:dyDescent="0.35">
      <c r="B31"/>
    </row>
    <row r="32" spans="1:9"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CBBBC-15A9-461E-A455-4F3C6516039E}">
  <dimension ref="A1:AD208"/>
  <sheetViews>
    <sheetView workbookViewId="0">
      <selection sqref="A1:AD208"/>
    </sheetView>
  </sheetViews>
  <sheetFormatPr defaultRowHeight="14.5" x14ac:dyDescent="0.35"/>
  <cols>
    <col min="3" max="3" width="11.90625" customWidth="1"/>
    <col min="4" max="4" width="15.36328125" customWidth="1"/>
    <col min="5" max="5" width="12.54296875" customWidth="1"/>
    <col min="6" max="6" width="12" customWidth="1"/>
    <col min="10" max="10" width="12.81640625" customWidth="1"/>
    <col min="11" max="11" width="12.36328125" customWidth="1"/>
    <col min="12" max="12" width="10.6328125" customWidth="1"/>
    <col min="15" max="15" width="18.81640625" customWidth="1"/>
    <col min="16" max="16" width="13.26953125" customWidth="1"/>
    <col min="17" max="17" width="18.7265625" customWidth="1"/>
    <col min="18" max="18" width="18.81640625" customWidth="1"/>
    <col min="19" max="19" width="18.1796875" customWidth="1"/>
    <col min="20" max="20" width="18.7265625" customWidth="1"/>
    <col min="21" max="21" width="16.26953125" customWidth="1"/>
    <col min="22" max="22" width="27.90625" customWidth="1"/>
    <col min="23" max="23" width="10.6328125" customWidth="1"/>
    <col min="24" max="24" width="9.6328125" customWidth="1"/>
    <col min="25" max="25" width="13.08984375" customWidth="1"/>
    <col min="26" max="26" width="10.26953125" customWidth="1"/>
    <col min="28" max="28" width="12.7265625" customWidth="1"/>
    <col min="29" max="29" width="11.54296875" customWidth="1"/>
    <col min="30" max="30" width="13.36328125" customWidth="1"/>
  </cols>
  <sheetData>
    <row r="1" spans="1:30" x14ac:dyDescent="0.35">
      <c r="A1" t="s">
        <v>0</v>
      </c>
      <c r="B1" t="s">
        <v>1</v>
      </c>
      <c r="C1" t="s">
        <v>2</v>
      </c>
      <c r="D1" t="s">
        <v>3</v>
      </c>
      <c r="E1" t="s">
        <v>489</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447</v>
      </c>
      <c r="Y1" t="s">
        <v>482</v>
      </c>
      <c r="Z1" t="s">
        <v>488</v>
      </c>
      <c r="AA1" t="s">
        <v>513</v>
      </c>
      <c r="AB1" t="s">
        <v>515</v>
      </c>
      <c r="AC1" t="s">
        <v>521</v>
      </c>
      <c r="AD1" t="s">
        <v>531</v>
      </c>
    </row>
    <row r="2" spans="1:30" x14ac:dyDescent="0.35">
      <c r="A2" t="s">
        <v>22</v>
      </c>
      <c r="B2">
        <v>10026</v>
      </c>
      <c r="C2" t="s">
        <v>23</v>
      </c>
      <c r="D2" t="s">
        <v>24</v>
      </c>
      <c r="E2">
        <v>10026</v>
      </c>
      <c r="F2" s="16">
        <v>40729</v>
      </c>
      <c r="G2">
        <v>62506</v>
      </c>
      <c r="H2" t="s">
        <v>512</v>
      </c>
      <c r="I2" s="16">
        <v>30507</v>
      </c>
      <c r="J2" t="s">
        <v>25</v>
      </c>
      <c r="K2" t="s">
        <v>26</v>
      </c>
      <c r="L2" t="s">
        <v>27</v>
      </c>
      <c r="M2" t="s">
        <v>28</v>
      </c>
      <c r="N2">
        <v>1960</v>
      </c>
      <c r="P2" t="s">
        <v>29</v>
      </c>
      <c r="Q2" t="s">
        <v>30</v>
      </c>
      <c r="R2" t="s">
        <v>31</v>
      </c>
      <c r="S2" t="s">
        <v>32</v>
      </c>
      <c r="T2">
        <v>4.5999999999999996</v>
      </c>
      <c r="U2">
        <v>5</v>
      </c>
      <c r="V2" s="16">
        <v>43482</v>
      </c>
      <c r="W2">
        <v>1</v>
      </c>
      <c r="X2" t="s">
        <v>470</v>
      </c>
      <c r="Y2" t="s">
        <v>522</v>
      </c>
      <c r="Z2" t="s">
        <v>490</v>
      </c>
      <c r="AA2">
        <v>41</v>
      </c>
      <c r="AB2" t="s">
        <v>526</v>
      </c>
      <c r="AC2">
        <v>2011</v>
      </c>
      <c r="AD2" t="s">
        <v>538</v>
      </c>
    </row>
    <row r="3" spans="1:30" x14ac:dyDescent="0.35">
      <c r="A3" t="s">
        <v>446</v>
      </c>
      <c r="B3">
        <v>10271</v>
      </c>
      <c r="C3" t="s">
        <v>23</v>
      </c>
      <c r="D3" t="s">
        <v>24</v>
      </c>
      <c r="E3">
        <v>10252</v>
      </c>
      <c r="F3" s="16">
        <v>41911</v>
      </c>
      <c r="G3">
        <v>45046</v>
      </c>
      <c r="H3" t="s">
        <v>511</v>
      </c>
      <c r="I3" s="16">
        <v>28719</v>
      </c>
      <c r="J3" t="s">
        <v>54</v>
      </c>
      <c r="K3" t="s">
        <v>26</v>
      </c>
      <c r="L3" t="s">
        <v>82</v>
      </c>
      <c r="M3" t="s">
        <v>28</v>
      </c>
      <c r="N3">
        <v>1730</v>
      </c>
      <c r="P3" t="s">
        <v>29</v>
      </c>
      <c r="Q3" t="s">
        <v>30</v>
      </c>
      <c r="R3" t="s">
        <v>31</v>
      </c>
      <c r="S3" t="s">
        <v>40</v>
      </c>
      <c r="T3">
        <v>4.5</v>
      </c>
      <c r="U3">
        <v>5</v>
      </c>
      <c r="V3" s="16">
        <v>43495</v>
      </c>
      <c r="W3">
        <v>2</v>
      </c>
      <c r="X3" t="s">
        <v>470</v>
      </c>
      <c r="Y3" t="s">
        <v>522</v>
      </c>
      <c r="Z3" t="s">
        <v>500</v>
      </c>
      <c r="AA3">
        <v>46</v>
      </c>
      <c r="AB3" t="s">
        <v>526</v>
      </c>
      <c r="AC3">
        <v>2014</v>
      </c>
      <c r="AD3" t="s">
        <v>542</v>
      </c>
    </row>
    <row r="4" spans="1:30" x14ac:dyDescent="0.35">
      <c r="A4" t="s">
        <v>445</v>
      </c>
      <c r="B4">
        <v>10043</v>
      </c>
      <c r="C4" t="s">
        <v>66</v>
      </c>
      <c r="D4" t="s">
        <v>35</v>
      </c>
      <c r="E4">
        <v>10084</v>
      </c>
      <c r="F4" s="16">
        <v>42093</v>
      </c>
      <c r="G4">
        <v>89292</v>
      </c>
      <c r="H4" t="s">
        <v>511</v>
      </c>
      <c r="I4" s="16">
        <v>28910</v>
      </c>
      <c r="J4" t="s">
        <v>25</v>
      </c>
      <c r="K4" t="s">
        <v>26</v>
      </c>
      <c r="L4" t="s">
        <v>27</v>
      </c>
      <c r="M4" t="s">
        <v>28</v>
      </c>
      <c r="N4">
        <v>2148</v>
      </c>
      <c r="P4" t="s">
        <v>29</v>
      </c>
      <c r="Q4" t="s">
        <v>30</v>
      </c>
      <c r="R4" t="s">
        <v>55</v>
      </c>
      <c r="S4" t="s">
        <v>40</v>
      </c>
      <c r="T4">
        <v>5</v>
      </c>
      <c r="U4">
        <v>3</v>
      </c>
      <c r="V4" s="16">
        <v>43497</v>
      </c>
      <c r="W4">
        <v>11</v>
      </c>
      <c r="X4" t="s">
        <v>454</v>
      </c>
      <c r="Y4" t="s">
        <v>485</v>
      </c>
      <c r="Z4" t="s">
        <v>491</v>
      </c>
      <c r="AA4">
        <v>45</v>
      </c>
      <c r="AB4" t="s">
        <v>526</v>
      </c>
      <c r="AC4">
        <v>2015</v>
      </c>
      <c r="AD4" t="s">
        <v>540</v>
      </c>
    </row>
    <row r="5" spans="1:30" x14ac:dyDescent="0.35">
      <c r="A5" t="s">
        <v>44</v>
      </c>
      <c r="B5">
        <v>10088</v>
      </c>
      <c r="C5" t="s">
        <v>23</v>
      </c>
      <c r="D5" t="s">
        <v>24</v>
      </c>
      <c r="E5">
        <v>10088</v>
      </c>
      <c r="F5" s="16">
        <v>39454</v>
      </c>
      <c r="G5">
        <v>64991</v>
      </c>
      <c r="H5" t="s">
        <v>511</v>
      </c>
      <c r="I5" s="16">
        <v>32413</v>
      </c>
      <c r="J5" t="s">
        <v>36</v>
      </c>
      <c r="K5" t="s">
        <v>26</v>
      </c>
      <c r="L5" t="s">
        <v>27</v>
      </c>
      <c r="M5" t="s">
        <v>28</v>
      </c>
      <c r="N5">
        <v>1886</v>
      </c>
      <c r="P5" t="s">
        <v>29</v>
      </c>
      <c r="Q5" t="s">
        <v>30</v>
      </c>
      <c r="R5" t="s">
        <v>39</v>
      </c>
      <c r="S5" t="s">
        <v>40</v>
      </c>
      <c r="T5">
        <v>4.84</v>
      </c>
      <c r="U5">
        <v>5</v>
      </c>
      <c r="V5" s="16">
        <v>43468</v>
      </c>
      <c r="W5">
        <v>15</v>
      </c>
      <c r="X5" t="s">
        <v>470</v>
      </c>
      <c r="Y5" t="s">
        <v>522</v>
      </c>
      <c r="Z5" t="s">
        <v>493</v>
      </c>
      <c r="AA5">
        <v>36</v>
      </c>
      <c r="AB5" t="s">
        <v>525</v>
      </c>
      <c r="AC5">
        <v>2008</v>
      </c>
      <c r="AD5" t="s">
        <v>538</v>
      </c>
    </row>
    <row r="6" spans="1:30" x14ac:dyDescent="0.35">
      <c r="A6" t="s">
        <v>443</v>
      </c>
      <c r="B6">
        <v>10010</v>
      </c>
      <c r="C6" t="s">
        <v>444</v>
      </c>
      <c r="D6" t="s">
        <v>35</v>
      </c>
      <c r="E6">
        <v>10175</v>
      </c>
      <c r="F6" s="16">
        <v>40278</v>
      </c>
      <c r="G6">
        <v>220450</v>
      </c>
      <c r="H6" t="s">
        <v>511</v>
      </c>
      <c r="I6" s="16">
        <v>29097</v>
      </c>
      <c r="J6" t="s">
        <v>25</v>
      </c>
      <c r="K6" t="s">
        <v>26</v>
      </c>
      <c r="L6" t="s">
        <v>27</v>
      </c>
      <c r="M6" t="s">
        <v>28</v>
      </c>
      <c r="N6">
        <v>2067</v>
      </c>
      <c r="P6" t="s">
        <v>29</v>
      </c>
      <c r="Q6" t="s">
        <v>30</v>
      </c>
      <c r="R6" t="s">
        <v>55</v>
      </c>
      <c r="S6" t="s">
        <v>32</v>
      </c>
      <c r="T6">
        <v>4.5999999999999996</v>
      </c>
      <c r="U6">
        <v>5</v>
      </c>
      <c r="V6" s="16">
        <v>43517</v>
      </c>
      <c r="W6">
        <v>16</v>
      </c>
      <c r="X6" t="s">
        <v>453</v>
      </c>
      <c r="Y6" t="s">
        <v>485</v>
      </c>
      <c r="Z6" t="s">
        <v>503</v>
      </c>
      <c r="AA6">
        <v>45</v>
      </c>
      <c r="AB6" t="s">
        <v>526</v>
      </c>
      <c r="AC6">
        <v>2010</v>
      </c>
      <c r="AD6" t="s">
        <v>536</v>
      </c>
    </row>
    <row r="7" spans="1:30" x14ac:dyDescent="0.35">
      <c r="A7" t="s">
        <v>49</v>
      </c>
      <c r="B7">
        <v>10002</v>
      </c>
      <c r="C7" t="s">
        <v>23</v>
      </c>
      <c r="D7" t="s">
        <v>24</v>
      </c>
      <c r="E7">
        <v>10002</v>
      </c>
      <c r="F7" s="16">
        <v>40917</v>
      </c>
      <c r="G7">
        <v>57568</v>
      </c>
      <c r="H7" t="s">
        <v>511</v>
      </c>
      <c r="I7" s="16">
        <v>28267</v>
      </c>
      <c r="J7" t="s">
        <v>25</v>
      </c>
      <c r="K7" t="s">
        <v>26</v>
      </c>
      <c r="L7" t="s">
        <v>27</v>
      </c>
      <c r="M7" t="s">
        <v>28</v>
      </c>
      <c r="N7">
        <v>1844</v>
      </c>
      <c r="P7" t="s">
        <v>29</v>
      </c>
      <c r="Q7" t="s">
        <v>30</v>
      </c>
      <c r="R7" t="s">
        <v>31</v>
      </c>
      <c r="S7" t="s">
        <v>32</v>
      </c>
      <c r="T7">
        <v>5</v>
      </c>
      <c r="U7">
        <v>5</v>
      </c>
      <c r="V7" s="16">
        <v>43472</v>
      </c>
      <c r="W7">
        <v>15</v>
      </c>
      <c r="X7" t="s">
        <v>470</v>
      </c>
      <c r="Y7" t="s">
        <v>522</v>
      </c>
      <c r="Z7" t="s">
        <v>495</v>
      </c>
      <c r="AA7">
        <v>47</v>
      </c>
      <c r="AB7" t="s">
        <v>526</v>
      </c>
      <c r="AC7">
        <v>2012</v>
      </c>
      <c r="AD7" t="s">
        <v>537</v>
      </c>
    </row>
    <row r="8" spans="1:30" x14ac:dyDescent="0.35">
      <c r="A8" t="s">
        <v>50</v>
      </c>
      <c r="B8">
        <v>10194</v>
      </c>
      <c r="C8" t="s">
        <v>51</v>
      </c>
      <c r="D8" t="s">
        <v>52</v>
      </c>
      <c r="E8">
        <v>10194</v>
      </c>
      <c r="F8" s="16">
        <v>41953</v>
      </c>
      <c r="G8">
        <v>95660</v>
      </c>
      <c r="H8" t="s">
        <v>511</v>
      </c>
      <c r="I8" s="16">
        <v>28999</v>
      </c>
      <c r="J8" t="s">
        <v>25</v>
      </c>
      <c r="K8" t="s">
        <v>26</v>
      </c>
      <c r="L8" t="s">
        <v>27</v>
      </c>
      <c r="M8" t="s">
        <v>28</v>
      </c>
      <c r="N8">
        <v>2110</v>
      </c>
      <c r="P8" t="s">
        <v>29</v>
      </c>
      <c r="Q8" t="s">
        <v>30</v>
      </c>
      <c r="R8" t="s">
        <v>31</v>
      </c>
      <c r="S8" t="s">
        <v>40</v>
      </c>
      <c r="T8">
        <v>3.04</v>
      </c>
      <c r="U8">
        <v>3</v>
      </c>
      <c r="V8" s="16">
        <v>43467</v>
      </c>
      <c r="W8">
        <v>19</v>
      </c>
      <c r="X8" t="s">
        <v>475</v>
      </c>
      <c r="Y8" t="s">
        <v>487</v>
      </c>
      <c r="Z8" t="s">
        <v>496</v>
      </c>
      <c r="AA8">
        <v>45</v>
      </c>
      <c r="AB8" t="s">
        <v>526</v>
      </c>
      <c r="AC8">
        <v>2014</v>
      </c>
      <c r="AD8" t="s">
        <v>541</v>
      </c>
    </row>
    <row r="9" spans="1:30" x14ac:dyDescent="0.35">
      <c r="A9" t="s">
        <v>53</v>
      </c>
      <c r="B9">
        <v>10062</v>
      </c>
      <c r="C9" t="s">
        <v>23</v>
      </c>
      <c r="D9" t="s">
        <v>24</v>
      </c>
      <c r="E9">
        <v>10062</v>
      </c>
      <c r="F9" s="16">
        <v>41547</v>
      </c>
      <c r="G9">
        <v>59365</v>
      </c>
      <c r="H9" t="s">
        <v>512</v>
      </c>
      <c r="I9" s="16">
        <v>30365</v>
      </c>
      <c r="J9" t="s">
        <v>54</v>
      </c>
      <c r="K9" t="s">
        <v>26</v>
      </c>
      <c r="L9" t="s">
        <v>27</v>
      </c>
      <c r="M9" t="s">
        <v>28</v>
      </c>
      <c r="N9">
        <v>2199</v>
      </c>
      <c r="P9" t="s">
        <v>29</v>
      </c>
      <c r="Q9" t="s">
        <v>30</v>
      </c>
      <c r="R9" t="s">
        <v>55</v>
      </c>
      <c r="S9" t="s">
        <v>40</v>
      </c>
      <c r="T9">
        <v>5</v>
      </c>
      <c r="U9">
        <v>4</v>
      </c>
      <c r="V9" s="16">
        <v>43521</v>
      </c>
      <c r="W9">
        <v>19</v>
      </c>
      <c r="X9" t="s">
        <v>470</v>
      </c>
      <c r="Y9" t="s">
        <v>522</v>
      </c>
      <c r="Z9" t="s">
        <v>497</v>
      </c>
      <c r="AA9">
        <v>41</v>
      </c>
      <c r="AB9" t="s">
        <v>526</v>
      </c>
      <c r="AC9">
        <v>2013</v>
      </c>
      <c r="AD9" t="s">
        <v>537</v>
      </c>
    </row>
    <row r="10" spans="1:30" x14ac:dyDescent="0.35">
      <c r="A10" t="s">
        <v>56</v>
      </c>
      <c r="B10">
        <v>10114</v>
      </c>
      <c r="C10" t="s">
        <v>23</v>
      </c>
      <c r="D10" t="s">
        <v>24</v>
      </c>
      <c r="E10">
        <v>10114</v>
      </c>
      <c r="F10" s="16">
        <v>40000</v>
      </c>
      <c r="G10">
        <v>47837</v>
      </c>
      <c r="H10" t="s">
        <v>511</v>
      </c>
      <c r="I10" s="16">
        <v>25610</v>
      </c>
      <c r="J10" t="s">
        <v>25</v>
      </c>
      <c r="K10" t="s">
        <v>26</v>
      </c>
      <c r="L10" t="s">
        <v>57</v>
      </c>
      <c r="M10" t="s">
        <v>28</v>
      </c>
      <c r="N10">
        <v>1902</v>
      </c>
      <c r="P10" t="s">
        <v>29</v>
      </c>
      <c r="Q10" t="s">
        <v>30</v>
      </c>
      <c r="R10" t="s">
        <v>58</v>
      </c>
      <c r="S10" t="s">
        <v>40</v>
      </c>
      <c r="T10">
        <v>4.46</v>
      </c>
      <c r="U10">
        <v>3</v>
      </c>
      <c r="V10" s="16">
        <v>43490</v>
      </c>
      <c r="W10">
        <v>4</v>
      </c>
      <c r="X10" t="s">
        <v>470</v>
      </c>
      <c r="Y10" t="s">
        <v>522</v>
      </c>
      <c r="Z10" t="s">
        <v>498</v>
      </c>
      <c r="AA10">
        <v>54</v>
      </c>
      <c r="AB10" t="s">
        <v>527</v>
      </c>
      <c r="AC10">
        <v>2009</v>
      </c>
      <c r="AD10" t="s">
        <v>542</v>
      </c>
    </row>
    <row r="11" spans="1:30" x14ac:dyDescent="0.35">
      <c r="A11" t="s">
        <v>59</v>
      </c>
      <c r="B11">
        <v>10250</v>
      </c>
      <c r="C11" t="s">
        <v>60</v>
      </c>
      <c r="D11" t="s">
        <v>35</v>
      </c>
      <c r="E11">
        <v>10250</v>
      </c>
      <c r="F11" s="16">
        <v>42009</v>
      </c>
      <c r="G11">
        <v>50178</v>
      </c>
      <c r="H11" t="s">
        <v>512</v>
      </c>
      <c r="I11" s="16">
        <v>32149</v>
      </c>
      <c r="J11" t="s">
        <v>46</v>
      </c>
      <c r="K11" t="s">
        <v>26</v>
      </c>
      <c r="L11" t="s">
        <v>27</v>
      </c>
      <c r="M11" t="s">
        <v>28</v>
      </c>
      <c r="N11">
        <v>1886</v>
      </c>
      <c r="P11" t="s">
        <v>29</v>
      </c>
      <c r="Q11" t="s">
        <v>30</v>
      </c>
      <c r="R11" t="s">
        <v>39</v>
      </c>
      <c r="S11" t="s">
        <v>40</v>
      </c>
      <c r="T11">
        <v>5</v>
      </c>
      <c r="U11">
        <v>5</v>
      </c>
      <c r="V11" s="16">
        <v>43514</v>
      </c>
      <c r="W11">
        <v>16</v>
      </c>
      <c r="X11" t="s">
        <v>465</v>
      </c>
      <c r="Y11" t="s">
        <v>485</v>
      </c>
      <c r="Z11" t="s">
        <v>499</v>
      </c>
      <c r="AA11">
        <v>36</v>
      </c>
      <c r="AB11" t="s">
        <v>525</v>
      </c>
      <c r="AC11">
        <v>2015</v>
      </c>
      <c r="AD11" t="s">
        <v>537</v>
      </c>
    </row>
    <row r="12" spans="1:30" x14ac:dyDescent="0.35">
      <c r="A12" t="s">
        <v>441</v>
      </c>
      <c r="B12">
        <v>10135</v>
      </c>
      <c r="C12" t="s">
        <v>42</v>
      </c>
      <c r="D12" t="s">
        <v>24</v>
      </c>
      <c r="E12">
        <v>10196</v>
      </c>
      <c r="F12" s="16">
        <v>41827</v>
      </c>
      <c r="G12">
        <v>65893</v>
      </c>
      <c r="H12" t="s">
        <v>512</v>
      </c>
      <c r="I12" s="16">
        <v>31178</v>
      </c>
      <c r="J12" t="s">
        <v>25</v>
      </c>
      <c r="K12" t="s">
        <v>26</v>
      </c>
      <c r="L12" t="s">
        <v>27</v>
      </c>
      <c r="M12" t="s">
        <v>28</v>
      </c>
      <c r="N12">
        <v>1810</v>
      </c>
      <c r="P12" t="s">
        <v>29</v>
      </c>
      <c r="Q12" t="s">
        <v>30</v>
      </c>
      <c r="R12" t="s">
        <v>31</v>
      </c>
      <c r="S12" t="s">
        <v>40</v>
      </c>
      <c r="T12">
        <v>4.07</v>
      </c>
      <c r="U12">
        <v>4</v>
      </c>
      <c r="V12" s="16">
        <v>43524</v>
      </c>
      <c r="W12">
        <v>13</v>
      </c>
      <c r="X12" t="s">
        <v>471</v>
      </c>
      <c r="Y12" t="s">
        <v>522</v>
      </c>
      <c r="Z12" t="s">
        <v>492</v>
      </c>
      <c r="AA12">
        <v>39</v>
      </c>
      <c r="AB12" t="s">
        <v>525</v>
      </c>
      <c r="AC12">
        <v>2014</v>
      </c>
      <c r="AD12" t="s">
        <v>538</v>
      </c>
    </row>
    <row r="13" spans="1:30" x14ac:dyDescent="0.35">
      <c r="A13" t="s">
        <v>440</v>
      </c>
      <c r="B13">
        <v>10174</v>
      </c>
      <c r="C13" t="s">
        <v>42</v>
      </c>
      <c r="D13" t="s">
        <v>24</v>
      </c>
      <c r="E13">
        <v>10252</v>
      </c>
      <c r="F13" s="16">
        <v>41911</v>
      </c>
      <c r="G13">
        <v>60446</v>
      </c>
      <c r="H13" t="s">
        <v>511</v>
      </c>
      <c r="I13" s="16">
        <v>31157</v>
      </c>
      <c r="J13" t="s">
        <v>25</v>
      </c>
      <c r="K13" t="s">
        <v>26</v>
      </c>
      <c r="L13" t="s">
        <v>27</v>
      </c>
      <c r="M13" t="s">
        <v>28</v>
      </c>
      <c r="N13">
        <v>2302</v>
      </c>
      <c r="P13" t="s">
        <v>29</v>
      </c>
      <c r="Q13" t="s">
        <v>30</v>
      </c>
      <c r="R13" t="s">
        <v>31</v>
      </c>
      <c r="S13" t="s">
        <v>40</v>
      </c>
      <c r="T13">
        <v>3.4</v>
      </c>
      <c r="U13">
        <v>4</v>
      </c>
      <c r="V13" s="16">
        <v>43517</v>
      </c>
      <c r="W13">
        <v>14</v>
      </c>
      <c r="X13" t="s">
        <v>471</v>
      </c>
      <c r="Y13" t="s">
        <v>522</v>
      </c>
      <c r="Z13" t="s">
        <v>500</v>
      </c>
      <c r="AA13">
        <v>39</v>
      </c>
      <c r="AB13" t="s">
        <v>525</v>
      </c>
      <c r="AC13">
        <v>2014</v>
      </c>
      <c r="AD13" t="s">
        <v>538</v>
      </c>
    </row>
    <row r="14" spans="1:30" x14ac:dyDescent="0.35">
      <c r="A14" t="s">
        <v>65</v>
      </c>
      <c r="B14">
        <v>10012</v>
      </c>
      <c r="C14" t="s">
        <v>66</v>
      </c>
      <c r="D14" t="s">
        <v>35</v>
      </c>
      <c r="E14">
        <v>10084</v>
      </c>
      <c r="F14" s="16">
        <v>41953</v>
      </c>
      <c r="G14">
        <v>92328</v>
      </c>
      <c r="H14" t="s">
        <v>512</v>
      </c>
      <c r="I14" s="16">
        <v>32328</v>
      </c>
      <c r="J14" t="s">
        <v>46</v>
      </c>
      <c r="K14" t="s">
        <v>26</v>
      </c>
      <c r="L14" t="s">
        <v>57</v>
      </c>
      <c r="M14" t="s">
        <v>67</v>
      </c>
      <c r="N14">
        <v>78230</v>
      </c>
      <c r="P14" t="s">
        <v>29</v>
      </c>
      <c r="Q14" t="s">
        <v>30</v>
      </c>
      <c r="R14" t="s">
        <v>58</v>
      </c>
      <c r="S14" t="s">
        <v>32</v>
      </c>
      <c r="T14">
        <v>4.28</v>
      </c>
      <c r="U14">
        <v>4</v>
      </c>
      <c r="V14" s="16">
        <v>43521</v>
      </c>
      <c r="W14">
        <v>9</v>
      </c>
      <c r="X14" t="s">
        <v>454</v>
      </c>
      <c r="Y14" t="s">
        <v>485</v>
      </c>
      <c r="Z14" t="s">
        <v>491</v>
      </c>
      <c r="AA14">
        <v>36</v>
      </c>
      <c r="AB14" t="s">
        <v>525</v>
      </c>
      <c r="AC14">
        <v>2014</v>
      </c>
      <c r="AD14" t="s">
        <v>541</v>
      </c>
    </row>
    <row r="15" spans="1:30" x14ac:dyDescent="0.35">
      <c r="A15" t="s">
        <v>68</v>
      </c>
      <c r="B15">
        <v>10265</v>
      </c>
      <c r="C15" t="s">
        <v>23</v>
      </c>
      <c r="D15" t="s">
        <v>24</v>
      </c>
      <c r="E15">
        <v>10265</v>
      </c>
      <c r="F15" s="16">
        <v>40959</v>
      </c>
      <c r="G15">
        <v>58709</v>
      </c>
      <c r="H15" t="s">
        <v>512</v>
      </c>
      <c r="I15" s="16">
        <v>30517</v>
      </c>
      <c r="J15" t="s">
        <v>25</v>
      </c>
      <c r="K15" t="s">
        <v>26</v>
      </c>
      <c r="L15" t="s">
        <v>69</v>
      </c>
      <c r="M15" t="s">
        <v>28</v>
      </c>
      <c r="N15">
        <v>1810</v>
      </c>
      <c r="P15" t="s">
        <v>29</v>
      </c>
      <c r="Q15" t="s">
        <v>30</v>
      </c>
      <c r="R15" t="s">
        <v>48</v>
      </c>
      <c r="S15" t="s">
        <v>40</v>
      </c>
      <c r="T15">
        <v>4.5999999999999996</v>
      </c>
      <c r="U15">
        <v>4</v>
      </c>
      <c r="V15" s="16">
        <v>43510</v>
      </c>
      <c r="W15">
        <v>7</v>
      </c>
      <c r="X15" t="s">
        <v>470</v>
      </c>
      <c r="Y15" t="s">
        <v>522</v>
      </c>
      <c r="Z15" t="s">
        <v>501</v>
      </c>
      <c r="AA15">
        <v>41</v>
      </c>
      <c r="AB15" t="s">
        <v>526</v>
      </c>
      <c r="AC15">
        <v>2012</v>
      </c>
      <c r="AD15" t="s">
        <v>537</v>
      </c>
    </row>
    <row r="16" spans="1:30" x14ac:dyDescent="0.35">
      <c r="A16" t="s">
        <v>434</v>
      </c>
      <c r="B16">
        <v>10127</v>
      </c>
      <c r="C16" t="s">
        <v>143</v>
      </c>
      <c r="D16" t="s">
        <v>35</v>
      </c>
      <c r="E16">
        <v>10250</v>
      </c>
      <c r="F16" s="16">
        <v>42093</v>
      </c>
      <c r="G16">
        <v>107226</v>
      </c>
      <c r="H16" t="s">
        <v>511</v>
      </c>
      <c r="I16" s="16">
        <v>28612</v>
      </c>
      <c r="J16" t="s">
        <v>54</v>
      </c>
      <c r="K16" t="s">
        <v>26</v>
      </c>
      <c r="L16" t="s">
        <v>82</v>
      </c>
      <c r="M16" t="s">
        <v>28</v>
      </c>
      <c r="N16">
        <v>2453</v>
      </c>
      <c r="P16" t="s">
        <v>29</v>
      </c>
      <c r="Q16" t="s">
        <v>30</v>
      </c>
      <c r="R16" t="s">
        <v>55</v>
      </c>
      <c r="S16" t="s">
        <v>40</v>
      </c>
      <c r="T16">
        <v>4.2</v>
      </c>
      <c r="U16">
        <v>4</v>
      </c>
      <c r="V16" s="16">
        <v>43501</v>
      </c>
      <c r="W16">
        <v>7</v>
      </c>
      <c r="X16" t="s">
        <v>479</v>
      </c>
      <c r="Y16" t="s">
        <v>485</v>
      </c>
      <c r="Z16" t="s">
        <v>499</v>
      </c>
      <c r="AA16">
        <v>46</v>
      </c>
      <c r="AB16" t="s">
        <v>526</v>
      </c>
      <c r="AC16">
        <v>2015</v>
      </c>
      <c r="AD16" t="s">
        <v>532</v>
      </c>
    </row>
    <row r="17" spans="1:30" x14ac:dyDescent="0.35">
      <c r="A17" t="s">
        <v>433</v>
      </c>
      <c r="B17">
        <v>10172</v>
      </c>
      <c r="C17" t="s">
        <v>276</v>
      </c>
      <c r="D17" t="s">
        <v>35</v>
      </c>
      <c r="E17">
        <v>10197</v>
      </c>
      <c r="F17" s="16">
        <v>42781</v>
      </c>
      <c r="G17">
        <v>84903</v>
      </c>
      <c r="H17" t="s">
        <v>512</v>
      </c>
      <c r="I17" s="16">
        <v>29775</v>
      </c>
      <c r="J17" t="s">
        <v>25</v>
      </c>
      <c r="K17" t="s">
        <v>26</v>
      </c>
      <c r="L17" t="s">
        <v>82</v>
      </c>
      <c r="M17" t="s">
        <v>28</v>
      </c>
      <c r="N17">
        <v>1887</v>
      </c>
      <c r="P17" t="s">
        <v>29</v>
      </c>
      <c r="Q17" t="s">
        <v>30</v>
      </c>
      <c r="R17" t="s">
        <v>39</v>
      </c>
      <c r="S17" t="s">
        <v>40</v>
      </c>
      <c r="T17">
        <v>3.42</v>
      </c>
      <c r="U17">
        <v>4</v>
      </c>
      <c r="V17" s="16">
        <v>43469</v>
      </c>
      <c r="W17">
        <v>17</v>
      </c>
      <c r="X17" t="s">
        <v>473</v>
      </c>
      <c r="Y17" t="s">
        <v>485</v>
      </c>
      <c r="Z17" t="s">
        <v>509</v>
      </c>
      <c r="AA17">
        <v>43</v>
      </c>
      <c r="AB17" t="s">
        <v>526</v>
      </c>
      <c r="AC17">
        <v>2017</v>
      </c>
      <c r="AD17" t="s">
        <v>540</v>
      </c>
    </row>
    <row r="18" spans="1:30" x14ac:dyDescent="0.35">
      <c r="A18" t="s">
        <v>75</v>
      </c>
      <c r="B18">
        <v>10023</v>
      </c>
      <c r="C18" t="s">
        <v>42</v>
      </c>
      <c r="D18" t="s">
        <v>24</v>
      </c>
      <c r="E18">
        <v>10265</v>
      </c>
      <c r="F18" s="16">
        <v>42572</v>
      </c>
      <c r="G18">
        <v>70131</v>
      </c>
      <c r="H18" t="s">
        <v>511</v>
      </c>
      <c r="I18" s="16">
        <v>24214</v>
      </c>
      <c r="J18" t="s">
        <v>36</v>
      </c>
      <c r="K18" t="s">
        <v>26</v>
      </c>
      <c r="L18" t="s">
        <v>27</v>
      </c>
      <c r="M18" t="s">
        <v>28</v>
      </c>
      <c r="N18">
        <v>2145</v>
      </c>
      <c r="P18" t="s">
        <v>29</v>
      </c>
      <c r="Q18" t="s">
        <v>30</v>
      </c>
      <c r="R18" t="s">
        <v>55</v>
      </c>
      <c r="S18" t="s">
        <v>32</v>
      </c>
      <c r="T18">
        <v>4.4000000000000004</v>
      </c>
      <c r="U18">
        <v>3</v>
      </c>
      <c r="V18" s="16">
        <v>43479</v>
      </c>
      <c r="W18">
        <v>16</v>
      </c>
      <c r="X18" t="s">
        <v>471</v>
      </c>
      <c r="Y18" t="s">
        <v>522</v>
      </c>
      <c r="Z18" t="s">
        <v>501</v>
      </c>
      <c r="AA18">
        <v>58</v>
      </c>
      <c r="AB18" t="s">
        <v>527</v>
      </c>
      <c r="AC18">
        <v>2016</v>
      </c>
      <c r="AD18" t="s">
        <v>539</v>
      </c>
    </row>
    <row r="19" spans="1:30" x14ac:dyDescent="0.35">
      <c r="A19" t="s">
        <v>76</v>
      </c>
      <c r="B19">
        <v>10055</v>
      </c>
      <c r="C19" t="s">
        <v>23</v>
      </c>
      <c r="D19" t="s">
        <v>24</v>
      </c>
      <c r="E19">
        <v>10088</v>
      </c>
      <c r="F19" s="16">
        <v>40637</v>
      </c>
      <c r="G19">
        <v>59026</v>
      </c>
      <c r="H19" t="s">
        <v>511</v>
      </c>
      <c r="I19" s="16">
        <v>25868</v>
      </c>
      <c r="J19" t="s">
        <v>25</v>
      </c>
      <c r="K19" t="s">
        <v>77</v>
      </c>
      <c r="L19" t="s">
        <v>27</v>
      </c>
      <c r="M19" t="s">
        <v>28</v>
      </c>
      <c r="N19">
        <v>1915</v>
      </c>
      <c r="P19" t="s">
        <v>29</v>
      </c>
      <c r="Q19" t="s">
        <v>30</v>
      </c>
      <c r="R19" t="s">
        <v>48</v>
      </c>
      <c r="S19" t="s">
        <v>40</v>
      </c>
      <c r="T19">
        <v>5</v>
      </c>
      <c r="U19">
        <v>5</v>
      </c>
      <c r="V19" s="16">
        <v>43479</v>
      </c>
      <c r="W19">
        <v>12</v>
      </c>
      <c r="X19" t="s">
        <v>470</v>
      </c>
      <c r="Y19" t="s">
        <v>522</v>
      </c>
      <c r="Z19" t="s">
        <v>493</v>
      </c>
      <c r="AA19">
        <v>53</v>
      </c>
      <c r="AB19" t="s">
        <v>527</v>
      </c>
      <c r="AC19">
        <v>2011</v>
      </c>
      <c r="AD19" t="s">
        <v>537</v>
      </c>
    </row>
    <row r="20" spans="1:30" x14ac:dyDescent="0.35">
      <c r="A20" t="s">
        <v>430</v>
      </c>
      <c r="B20">
        <v>10190</v>
      </c>
      <c r="C20" t="s">
        <v>42</v>
      </c>
      <c r="D20" t="s">
        <v>24</v>
      </c>
      <c r="E20">
        <v>10062</v>
      </c>
      <c r="F20" s="16">
        <v>41869</v>
      </c>
      <c r="G20">
        <v>66541</v>
      </c>
      <c r="H20" t="s">
        <v>512</v>
      </c>
      <c r="I20" s="16">
        <v>27800</v>
      </c>
      <c r="J20" t="s">
        <v>25</v>
      </c>
      <c r="K20" t="s">
        <v>26</v>
      </c>
      <c r="L20" t="s">
        <v>57</v>
      </c>
      <c r="M20" t="s">
        <v>28</v>
      </c>
      <c r="N20">
        <v>2459</v>
      </c>
      <c r="P20" t="s">
        <v>29</v>
      </c>
      <c r="Q20" t="s">
        <v>30</v>
      </c>
      <c r="R20" t="s">
        <v>55</v>
      </c>
      <c r="S20" t="s">
        <v>40</v>
      </c>
      <c r="T20">
        <v>3.11</v>
      </c>
      <c r="U20">
        <v>5</v>
      </c>
      <c r="V20" s="16">
        <v>43508</v>
      </c>
      <c r="W20">
        <v>4</v>
      </c>
      <c r="X20" t="s">
        <v>471</v>
      </c>
      <c r="Y20" t="s">
        <v>522</v>
      </c>
      <c r="Z20" t="s">
        <v>497</v>
      </c>
      <c r="AA20">
        <v>48</v>
      </c>
      <c r="AB20" t="s">
        <v>526</v>
      </c>
      <c r="AC20">
        <v>2014</v>
      </c>
      <c r="AD20" t="s">
        <v>538</v>
      </c>
    </row>
    <row r="21" spans="1:30" x14ac:dyDescent="0.35">
      <c r="A21" t="s">
        <v>81</v>
      </c>
      <c r="B21">
        <v>10277</v>
      </c>
      <c r="C21" t="s">
        <v>23</v>
      </c>
      <c r="D21" t="s">
        <v>24</v>
      </c>
      <c r="E21">
        <v>10069</v>
      </c>
      <c r="F21" s="16">
        <v>41463</v>
      </c>
      <c r="G21">
        <v>53250</v>
      </c>
      <c r="H21" t="s">
        <v>512</v>
      </c>
      <c r="I21" s="16">
        <v>28951</v>
      </c>
      <c r="J21" t="s">
        <v>25</v>
      </c>
      <c r="K21" t="s">
        <v>26</v>
      </c>
      <c r="L21" t="s">
        <v>82</v>
      </c>
      <c r="M21" t="s">
        <v>28</v>
      </c>
      <c r="N21">
        <v>2452</v>
      </c>
      <c r="P21" t="s">
        <v>29</v>
      </c>
      <c r="Q21" t="s">
        <v>30</v>
      </c>
      <c r="R21" t="s">
        <v>31</v>
      </c>
      <c r="S21" t="s">
        <v>40</v>
      </c>
      <c r="T21">
        <v>4.2</v>
      </c>
      <c r="U21">
        <v>4</v>
      </c>
      <c r="V21" s="16">
        <v>43476</v>
      </c>
      <c r="W21">
        <v>13</v>
      </c>
      <c r="X21" t="s">
        <v>470</v>
      </c>
      <c r="Y21" t="s">
        <v>522</v>
      </c>
      <c r="Z21" t="s">
        <v>494</v>
      </c>
      <c r="AA21">
        <v>45</v>
      </c>
      <c r="AB21" t="s">
        <v>526</v>
      </c>
      <c r="AC21">
        <v>2013</v>
      </c>
      <c r="AD21" t="s">
        <v>537</v>
      </c>
    </row>
    <row r="22" spans="1:30" x14ac:dyDescent="0.35">
      <c r="A22" t="s">
        <v>83</v>
      </c>
      <c r="B22">
        <v>10046</v>
      </c>
      <c r="C22" t="s">
        <v>23</v>
      </c>
      <c r="D22" t="s">
        <v>24</v>
      </c>
      <c r="E22">
        <v>10002</v>
      </c>
      <c r="F22" s="16">
        <v>41001</v>
      </c>
      <c r="G22">
        <v>51044</v>
      </c>
      <c r="H22" t="s">
        <v>512</v>
      </c>
      <c r="I22" s="16">
        <v>25924</v>
      </c>
      <c r="J22" t="s">
        <v>25</v>
      </c>
      <c r="K22" t="s">
        <v>26</v>
      </c>
      <c r="L22" t="s">
        <v>27</v>
      </c>
      <c r="M22" t="s">
        <v>28</v>
      </c>
      <c r="N22">
        <v>2072</v>
      </c>
      <c r="P22" t="s">
        <v>29</v>
      </c>
      <c r="Q22" t="s">
        <v>30</v>
      </c>
      <c r="R22" t="s">
        <v>48</v>
      </c>
      <c r="S22" t="s">
        <v>40</v>
      </c>
      <c r="T22">
        <v>5</v>
      </c>
      <c r="U22">
        <v>3</v>
      </c>
      <c r="V22" s="16">
        <v>43479</v>
      </c>
      <c r="W22">
        <v>13</v>
      </c>
      <c r="X22" t="s">
        <v>470</v>
      </c>
      <c r="Y22" t="s">
        <v>522</v>
      </c>
      <c r="Z22" t="s">
        <v>495</v>
      </c>
      <c r="AA22">
        <v>53</v>
      </c>
      <c r="AB22" t="s">
        <v>527</v>
      </c>
      <c r="AC22">
        <v>2012</v>
      </c>
      <c r="AD22" t="s">
        <v>537</v>
      </c>
    </row>
    <row r="23" spans="1:30" x14ac:dyDescent="0.35">
      <c r="A23" t="s">
        <v>84</v>
      </c>
      <c r="B23">
        <v>10226</v>
      </c>
      <c r="C23" t="s">
        <v>23</v>
      </c>
      <c r="D23" t="s">
        <v>24</v>
      </c>
      <c r="E23">
        <v>10062</v>
      </c>
      <c r="F23" s="16">
        <v>41505</v>
      </c>
      <c r="G23">
        <v>64919</v>
      </c>
      <c r="H23" t="s">
        <v>511</v>
      </c>
      <c r="I23" s="16">
        <v>21546</v>
      </c>
      <c r="J23" t="s">
        <v>46</v>
      </c>
      <c r="K23" t="s">
        <v>26</v>
      </c>
      <c r="L23" t="s">
        <v>82</v>
      </c>
      <c r="M23" t="s">
        <v>28</v>
      </c>
      <c r="N23">
        <v>2027</v>
      </c>
      <c r="P23" t="s">
        <v>29</v>
      </c>
      <c r="Q23" t="s">
        <v>30</v>
      </c>
      <c r="R23" t="s">
        <v>39</v>
      </c>
      <c r="S23" t="s">
        <v>40</v>
      </c>
      <c r="T23">
        <v>4.2</v>
      </c>
      <c r="U23">
        <v>3</v>
      </c>
      <c r="V23" s="16">
        <v>43475</v>
      </c>
      <c r="W23">
        <v>2</v>
      </c>
      <c r="X23" t="s">
        <v>470</v>
      </c>
      <c r="Y23" t="s">
        <v>522</v>
      </c>
      <c r="Z23" t="s">
        <v>497</v>
      </c>
      <c r="AA23">
        <v>65</v>
      </c>
      <c r="AB23" t="s">
        <v>524</v>
      </c>
      <c r="AC23">
        <v>2013</v>
      </c>
      <c r="AD23" t="s">
        <v>538</v>
      </c>
    </row>
    <row r="24" spans="1:30" x14ac:dyDescent="0.35">
      <c r="A24" t="s">
        <v>85</v>
      </c>
      <c r="B24">
        <v>10003</v>
      </c>
      <c r="C24" t="s">
        <v>23</v>
      </c>
      <c r="D24" t="s">
        <v>24</v>
      </c>
      <c r="E24">
        <v>10114</v>
      </c>
      <c r="F24" s="16">
        <v>41827</v>
      </c>
      <c r="G24">
        <v>62910</v>
      </c>
      <c r="H24" t="s">
        <v>511</v>
      </c>
      <c r="I24" s="16">
        <v>32752</v>
      </c>
      <c r="J24" t="s">
        <v>36</v>
      </c>
      <c r="K24" t="s">
        <v>26</v>
      </c>
      <c r="L24" t="s">
        <v>27</v>
      </c>
      <c r="M24" t="s">
        <v>28</v>
      </c>
      <c r="N24">
        <v>2031</v>
      </c>
      <c r="P24" t="s">
        <v>29</v>
      </c>
      <c r="Q24" t="s">
        <v>30</v>
      </c>
      <c r="R24" t="s">
        <v>39</v>
      </c>
      <c r="S24" t="s">
        <v>32</v>
      </c>
      <c r="T24">
        <v>5</v>
      </c>
      <c r="U24">
        <v>3</v>
      </c>
      <c r="V24" s="16">
        <v>43523</v>
      </c>
      <c r="W24">
        <v>19</v>
      </c>
      <c r="X24" t="s">
        <v>470</v>
      </c>
      <c r="Y24" t="s">
        <v>522</v>
      </c>
      <c r="Z24" t="s">
        <v>498</v>
      </c>
      <c r="AA24">
        <v>35</v>
      </c>
      <c r="AB24" t="s">
        <v>525</v>
      </c>
      <c r="AC24">
        <v>2014</v>
      </c>
      <c r="AD24" t="s">
        <v>538</v>
      </c>
    </row>
    <row r="25" spans="1:30" x14ac:dyDescent="0.35">
      <c r="A25" t="s">
        <v>86</v>
      </c>
      <c r="B25">
        <v>10294</v>
      </c>
      <c r="C25" t="s">
        <v>42</v>
      </c>
      <c r="D25" t="s">
        <v>24</v>
      </c>
      <c r="E25">
        <v>10026</v>
      </c>
      <c r="F25" s="16">
        <v>40637</v>
      </c>
      <c r="G25">
        <v>66441</v>
      </c>
      <c r="H25" t="s">
        <v>511</v>
      </c>
      <c r="I25" s="16">
        <v>33137</v>
      </c>
      <c r="J25" t="s">
        <v>25</v>
      </c>
      <c r="K25" t="s">
        <v>26</v>
      </c>
      <c r="L25" t="s">
        <v>27</v>
      </c>
      <c r="M25" t="s">
        <v>28</v>
      </c>
      <c r="N25">
        <v>2171</v>
      </c>
      <c r="P25" t="s">
        <v>29</v>
      </c>
      <c r="Q25" t="s">
        <v>30</v>
      </c>
      <c r="R25" t="s">
        <v>87</v>
      </c>
      <c r="S25" t="s">
        <v>88</v>
      </c>
      <c r="T25">
        <v>2</v>
      </c>
      <c r="U25">
        <v>3</v>
      </c>
      <c r="V25" s="16">
        <v>43523</v>
      </c>
      <c r="W25">
        <v>3</v>
      </c>
      <c r="X25" t="s">
        <v>471</v>
      </c>
      <c r="Y25" t="s">
        <v>522</v>
      </c>
      <c r="Z25" t="s">
        <v>490</v>
      </c>
      <c r="AA25">
        <v>34</v>
      </c>
      <c r="AB25" t="s">
        <v>525</v>
      </c>
      <c r="AC25">
        <v>2011</v>
      </c>
      <c r="AD25" t="s">
        <v>538</v>
      </c>
    </row>
    <row r="26" spans="1:30" x14ac:dyDescent="0.35">
      <c r="A26" t="s">
        <v>429</v>
      </c>
      <c r="B26">
        <v>10183</v>
      </c>
      <c r="C26" t="s">
        <v>23</v>
      </c>
      <c r="D26" t="s">
        <v>24</v>
      </c>
      <c r="E26">
        <v>10026</v>
      </c>
      <c r="F26" s="16">
        <v>42190</v>
      </c>
      <c r="G26">
        <v>62068</v>
      </c>
      <c r="H26" t="s">
        <v>511</v>
      </c>
      <c r="I26" s="16">
        <v>31143</v>
      </c>
      <c r="J26" t="s">
        <v>25</v>
      </c>
      <c r="K26" t="s">
        <v>26</v>
      </c>
      <c r="L26" t="s">
        <v>27</v>
      </c>
      <c r="M26" t="s">
        <v>28</v>
      </c>
      <c r="N26">
        <v>2124</v>
      </c>
      <c r="P26" t="s">
        <v>29</v>
      </c>
      <c r="Q26" t="s">
        <v>30</v>
      </c>
      <c r="R26" t="s">
        <v>31</v>
      </c>
      <c r="S26" t="s">
        <v>40</v>
      </c>
      <c r="T26">
        <v>3.21</v>
      </c>
      <c r="U26">
        <v>3</v>
      </c>
      <c r="V26" s="16">
        <v>43494</v>
      </c>
      <c r="W26">
        <v>7</v>
      </c>
      <c r="X26" t="s">
        <v>470</v>
      </c>
      <c r="Y26" t="s">
        <v>522</v>
      </c>
      <c r="Z26" t="s">
        <v>490</v>
      </c>
      <c r="AA26">
        <v>39</v>
      </c>
      <c r="AB26" t="s">
        <v>525</v>
      </c>
      <c r="AC26">
        <v>2015</v>
      </c>
      <c r="AD26" t="s">
        <v>538</v>
      </c>
    </row>
    <row r="27" spans="1:30" x14ac:dyDescent="0.35">
      <c r="A27" t="s">
        <v>424</v>
      </c>
      <c r="B27">
        <v>10253</v>
      </c>
      <c r="C27" t="s">
        <v>107</v>
      </c>
      <c r="D27" t="s">
        <v>108</v>
      </c>
      <c r="E27">
        <v>10188</v>
      </c>
      <c r="F27" s="16">
        <v>40973</v>
      </c>
      <c r="G27">
        <v>55875</v>
      </c>
      <c r="H27" t="s">
        <v>512</v>
      </c>
      <c r="I27" s="16">
        <v>32700</v>
      </c>
      <c r="J27" t="s">
        <v>25</v>
      </c>
      <c r="K27" t="s">
        <v>26</v>
      </c>
      <c r="L27" t="s">
        <v>82</v>
      </c>
      <c r="M27" t="s">
        <v>425</v>
      </c>
      <c r="N27">
        <v>4063</v>
      </c>
      <c r="P27" t="s">
        <v>29</v>
      </c>
      <c r="Q27" t="s">
        <v>30</v>
      </c>
      <c r="R27" t="s">
        <v>163</v>
      </c>
      <c r="S27" t="s">
        <v>40</v>
      </c>
      <c r="T27">
        <v>4.5</v>
      </c>
      <c r="U27">
        <v>4</v>
      </c>
      <c r="V27" s="16">
        <v>43483</v>
      </c>
      <c r="W27">
        <v>11</v>
      </c>
      <c r="X27" t="s">
        <v>450</v>
      </c>
      <c r="Y27" t="s">
        <v>486</v>
      </c>
      <c r="Z27" t="s">
        <v>504</v>
      </c>
      <c r="AA27">
        <v>35</v>
      </c>
      <c r="AB27" t="s">
        <v>525</v>
      </c>
      <c r="AC27">
        <v>2012</v>
      </c>
      <c r="AD27" t="s">
        <v>537</v>
      </c>
    </row>
    <row r="28" spans="1:30" x14ac:dyDescent="0.35">
      <c r="A28" t="s">
        <v>94</v>
      </c>
      <c r="B28">
        <v>10081</v>
      </c>
      <c r="C28" t="s">
        <v>95</v>
      </c>
      <c r="D28" t="s">
        <v>96</v>
      </c>
      <c r="E28">
        <v>10081</v>
      </c>
      <c r="F28" s="16">
        <v>42051</v>
      </c>
      <c r="G28">
        <v>106367</v>
      </c>
      <c r="H28" t="s">
        <v>511</v>
      </c>
      <c r="I28" s="16">
        <v>31871</v>
      </c>
      <c r="J28" t="s">
        <v>36</v>
      </c>
      <c r="K28" t="s">
        <v>26</v>
      </c>
      <c r="L28" t="s">
        <v>57</v>
      </c>
      <c r="M28" t="s">
        <v>28</v>
      </c>
      <c r="N28">
        <v>2468</v>
      </c>
      <c r="P28" t="s">
        <v>29</v>
      </c>
      <c r="Q28" t="s">
        <v>30</v>
      </c>
      <c r="R28" t="s">
        <v>58</v>
      </c>
      <c r="S28" t="s">
        <v>40</v>
      </c>
      <c r="T28">
        <v>5</v>
      </c>
      <c r="U28">
        <v>4</v>
      </c>
      <c r="V28" s="16">
        <v>43514</v>
      </c>
      <c r="W28">
        <v>4</v>
      </c>
      <c r="X28" t="s">
        <v>477</v>
      </c>
      <c r="Y28" t="s">
        <v>483</v>
      </c>
      <c r="Z28" t="s">
        <v>502</v>
      </c>
      <c r="AA28">
        <v>37</v>
      </c>
      <c r="AB28" t="s">
        <v>525</v>
      </c>
      <c r="AC28">
        <v>2015</v>
      </c>
      <c r="AD28" t="s">
        <v>532</v>
      </c>
    </row>
    <row r="29" spans="1:30" x14ac:dyDescent="0.35">
      <c r="A29" t="s">
        <v>423</v>
      </c>
      <c r="B29">
        <v>10144</v>
      </c>
      <c r="C29" t="s">
        <v>98</v>
      </c>
      <c r="D29" t="s">
        <v>24</v>
      </c>
      <c r="E29">
        <v>10175</v>
      </c>
      <c r="F29" s="16">
        <v>40756</v>
      </c>
      <c r="G29">
        <v>88976</v>
      </c>
      <c r="H29" t="s">
        <v>512</v>
      </c>
      <c r="I29" s="16">
        <v>25121</v>
      </c>
      <c r="J29" t="s">
        <v>46</v>
      </c>
      <c r="K29" t="s">
        <v>26</v>
      </c>
      <c r="L29" t="s">
        <v>27</v>
      </c>
      <c r="M29" t="s">
        <v>28</v>
      </c>
      <c r="N29">
        <v>2169</v>
      </c>
      <c r="P29" t="s">
        <v>29</v>
      </c>
      <c r="Q29" t="s">
        <v>30</v>
      </c>
      <c r="R29" t="s">
        <v>55</v>
      </c>
      <c r="S29" t="s">
        <v>40</v>
      </c>
      <c r="T29">
        <v>3.93</v>
      </c>
      <c r="U29">
        <v>3</v>
      </c>
      <c r="V29" s="16">
        <v>43523</v>
      </c>
      <c r="W29">
        <v>19</v>
      </c>
      <c r="X29" t="s">
        <v>469</v>
      </c>
      <c r="Y29" t="s">
        <v>522</v>
      </c>
      <c r="Z29" t="s">
        <v>503</v>
      </c>
      <c r="AA29">
        <v>55</v>
      </c>
      <c r="AB29" t="s">
        <v>527</v>
      </c>
      <c r="AC29">
        <v>2011</v>
      </c>
      <c r="AD29" t="s">
        <v>540</v>
      </c>
    </row>
    <row r="30" spans="1:30" x14ac:dyDescent="0.35">
      <c r="A30" t="s">
        <v>420</v>
      </c>
      <c r="B30">
        <v>10205</v>
      </c>
      <c r="C30" t="s">
        <v>107</v>
      </c>
      <c r="D30" t="s">
        <v>108</v>
      </c>
      <c r="E30">
        <v>10188</v>
      </c>
      <c r="F30" s="16">
        <v>40729</v>
      </c>
      <c r="G30">
        <v>57859</v>
      </c>
      <c r="H30" t="s">
        <v>511</v>
      </c>
      <c r="I30" s="16">
        <v>33381</v>
      </c>
      <c r="J30" t="s">
        <v>36</v>
      </c>
      <c r="K30" t="s">
        <v>26</v>
      </c>
      <c r="L30" t="s">
        <v>69</v>
      </c>
      <c r="M30" t="s">
        <v>421</v>
      </c>
      <c r="N30">
        <v>85006</v>
      </c>
      <c r="P30" t="s">
        <v>29</v>
      </c>
      <c r="Q30" t="s">
        <v>30</v>
      </c>
      <c r="R30" t="s">
        <v>39</v>
      </c>
      <c r="S30" t="s">
        <v>40</v>
      </c>
      <c r="T30">
        <v>2.81</v>
      </c>
      <c r="U30">
        <v>3</v>
      </c>
      <c r="V30" s="16">
        <v>43482</v>
      </c>
      <c r="W30">
        <v>16</v>
      </c>
      <c r="X30" t="s">
        <v>450</v>
      </c>
      <c r="Y30" t="s">
        <v>486</v>
      </c>
      <c r="Z30" t="s">
        <v>504</v>
      </c>
      <c r="AA30">
        <v>33</v>
      </c>
      <c r="AB30" t="s">
        <v>525</v>
      </c>
      <c r="AC30">
        <v>2011</v>
      </c>
      <c r="AD30" t="s">
        <v>537</v>
      </c>
    </row>
    <row r="31" spans="1:30" x14ac:dyDescent="0.35">
      <c r="A31" t="s">
        <v>101</v>
      </c>
      <c r="B31">
        <v>10238</v>
      </c>
      <c r="C31" t="s">
        <v>102</v>
      </c>
      <c r="D31" t="s">
        <v>96</v>
      </c>
      <c r="E31">
        <v>10081</v>
      </c>
      <c r="F31" s="16">
        <v>39748</v>
      </c>
      <c r="G31">
        <v>63000</v>
      </c>
      <c r="H31" t="s">
        <v>511</v>
      </c>
      <c r="I31" s="16">
        <v>32105</v>
      </c>
      <c r="J31" t="s">
        <v>36</v>
      </c>
      <c r="K31" t="s">
        <v>26</v>
      </c>
      <c r="L31" t="s">
        <v>57</v>
      </c>
      <c r="M31" t="s">
        <v>28</v>
      </c>
      <c r="N31">
        <v>1450</v>
      </c>
      <c r="P31" t="s">
        <v>29</v>
      </c>
      <c r="Q31" t="s">
        <v>30</v>
      </c>
      <c r="R31" t="s">
        <v>58</v>
      </c>
      <c r="S31" t="s">
        <v>40</v>
      </c>
      <c r="T31">
        <v>4.5</v>
      </c>
      <c r="U31">
        <v>2</v>
      </c>
      <c r="V31" s="16">
        <v>43480</v>
      </c>
      <c r="W31">
        <v>14</v>
      </c>
      <c r="X31" t="s">
        <v>448</v>
      </c>
      <c r="Y31" t="s">
        <v>483</v>
      </c>
      <c r="Z31" t="s">
        <v>502</v>
      </c>
      <c r="AA31">
        <v>36</v>
      </c>
      <c r="AB31" t="s">
        <v>525</v>
      </c>
      <c r="AC31">
        <v>2008</v>
      </c>
      <c r="AD31" t="s">
        <v>538</v>
      </c>
    </row>
    <row r="32" spans="1:30" x14ac:dyDescent="0.35">
      <c r="A32" t="s">
        <v>103</v>
      </c>
      <c r="B32">
        <v>10184</v>
      </c>
      <c r="C32" t="s">
        <v>42</v>
      </c>
      <c r="D32" t="s">
        <v>24</v>
      </c>
      <c r="E32">
        <v>10069</v>
      </c>
      <c r="F32" s="16">
        <v>41911</v>
      </c>
      <c r="G32">
        <v>65288</v>
      </c>
      <c r="H32" t="s">
        <v>512</v>
      </c>
      <c r="I32" s="16">
        <v>30525</v>
      </c>
      <c r="J32" t="s">
        <v>25</v>
      </c>
      <c r="K32" t="s">
        <v>26</v>
      </c>
      <c r="L32" t="s">
        <v>27</v>
      </c>
      <c r="M32" t="s">
        <v>28</v>
      </c>
      <c r="N32">
        <v>1013</v>
      </c>
      <c r="P32" t="s">
        <v>29</v>
      </c>
      <c r="Q32" t="s">
        <v>30</v>
      </c>
      <c r="R32" t="s">
        <v>48</v>
      </c>
      <c r="S32" t="s">
        <v>40</v>
      </c>
      <c r="T32">
        <v>3.19</v>
      </c>
      <c r="U32">
        <v>3</v>
      </c>
      <c r="V32" s="16">
        <v>43497</v>
      </c>
      <c r="W32">
        <v>9</v>
      </c>
      <c r="X32" t="s">
        <v>471</v>
      </c>
      <c r="Y32" t="s">
        <v>522</v>
      </c>
      <c r="Z32" t="s">
        <v>494</v>
      </c>
      <c r="AA32">
        <v>41</v>
      </c>
      <c r="AB32" t="s">
        <v>526</v>
      </c>
      <c r="AC32">
        <v>2014</v>
      </c>
      <c r="AD32" t="s">
        <v>538</v>
      </c>
    </row>
    <row r="33" spans="1:30" x14ac:dyDescent="0.35">
      <c r="A33" t="s">
        <v>104</v>
      </c>
      <c r="B33">
        <v>10203</v>
      </c>
      <c r="C33" t="s">
        <v>23</v>
      </c>
      <c r="D33" t="s">
        <v>24</v>
      </c>
      <c r="E33">
        <v>10196</v>
      </c>
      <c r="F33" s="16">
        <v>41589</v>
      </c>
      <c r="G33">
        <v>64375</v>
      </c>
      <c r="H33" t="s">
        <v>511</v>
      </c>
      <c r="I33" s="16">
        <v>25506</v>
      </c>
      <c r="J33" t="s">
        <v>105</v>
      </c>
      <c r="K33" t="s">
        <v>26</v>
      </c>
      <c r="L33" t="s">
        <v>57</v>
      </c>
      <c r="M33" t="s">
        <v>28</v>
      </c>
      <c r="N33">
        <v>2043</v>
      </c>
      <c r="P33" t="s">
        <v>29</v>
      </c>
      <c r="Q33" t="s">
        <v>30</v>
      </c>
      <c r="R33" t="s">
        <v>58</v>
      </c>
      <c r="S33" t="s">
        <v>40</v>
      </c>
      <c r="T33">
        <v>3.5</v>
      </c>
      <c r="U33">
        <v>5</v>
      </c>
      <c r="V33" s="16">
        <v>43486</v>
      </c>
      <c r="W33">
        <v>17</v>
      </c>
      <c r="X33" t="s">
        <v>470</v>
      </c>
      <c r="Y33" t="s">
        <v>522</v>
      </c>
      <c r="Z33" t="s">
        <v>492</v>
      </c>
      <c r="AA33">
        <v>54</v>
      </c>
      <c r="AB33" t="s">
        <v>527</v>
      </c>
      <c r="AC33">
        <v>2013</v>
      </c>
      <c r="AD33" t="s">
        <v>538</v>
      </c>
    </row>
    <row r="34" spans="1:30" x14ac:dyDescent="0.35">
      <c r="A34" t="s">
        <v>419</v>
      </c>
      <c r="B34">
        <v>10045</v>
      </c>
      <c r="C34" t="s">
        <v>187</v>
      </c>
      <c r="D34" t="s">
        <v>35</v>
      </c>
      <c r="E34">
        <v>10250</v>
      </c>
      <c r="F34" s="16">
        <v>42093</v>
      </c>
      <c r="G34">
        <v>76029</v>
      </c>
      <c r="H34" t="s">
        <v>512</v>
      </c>
      <c r="I34" s="16">
        <v>25293</v>
      </c>
      <c r="J34" t="s">
        <v>36</v>
      </c>
      <c r="K34" t="s">
        <v>77</v>
      </c>
      <c r="L34" t="s">
        <v>27</v>
      </c>
      <c r="M34" t="s">
        <v>28</v>
      </c>
      <c r="N34">
        <v>2343</v>
      </c>
      <c r="P34" t="s">
        <v>29</v>
      </c>
      <c r="Q34" t="s">
        <v>30</v>
      </c>
      <c r="R34" t="s">
        <v>55</v>
      </c>
      <c r="S34" t="s">
        <v>40</v>
      </c>
      <c r="T34">
        <v>5</v>
      </c>
      <c r="U34">
        <v>4</v>
      </c>
      <c r="V34" s="16">
        <v>43479</v>
      </c>
      <c r="W34">
        <v>8</v>
      </c>
      <c r="X34" t="s">
        <v>466</v>
      </c>
      <c r="Y34" t="s">
        <v>485</v>
      </c>
      <c r="Z34" t="s">
        <v>499</v>
      </c>
      <c r="AA34">
        <v>55</v>
      </c>
      <c r="AB34" t="s">
        <v>527</v>
      </c>
      <c r="AC34">
        <v>2015</v>
      </c>
      <c r="AD34" t="s">
        <v>539</v>
      </c>
    </row>
    <row r="35" spans="1:30" x14ac:dyDescent="0.35">
      <c r="A35" t="s">
        <v>110</v>
      </c>
      <c r="B35">
        <v>10107</v>
      </c>
      <c r="C35" t="s">
        <v>42</v>
      </c>
      <c r="D35" t="s">
        <v>24</v>
      </c>
      <c r="E35">
        <v>10002</v>
      </c>
      <c r="F35" s="16">
        <v>40973</v>
      </c>
      <c r="G35">
        <v>63763</v>
      </c>
      <c r="H35" t="s">
        <v>511</v>
      </c>
      <c r="I35" s="16">
        <v>29282</v>
      </c>
      <c r="J35" t="s">
        <v>25</v>
      </c>
      <c r="K35" t="s">
        <v>26</v>
      </c>
      <c r="L35" t="s">
        <v>57</v>
      </c>
      <c r="M35" t="s">
        <v>28</v>
      </c>
      <c r="N35">
        <v>2148</v>
      </c>
      <c r="P35" t="s">
        <v>29</v>
      </c>
      <c r="Q35" t="s">
        <v>30</v>
      </c>
      <c r="R35" t="s">
        <v>55</v>
      </c>
      <c r="S35" t="s">
        <v>40</v>
      </c>
      <c r="T35">
        <v>4.51</v>
      </c>
      <c r="U35">
        <v>4</v>
      </c>
      <c r="V35" s="16">
        <v>43517</v>
      </c>
      <c r="W35">
        <v>3</v>
      </c>
      <c r="X35" t="s">
        <v>471</v>
      </c>
      <c r="Y35" t="s">
        <v>522</v>
      </c>
      <c r="Z35" t="s">
        <v>495</v>
      </c>
      <c r="AA35">
        <v>44</v>
      </c>
      <c r="AB35" t="s">
        <v>526</v>
      </c>
      <c r="AC35">
        <v>2012</v>
      </c>
      <c r="AD35" t="s">
        <v>538</v>
      </c>
    </row>
    <row r="36" spans="1:30" x14ac:dyDescent="0.35">
      <c r="A36" t="s">
        <v>111</v>
      </c>
      <c r="B36">
        <v>10181</v>
      </c>
      <c r="C36" t="s">
        <v>42</v>
      </c>
      <c r="D36" t="s">
        <v>24</v>
      </c>
      <c r="E36">
        <v>10062</v>
      </c>
      <c r="F36" s="16">
        <v>40637</v>
      </c>
      <c r="G36">
        <v>62162</v>
      </c>
      <c r="H36" t="s">
        <v>512</v>
      </c>
      <c r="I36" s="16">
        <v>28356</v>
      </c>
      <c r="J36" t="s">
        <v>36</v>
      </c>
      <c r="K36" t="s">
        <v>26</v>
      </c>
      <c r="L36" t="s">
        <v>27</v>
      </c>
      <c r="M36" t="s">
        <v>28</v>
      </c>
      <c r="N36">
        <v>1890</v>
      </c>
      <c r="P36" t="s">
        <v>29</v>
      </c>
      <c r="Q36" t="s">
        <v>30</v>
      </c>
      <c r="R36" t="s">
        <v>39</v>
      </c>
      <c r="S36" t="s">
        <v>40</v>
      </c>
      <c r="T36">
        <v>3.25</v>
      </c>
      <c r="U36">
        <v>5</v>
      </c>
      <c r="V36" s="16">
        <v>43479</v>
      </c>
      <c r="W36">
        <v>15</v>
      </c>
      <c r="X36" t="s">
        <v>471</v>
      </c>
      <c r="Y36" t="s">
        <v>522</v>
      </c>
      <c r="Z36" t="s">
        <v>497</v>
      </c>
      <c r="AA36">
        <v>47</v>
      </c>
      <c r="AB36" t="s">
        <v>526</v>
      </c>
      <c r="AC36">
        <v>2011</v>
      </c>
      <c r="AD36" t="s">
        <v>538</v>
      </c>
    </row>
    <row r="37" spans="1:30" x14ac:dyDescent="0.35">
      <c r="A37" t="s">
        <v>112</v>
      </c>
      <c r="B37">
        <v>10150</v>
      </c>
      <c r="C37" t="s">
        <v>113</v>
      </c>
      <c r="D37" t="s">
        <v>52</v>
      </c>
      <c r="E37">
        <v>10150</v>
      </c>
      <c r="F37" s="16">
        <v>40770</v>
      </c>
      <c r="G37">
        <v>77692</v>
      </c>
      <c r="H37" t="s">
        <v>512</v>
      </c>
      <c r="I37" s="16">
        <v>24433</v>
      </c>
      <c r="J37" t="s">
        <v>25</v>
      </c>
      <c r="K37" t="s">
        <v>26</v>
      </c>
      <c r="L37" t="s">
        <v>27</v>
      </c>
      <c r="M37" t="s">
        <v>28</v>
      </c>
      <c r="N37">
        <v>2184</v>
      </c>
      <c r="P37" t="s">
        <v>29</v>
      </c>
      <c r="Q37" t="s">
        <v>30</v>
      </c>
      <c r="R37" t="s">
        <v>48</v>
      </c>
      <c r="S37" t="s">
        <v>40</v>
      </c>
      <c r="T37">
        <v>3.84</v>
      </c>
      <c r="U37">
        <v>3</v>
      </c>
      <c r="V37" s="16">
        <v>43486</v>
      </c>
      <c r="W37">
        <v>4</v>
      </c>
      <c r="X37" t="s">
        <v>476</v>
      </c>
      <c r="Y37" t="s">
        <v>487</v>
      </c>
      <c r="Z37" t="s">
        <v>505</v>
      </c>
      <c r="AA37">
        <v>57</v>
      </c>
      <c r="AB37" t="s">
        <v>527</v>
      </c>
      <c r="AC37">
        <v>2011</v>
      </c>
      <c r="AD37" t="s">
        <v>539</v>
      </c>
    </row>
    <row r="38" spans="1:30" x14ac:dyDescent="0.35">
      <c r="A38" t="s">
        <v>114</v>
      </c>
      <c r="B38">
        <v>10001</v>
      </c>
      <c r="C38" t="s">
        <v>98</v>
      </c>
      <c r="D38" t="s">
        <v>24</v>
      </c>
      <c r="E38">
        <v>10175</v>
      </c>
      <c r="F38" s="16">
        <v>42397</v>
      </c>
      <c r="G38">
        <v>72640</v>
      </c>
      <c r="H38" t="s">
        <v>512</v>
      </c>
      <c r="I38" s="16">
        <v>30537</v>
      </c>
      <c r="J38" t="s">
        <v>25</v>
      </c>
      <c r="K38" t="s">
        <v>26</v>
      </c>
      <c r="L38" t="s">
        <v>27</v>
      </c>
      <c r="M38" t="s">
        <v>28</v>
      </c>
      <c r="N38">
        <v>2169</v>
      </c>
      <c r="P38" t="s">
        <v>29</v>
      </c>
      <c r="Q38" t="s">
        <v>30</v>
      </c>
      <c r="R38" t="s">
        <v>39</v>
      </c>
      <c r="S38" t="s">
        <v>32</v>
      </c>
      <c r="T38">
        <v>5</v>
      </c>
      <c r="U38">
        <v>3</v>
      </c>
      <c r="V38" s="16">
        <v>43518</v>
      </c>
      <c r="W38">
        <v>14</v>
      </c>
      <c r="X38" t="s">
        <v>469</v>
      </c>
      <c r="Y38" t="s">
        <v>522</v>
      </c>
      <c r="Z38" t="s">
        <v>503</v>
      </c>
      <c r="AA38">
        <v>41</v>
      </c>
      <c r="AB38" t="s">
        <v>526</v>
      </c>
      <c r="AC38">
        <v>2016</v>
      </c>
      <c r="AD38" t="s">
        <v>539</v>
      </c>
    </row>
    <row r="39" spans="1:30" x14ac:dyDescent="0.35">
      <c r="A39" t="s">
        <v>115</v>
      </c>
      <c r="B39">
        <v>10085</v>
      </c>
      <c r="C39" t="s">
        <v>51</v>
      </c>
      <c r="D39" t="s">
        <v>52</v>
      </c>
      <c r="E39">
        <v>10194</v>
      </c>
      <c r="F39" s="16">
        <v>41589</v>
      </c>
      <c r="G39">
        <v>93396</v>
      </c>
      <c r="H39" t="s">
        <v>511</v>
      </c>
      <c r="I39" s="16">
        <v>31872</v>
      </c>
      <c r="J39" t="s">
        <v>25</v>
      </c>
      <c r="K39" t="s">
        <v>26</v>
      </c>
      <c r="L39" t="s">
        <v>27</v>
      </c>
      <c r="M39" t="s">
        <v>28</v>
      </c>
      <c r="N39">
        <v>2132</v>
      </c>
      <c r="P39" t="s">
        <v>29</v>
      </c>
      <c r="Q39" t="s">
        <v>30</v>
      </c>
      <c r="R39" t="s">
        <v>39</v>
      </c>
      <c r="S39" t="s">
        <v>40</v>
      </c>
      <c r="T39">
        <v>4.96</v>
      </c>
      <c r="U39">
        <v>4</v>
      </c>
      <c r="V39" s="16">
        <v>43495</v>
      </c>
      <c r="W39">
        <v>3</v>
      </c>
      <c r="X39" t="s">
        <v>475</v>
      </c>
      <c r="Y39" t="s">
        <v>487</v>
      </c>
      <c r="Z39" t="s">
        <v>496</v>
      </c>
      <c r="AA39">
        <v>37</v>
      </c>
      <c r="AB39" t="s">
        <v>525</v>
      </c>
      <c r="AC39">
        <v>2013</v>
      </c>
      <c r="AD39" t="s">
        <v>541</v>
      </c>
    </row>
    <row r="40" spans="1:30" x14ac:dyDescent="0.35">
      <c r="A40" t="s">
        <v>116</v>
      </c>
      <c r="B40">
        <v>10115</v>
      </c>
      <c r="C40" t="s">
        <v>23</v>
      </c>
      <c r="D40" t="s">
        <v>24</v>
      </c>
      <c r="E40">
        <v>10265</v>
      </c>
      <c r="F40" s="16">
        <v>41729</v>
      </c>
      <c r="G40">
        <v>52846</v>
      </c>
      <c r="H40" t="s">
        <v>512</v>
      </c>
      <c r="I40" s="16">
        <v>30349</v>
      </c>
      <c r="J40" t="s">
        <v>25</v>
      </c>
      <c r="K40" t="s">
        <v>26</v>
      </c>
      <c r="L40" t="s">
        <v>57</v>
      </c>
      <c r="M40" t="s">
        <v>28</v>
      </c>
      <c r="N40">
        <v>1701</v>
      </c>
      <c r="P40" t="s">
        <v>29</v>
      </c>
      <c r="Q40" t="s">
        <v>30</v>
      </c>
      <c r="R40" t="s">
        <v>31</v>
      </c>
      <c r="S40" t="s">
        <v>40</v>
      </c>
      <c r="T40">
        <v>4.43</v>
      </c>
      <c r="U40">
        <v>3</v>
      </c>
      <c r="V40" s="16">
        <v>43497</v>
      </c>
      <c r="W40">
        <v>14</v>
      </c>
      <c r="X40" t="s">
        <v>470</v>
      </c>
      <c r="Y40" t="s">
        <v>522</v>
      </c>
      <c r="Z40" t="s">
        <v>501</v>
      </c>
      <c r="AA40">
        <v>41</v>
      </c>
      <c r="AB40" t="s">
        <v>526</v>
      </c>
      <c r="AC40">
        <v>2014</v>
      </c>
      <c r="AD40" t="s">
        <v>537</v>
      </c>
    </row>
    <row r="41" spans="1:30" x14ac:dyDescent="0.35">
      <c r="A41" t="s">
        <v>117</v>
      </c>
      <c r="B41">
        <v>10082</v>
      </c>
      <c r="C41" t="s">
        <v>34</v>
      </c>
      <c r="D41" t="s">
        <v>35</v>
      </c>
      <c r="E41">
        <v>10084</v>
      </c>
      <c r="F41" s="16">
        <v>42551</v>
      </c>
      <c r="G41">
        <v>100031</v>
      </c>
      <c r="H41" t="s">
        <v>511</v>
      </c>
      <c r="I41" s="16">
        <v>31569</v>
      </c>
      <c r="J41" t="s">
        <v>25</v>
      </c>
      <c r="K41" t="s">
        <v>26</v>
      </c>
      <c r="L41" t="s">
        <v>57</v>
      </c>
      <c r="M41" t="s">
        <v>28</v>
      </c>
      <c r="N41">
        <v>1886</v>
      </c>
      <c r="P41" t="s">
        <v>29</v>
      </c>
      <c r="Q41" t="s">
        <v>30</v>
      </c>
      <c r="R41" t="s">
        <v>31</v>
      </c>
      <c r="S41" t="s">
        <v>40</v>
      </c>
      <c r="T41">
        <v>5</v>
      </c>
      <c r="U41">
        <v>5</v>
      </c>
      <c r="V41" s="16">
        <v>43514</v>
      </c>
      <c r="W41">
        <v>7</v>
      </c>
      <c r="X41" t="s">
        <v>478</v>
      </c>
      <c r="Y41" t="s">
        <v>485</v>
      </c>
      <c r="Z41" t="s">
        <v>491</v>
      </c>
      <c r="AA41">
        <v>38</v>
      </c>
      <c r="AB41" t="s">
        <v>525</v>
      </c>
      <c r="AC41">
        <v>2016</v>
      </c>
      <c r="AD41" t="s">
        <v>532</v>
      </c>
    </row>
    <row r="42" spans="1:30" x14ac:dyDescent="0.35">
      <c r="A42" t="s">
        <v>118</v>
      </c>
      <c r="B42">
        <v>10040</v>
      </c>
      <c r="C42" t="s">
        <v>107</v>
      </c>
      <c r="D42" t="s">
        <v>108</v>
      </c>
      <c r="E42">
        <v>10188</v>
      </c>
      <c r="F42" s="16">
        <v>41869</v>
      </c>
      <c r="G42">
        <v>71860</v>
      </c>
      <c r="H42" t="s">
        <v>511</v>
      </c>
      <c r="I42" s="16">
        <v>23146</v>
      </c>
      <c r="J42" t="s">
        <v>25</v>
      </c>
      <c r="K42" t="s">
        <v>26</v>
      </c>
      <c r="L42" t="s">
        <v>27</v>
      </c>
      <c r="M42" t="s">
        <v>119</v>
      </c>
      <c r="N42">
        <v>5664</v>
      </c>
      <c r="P42" t="s">
        <v>29</v>
      </c>
      <c r="Q42" t="s">
        <v>30</v>
      </c>
      <c r="R42" t="s">
        <v>39</v>
      </c>
      <c r="S42" t="s">
        <v>40</v>
      </c>
      <c r="T42">
        <v>5</v>
      </c>
      <c r="U42">
        <v>5</v>
      </c>
      <c r="V42" s="16">
        <v>43486</v>
      </c>
      <c r="W42">
        <v>7</v>
      </c>
      <c r="X42" t="s">
        <v>450</v>
      </c>
      <c r="Y42" t="s">
        <v>486</v>
      </c>
      <c r="Z42" t="s">
        <v>504</v>
      </c>
      <c r="AA42">
        <v>61</v>
      </c>
      <c r="AB42" t="s">
        <v>524</v>
      </c>
      <c r="AC42">
        <v>2014</v>
      </c>
      <c r="AD42" t="s">
        <v>539</v>
      </c>
    </row>
    <row r="43" spans="1:30" x14ac:dyDescent="0.35">
      <c r="A43" t="s">
        <v>120</v>
      </c>
      <c r="B43">
        <v>10067</v>
      </c>
      <c r="C43" t="s">
        <v>23</v>
      </c>
      <c r="D43" t="s">
        <v>24</v>
      </c>
      <c r="E43">
        <v>10026</v>
      </c>
      <c r="F43" s="16">
        <v>41911</v>
      </c>
      <c r="G43">
        <v>61656</v>
      </c>
      <c r="H43" t="s">
        <v>511</v>
      </c>
      <c r="I43" s="16">
        <v>18630</v>
      </c>
      <c r="J43" t="s">
        <v>25</v>
      </c>
      <c r="K43" t="s">
        <v>26</v>
      </c>
      <c r="L43" t="s">
        <v>27</v>
      </c>
      <c r="M43" t="s">
        <v>28</v>
      </c>
      <c r="N43">
        <v>2763</v>
      </c>
      <c r="P43" t="s">
        <v>29</v>
      </c>
      <c r="Q43" t="s">
        <v>30</v>
      </c>
      <c r="R43" t="s">
        <v>48</v>
      </c>
      <c r="S43" t="s">
        <v>40</v>
      </c>
      <c r="T43">
        <v>5</v>
      </c>
      <c r="U43">
        <v>4</v>
      </c>
      <c r="V43" s="16">
        <v>43508</v>
      </c>
      <c r="W43">
        <v>11</v>
      </c>
      <c r="X43" t="s">
        <v>470</v>
      </c>
      <c r="Y43" t="s">
        <v>522</v>
      </c>
      <c r="Z43" t="s">
        <v>490</v>
      </c>
      <c r="AA43">
        <v>73</v>
      </c>
      <c r="AB43" t="s">
        <v>524</v>
      </c>
      <c r="AC43">
        <v>2014</v>
      </c>
      <c r="AD43" t="s">
        <v>538</v>
      </c>
    </row>
    <row r="44" spans="1:30" x14ac:dyDescent="0.35">
      <c r="A44" t="s">
        <v>121</v>
      </c>
      <c r="B44">
        <v>10108</v>
      </c>
      <c r="C44" t="s">
        <v>122</v>
      </c>
      <c r="D44" t="s">
        <v>35</v>
      </c>
      <c r="E44">
        <v>10150</v>
      </c>
      <c r="F44" s="16">
        <v>42619</v>
      </c>
      <c r="G44">
        <v>110929</v>
      </c>
      <c r="H44" t="s">
        <v>512</v>
      </c>
      <c r="I44" s="16">
        <v>26338</v>
      </c>
      <c r="J44" t="s">
        <v>36</v>
      </c>
      <c r="K44" t="s">
        <v>26</v>
      </c>
      <c r="L44" t="s">
        <v>27</v>
      </c>
      <c r="M44" t="s">
        <v>28</v>
      </c>
      <c r="N44">
        <v>2045</v>
      </c>
      <c r="P44" t="s">
        <v>29</v>
      </c>
      <c r="Q44" t="s">
        <v>30</v>
      </c>
      <c r="R44" t="s">
        <v>39</v>
      </c>
      <c r="S44" t="s">
        <v>40</v>
      </c>
      <c r="T44">
        <v>4.5</v>
      </c>
      <c r="U44">
        <v>5</v>
      </c>
      <c r="V44" s="16">
        <v>43480</v>
      </c>
      <c r="W44">
        <v>8</v>
      </c>
      <c r="X44" t="s">
        <v>452</v>
      </c>
      <c r="Y44" t="s">
        <v>485</v>
      </c>
      <c r="Z44" t="s">
        <v>505</v>
      </c>
      <c r="AA44">
        <v>52</v>
      </c>
      <c r="AB44" t="s">
        <v>527</v>
      </c>
      <c r="AC44">
        <v>2016</v>
      </c>
      <c r="AD44" t="s">
        <v>533</v>
      </c>
    </row>
    <row r="45" spans="1:30" x14ac:dyDescent="0.35">
      <c r="A45" t="s">
        <v>123</v>
      </c>
      <c r="B45">
        <v>10210</v>
      </c>
      <c r="C45" t="s">
        <v>23</v>
      </c>
      <c r="D45" t="s">
        <v>24</v>
      </c>
      <c r="E45">
        <v>10088</v>
      </c>
      <c r="F45" s="16">
        <v>41771</v>
      </c>
      <c r="G45">
        <v>54237</v>
      </c>
      <c r="H45" t="s">
        <v>511</v>
      </c>
      <c r="I45" s="16">
        <v>28898</v>
      </c>
      <c r="J45" t="s">
        <v>25</v>
      </c>
      <c r="K45" t="s">
        <v>26</v>
      </c>
      <c r="L45" t="s">
        <v>27</v>
      </c>
      <c r="M45" t="s">
        <v>28</v>
      </c>
      <c r="N45">
        <v>2170</v>
      </c>
      <c r="P45" t="s">
        <v>29</v>
      </c>
      <c r="Q45" t="s">
        <v>30</v>
      </c>
      <c r="R45" t="s">
        <v>39</v>
      </c>
      <c r="S45" t="s">
        <v>40</v>
      </c>
      <c r="T45">
        <v>3.3</v>
      </c>
      <c r="U45">
        <v>4</v>
      </c>
      <c r="V45" s="16">
        <v>43515</v>
      </c>
      <c r="W45">
        <v>11</v>
      </c>
      <c r="X45" t="s">
        <v>470</v>
      </c>
      <c r="Y45" t="s">
        <v>522</v>
      </c>
      <c r="Z45" t="s">
        <v>493</v>
      </c>
      <c r="AA45">
        <v>45</v>
      </c>
      <c r="AB45" t="s">
        <v>526</v>
      </c>
      <c r="AC45">
        <v>2014</v>
      </c>
      <c r="AD45" t="s">
        <v>537</v>
      </c>
    </row>
    <row r="46" spans="1:30" x14ac:dyDescent="0.35">
      <c r="A46" t="s">
        <v>124</v>
      </c>
      <c r="B46">
        <v>10154</v>
      </c>
      <c r="C46" t="s">
        <v>23</v>
      </c>
      <c r="D46" t="s">
        <v>24</v>
      </c>
      <c r="E46">
        <v>10069</v>
      </c>
      <c r="F46" s="16">
        <v>41463</v>
      </c>
      <c r="G46">
        <v>60380</v>
      </c>
      <c r="H46" t="s">
        <v>512</v>
      </c>
      <c r="I46" s="16">
        <v>30552</v>
      </c>
      <c r="J46" t="s">
        <v>25</v>
      </c>
      <c r="K46" t="s">
        <v>26</v>
      </c>
      <c r="L46" t="s">
        <v>27</v>
      </c>
      <c r="M46" t="s">
        <v>28</v>
      </c>
      <c r="N46">
        <v>1845</v>
      </c>
      <c r="P46" t="s">
        <v>29</v>
      </c>
      <c r="Q46" t="s">
        <v>30</v>
      </c>
      <c r="R46" t="s">
        <v>31</v>
      </c>
      <c r="S46" t="s">
        <v>40</v>
      </c>
      <c r="T46">
        <v>3.8</v>
      </c>
      <c r="U46">
        <v>5</v>
      </c>
      <c r="V46" s="16">
        <v>43479</v>
      </c>
      <c r="W46">
        <v>4</v>
      </c>
      <c r="X46" t="s">
        <v>470</v>
      </c>
      <c r="Y46" t="s">
        <v>522</v>
      </c>
      <c r="Z46" t="s">
        <v>494</v>
      </c>
      <c r="AA46">
        <v>41</v>
      </c>
      <c r="AB46" t="s">
        <v>526</v>
      </c>
      <c r="AC46">
        <v>2013</v>
      </c>
      <c r="AD46" t="s">
        <v>538</v>
      </c>
    </row>
    <row r="47" spans="1:30" x14ac:dyDescent="0.35">
      <c r="A47" t="s">
        <v>125</v>
      </c>
      <c r="B47">
        <v>10200</v>
      </c>
      <c r="C47" t="s">
        <v>107</v>
      </c>
      <c r="D47" t="s">
        <v>108</v>
      </c>
      <c r="E47">
        <v>10200</v>
      </c>
      <c r="F47" s="16">
        <v>41043</v>
      </c>
      <c r="G47">
        <v>66808</v>
      </c>
      <c r="H47" t="s">
        <v>512</v>
      </c>
      <c r="I47" s="16">
        <v>25730</v>
      </c>
      <c r="J47" t="s">
        <v>25</v>
      </c>
      <c r="K47" t="s">
        <v>77</v>
      </c>
      <c r="L47" t="s">
        <v>57</v>
      </c>
      <c r="M47" t="s">
        <v>67</v>
      </c>
      <c r="N47">
        <v>78207</v>
      </c>
      <c r="P47" t="s">
        <v>29</v>
      </c>
      <c r="Q47" t="s">
        <v>30</v>
      </c>
      <c r="R47" t="s">
        <v>55</v>
      </c>
      <c r="S47" t="s">
        <v>40</v>
      </c>
      <c r="T47">
        <v>3</v>
      </c>
      <c r="U47">
        <v>5</v>
      </c>
      <c r="V47" s="16">
        <v>43484</v>
      </c>
      <c r="W47">
        <v>17</v>
      </c>
      <c r="X47" t="s">
        <v>450</v>
      </c>
      <c r="Y47" t="s">
        <v>486</v>
      </c>
      <c r="Z47" t="s">
        <v>506</v>
      </c>
      <c r="AA47">
        <v>54</v>
      </c>
      <c r="AB47" t="s">
        <v>527</v>
      </c>
      <c r="AC47">
        <v>2012</v>
      </c>
      <c r="AD47" t="s">
        <v>538</v>
      </c>
    </row>
    <row r="48" spans="1:30" x14ac:dyDescent="0.35">
      <c r="A48" t="s">
        <v>415</v>
      </c>
      <c r="B48">
        <v>10287</v>
      </c>
      <c r="C48" t="s">
        <v>23</v>
      </c>
      <c r="D48" t="s">
        <v>24</v>
      </c>
      <c r="E48">
        <v>10252</v>
      </c>
      <c r="F48" s="16">
        <v>41687</v>
      </c>
      <c r="G48">
        <v>63025</v>
      </c>
      <c r="H48" t="s">
        <v>511</v>
      </c>
      <c r="I48" s="16">
        <v>30452</v>
      </c>
      <c r="J48" t="s">
        <v>25</v>
      </c>
      <c r="K48" t="s">
        <v>26</v>
      </c>
      <c r="L48" t="s">
        <v>27</v>
      </c>
      <c r="M48" t="s">
        <v>28</v>
      </c>
      <c r="N48">
        <v>2021</v>
      </c>
      <c r="P48" t="s">
        <v>29</v>
      </c>
      <c r="Q48" t="s">
        <v>30</v>
      </c>
      <c r="R48" t="s">
        <v>31</v>
      </c>
      <c r="S48" t="s">
        <v>88</v>
      </c>
      <c r="T48">
        <v>2.44</v>
      </c>
      <c r="U48">
        <v>5</v>
      </c>
      <c r="V48" s="16">
        <v>43507</v>
      </c>
      <c r="W48">
        <v>18</v>
      </c>
      <c r="X48" t="s">
        <v>470</v>
      </c>
      <c r="Y48" t="s">
        <v>522</v>
      </c>
      <c r="Z48" t="s">
        <v>500</v>
      </c>
      <c r="AA48">
        <v>41</v>
      </c>
      <c r="AB48" t="s">
        <v>526</v>
      </c>
      <c r="AC48">
        <v>2014</v>
      </c>
      <c r="AD48" t="s">
        <v>538</v>
      </c>
    </row>
    <row r="49" spans="1:30" x14ac:dyDescent="0.35">
      <c r="A49" t="s">
        <v>128</v>
      </c>
      <c r="B49">
        <v>10168</v>
      </c>
      <c r="C49" t="s">
        <v>23</v>
      </c>
      <c r="D49" t="s">
        <v>24</v>
      </c>
      <c r="E49">
        <v>10062</v>
      </c>
      <c r="F49" s="16">
        <v>40819</v>
      </c>
      <c r="G49">
        <v>64816</v>
      </c>
      <c r="H49" t="s">
        <v>511</v>
      </c>
      <c r="I49" s="16">
        <v>32294</v>
      </c>
      <c r="J49" t="s">
        <v>25</v>
      </c>
      <c r="K49" t="s">
        <v>129</v>
      </c>
      <c r="L49" t="s">
        <v>57</v>
      </c>
      <c r="M49" t="s">
        <v>28</v>
      </c>
      <c r="N49">
        <v>2044</v>
      </c>
      <c r="P49" t="s">
        <v>29</v>
      </c>
      <c r="Q49" t="s">
        <v>30</v>
      </c>
      <c r="R49" t="s">
        <v>39</v>
      </c>
      <c r="S49" t="s">
        <v>40</v>
      </c>
      <c r="T49">
        <v>3.58</v>
      </c>
      <c r="U49">
        <v>5</v>
      </c>
      <c r="V49" s="16">
        <v>43495</v>
      </c>
      <c r="W49">
        <v>3</v>
      </c>
      <c r="X49" t="s">
        <v>470</v>
      </c>
      <c r="Y49" t="s">
        <v>522</v>
      </c>
      <c r="Z49" t="s">
        <v>497</v>
      </c>
      <c r="AA49">
        <v>36</v>
      </c>
      <c r="AB49" t="s">
        <v>525</v>
      </c>
      <c r="AC49">
        <v>2011</v>
      </c>
      <c r="AD49" t="s">
        <v>538</v>
      </c>
    </row>
    <row r="50" spans="1:30" x14ac:dyDescent="0.35">
      <c r="A50" t="s">
        <v>130</v>
      </c>
      <c r="B50">
        <v>10220</v>
      </c>
      <c r="C50" t="s">
        <v>60</v>
      </c>
      <c r="D50" t="s">
        <v>35</v>
      </c>
      <c r="E50">
        <v>10220</v>
      </c>
      <c r="F50" s="16">
        <v>41157</v>
      </c>
      <c r="G50">
        <v>68678</v>
      </c>
      <c r="H50" t="s">
        <v>512</v>
      </c>
      <c r="I50" s="16">
        <v>31295</v>
      </c>
      <c r="J50" t="s">
        <v>25</v>
      </c>
      <c r="K50" t="s">
        <v>26</v>
      </c>
      <c r="L50" t="s">
        <v>27</v>
      </c>
      <c r="M50" t="s">
        <v>28</v>
      </c>
      <c r="N50">
        <v>2170</v>
      </c>
      <c r="P50" t="s">
        <v>29</v>
      </c>
      <c r="Q50" t="s">
        <v>30</v>
      </c>
      <c r="R50" t="s">
        <v>39</v>
      </c>
      <c r="S50" t="s">
        <v>40</v>
      </c>
      <c r="T50">
        <v>4.7</v>
      </c>
      <c r="U50">
        <v>3</v>
      </c>
      <c r="V50" s="16">
        <v>43523</v>
      </c>
      <c r="W50">
        <v>2</v>
      </c>
      <c r="X50" t="s">
        <v>465</v>
      </c>
      <c r="Y50" t="s">
        <v>485</v>
      </c>
      <c r="Z50" t="s">
        <v>507</v>
      </c>
      <c r="AA50">
        <v>39</v>
      </c>
      <c r="AB50" t="s">
        <v>525</v>
      </c>
      <c r="AC50">
        <v>2012</v>
      </c>
      <c r="AD50" t="s">
        <v>538</v>
      </c>
    </row>
    <row r="51" spans="1:30" x14ac:dyDescent="0.35">
      <c r="A51" t="s">
        <v>413</v>
      </c>
      <c r="B51">
        <v>10013</v>
      </c>
      <c r="C51" t="s">
        <v>107</v>
      </c>
      <c r="D51" t="s">
        <v>108</v>
      </c>
      <c r="E51">
        <v>10200</v>
      </c>
      <c r="F51" s="16">
        <v>38726</v>
      </c>
      <c r="G51">
        <v>64397</v>
      </c>
      <c r="H51" t="s">
        <v>512</v>
      </c>
      <c r="I51" s="16">
        <v>24852</v>
      </c>
      <c r="J51" t="s">
        <v>105</v>
      </c>
      <c r="K51" t="s">
        <v>26</v>
      </c>
      <c r="L51" t="s">
        <v>27</v>
      </c>
      <c r="M51" t="s">
        <v>414</v>
      </c>
      <c r="N51">
        <v>58782</v>
      </c>
      <c r="P51" t="s">
        <v>29</v>
      </c>
      <c r="Q51" t="s">
        <v>30</v>
      </c>
      <c r="R51" t="s">
        <v>39</v>
      </c>
      <c r="S51" t="s">
        <v>32</v>
      </c>
      <c r="T51">
        <v>4.0999999999999996</v>
      </c>
      <c r="U51">
        <v>3</v>
      </c>
      <c r="V51" s="16">
        <v>43469</v>
      </c>
      <c r="W51">
        <v>6</v>
      </c>
      <c r="X51" t="s">
        <v>450</v>
      </c>
      <c r="Y51" t="s">
        <v>486</v>
      </c>
      <c r="Z51" t="s">
        <v>506</v>
      </c>
      <c r="AA51">
        <v>56</v>
      </c>
      <c r="AB51" t="s">
        <v>527</v>
      </c>
      <c r="AC51">
        <v>2006</v>
      </c>
      <c r="AD51" t="s">
        <v>538</v>
      </c>
    </row>
    <row r="52" spans="1:30" x14ac:dyDescent="0.35">
      <c r="A52" t="s">
        <v>412</v>
      </c>
      <c r="B52">
        <v>10123</v>
      </c>
      <c r="C52" t="s">
        <v>23</v>
      </c>
      <c r="D52" t="s">
        <v>24</v>
      </c>
      <c r="E52">
        <v>10114</v>
      </c>
      <c r="F52" s="16">
        <v>41323</v>
      </c>
      <c r="G52">
        <v>56339</v>
      </c>
      <c r="H52" t="s">
        <v>511</v>
      </c>
      <c r="I52" s="16">
        <v>24628</v>
      </c>
      <c r="J52" t="s">
        <v>46</v>
      </c>
      <c r="K52" t="s">
        <v>26</v>
      </c>
      <c r="L52" t="s">
        <v>57</v>
      </c>
      <c r="M52" t="s">
        <v>28</v>
      </c>
      <c r="N52">
        <v>2093</v>
      </c>
      <c r="P52" t="s">
        <v>29</v>
      </c>
      <c r="Q52" t="s">
        <v>30</v>
      </c>
      <c r="R52" t="s">
        <v>39</v>
      </c>
      <c r="S52" t="s">
        <v>40</v>
      </c>
      <c r="T52">
        <v>4.21</v>
      </c>
      <c r="U52">
        <v>5</v>
      </c>
      <c r="V52" s="16">
        <v>43479</v>
      </c>
      <c r="W52">
        <v>4</v>
      </c>
      <c r="X52" t="s">
        <v>470</v>
      </c>
      <c r="Y52" t="s">
        <v>522</v>
      </c>
      <c r="Z52" t="s">
        <v>498</v>
      </c>
      <c r="AA52">
        <v>57</v>
      </c>
      <c r="AB52" t="s">
        <v>527</v>
      </c>
      <c r="AC52">
        <v>2013</v>
      </c>
      <c r="AD52" t="s">
        <v>537</v>
      </c>
    </row>
    <row r="53" spans="1:30" x14ac:dyDescent="0.35">
      <c r="A53" t="s">
        <v>133</v>
      </c>
      <c r="B53">
        <v>10029</v>
      </c>
      <c r="C53" t="s">
        <v>23</v>
      </c>
      <c r="D53" t="s">
        <v>24</v>
      </c>
      <c r="E53">
        <v>10114</v>
      </c>
      <c r="F53" s="16">
        <v>42557</v>
      </c>
      <c r="G53">
        <v>50373</v>
      </c>
      <c r="H53" t="s">
        <v>512</v>
      </c>
      <c r="I53" s="16">
        <v>29459</v>
      </c>
      <c r="J53" t="s">
        <v>36</v>
      </c>
      <c r="K53" t="s">
        <v>26</v>
      </c>
      <c r="L53" t="s">
        <v>27</v>
      </c>
      <c r="M53" t="s">
        <v>28</v>
      </c>
      <c r="N53">
        <v>2134</v>
      </c>
      <c r="P53" t="s">
        <v>29</v>
      </c>
      <c r="Q53" t="s">
        <v>30</v>
      </c>
      <c r="R53" t="s">
        <v>55</v>
      </c>
      <c r="S53" t="s">
        <v>32</v>
      </c>
      <c r="T53">
        <v>4.0999999999999996</v>
      </c>
      <c r="U53">
        <v>4</v>
      </c>
      <c r="V53" s="16">
        <v>43524</v>
      </c>
      <c r="W53">
        <v>5</v>
      </c>
      <c r="X53" t="s">
        <v>470</v>
      </c>
      <c r="Y53" t="s">
        <v>522</v>
      </c>
      <c r="Z53" t="s">
        <v>498</v>
      </c>
      <c r="AA53">
        <v>44</v>
      </c>
      <c r="AB53" t="s">
        <v>526</v>
      </c>
      <c r="AC53">
        <v>2016</v>
      </c>
      <c r="AD53" t="s">
        <v>537</v>
      </c>
    </row>
    <row r="54" spans="1:30" x14ac:dyDescent="0.35">
      <c r="A54" t="s">
        <v>134</v>
      </c>
      <c r="B54">
        <v>10261</v>
      </c>
      <c r="C54" t="s">
        <v>23</v>
      </c>
      <c r="D54" t="s">
        <v>24</v>
      </c>
      <c r="E54">
        <v>10252</v>
      </c>
      <c r="F54" s="16">
        <v>41463</v>
      </c>
      <c r="G54">
        <v>63108</v>
      </c>
      <c r="H54" t="s">
        <v>512</v>
      </c>
      <c r="I54" s="16">
        <v>28376</v>
      </c>
      <c r="J54" t="s">
        <v>25</v>
      </c>
      <c r="K54" t="s">
        <v>26</v>
      </c>
      <c r="L54" t="s">
        <v>27</v>
      </c>
      <c r="M54" t="s">
        <v>28</v>
      </c>
      <c r="N54">
        <v>2452</v>
      </c>
      <c r="P54" t="s">
        <v>29</v>
      </c>
      <c r="Q54" t="s">
        <v>30</v>
      </c>
      <c r="R54" t="s">
        <v>55</v>
      </c>
      <c r="S54" t="s">
        <v>40</v>
      </c>
      <c r="T54">
        <v>4.4000000000000004</v>
      </c>
      <c r="U54">
        <v>5</v>
      </c>
      <c r="V54" s="16">
        <v>43479</v>
      </c>
      <c r="W54">
        <v>3</v>
      </c>
      <c r="X54" t="s">
        <v>470</v>
      </c>
      <c r="Y54" t="s">
        <v>522</v>
      </c>
      <c r="Z54" t="s">
        <v>500</v>
      </c>
      <c r="AA54">
        <v>47</v>
      </c>
      <c r="AB54" t="s">
        <v>526</v>
      </c>
      <c r="AC54">
        <v>2013</v>
      </c>
      <c r="AD54" t="s">
        <v>538</v>
      </c>
    </row>
    <row r="55" spans="1:30" x14ac:dyDescent="0.35">
      <c r="A55" t="s">
        <v>408</v>
      </c>
      <c r="B55">
        <v>10161</v>
      </c>
      <c r="C55" t="s">
        <v>107</v>
      </c>
      <c r="D55" t="s">
        <v>108</v>
      </c>
      <c r="E55">
        <v>10200</v>
      </c>
      <c r="F55" s="16">
        <v>41911</v>
      </c>
      <c r="G55">
        <v>58370</v>
      </c>
      <c r="H55" t="s">
        <v>511</v>
      </c>
      <c r="I55" s="16">
        <v>23869</v>
      </c>
      <c r="J55" t="s">
        <v>25</v>
      </c>
      <c r="K55" t="s">
        <v>26</v>
      </c>
      <c r="L55" t="s">
        <v>57</v>
      </c>
      <c r="M55" t="s">
        <v>409</v>
      </c>
      <c r="N55">
        <v>97756</v>
      </c>
      <c r="P55" t="s">
        <v>29</v>
      </c>
      <c r="Q55" t="s">
        <v>30</v>
      </c>
      <c r="R55" t="s">
        <v>39</v>
      </c>
      <c r="S55" t="s">
        <v>40</v>
      </c>
      <c r="T55">
        <v>3.69</v>
      </c>
      <c r="U55">
        <v>3</v>
      </c>
      <c r="V55" s="16">
        <v>43493</v>
      </c>
      <c r="W55">
        <v>18</v>
      </c>
      <c r="X55" t="s">
        <v>450</v>
      </c>
      <c r="Y55" t="s">
        <v>486</v>
      </c>
      <c r="Z55" t="s">
        <v>506</v>
      </c>
      <c r="AA55">
        <v>59</v>
      </c>
      <c r="AB55" t="s">
        <v>527</v>
      </c>
      <c r="AC55">
        <v>2014</v>
      </c>
      <c r="AD55" t="s">
        <v>537</v>
      </c>
    </row>
    <row r="56" spans="1:30" x14ac:dyDescent="0.35">
      <c r="A56" t="s">
        <v>136</v>
      </c>
      <c r="B56">
        <v>10282</v>
      </c>
      <c r="C56" t="s">
        <v>98</v>
      </c>
      <c r="D56" t="s">
        <v>24</v>
      </c>
      <c r="E56">
        <v>10175</v>
      </c>
      <c r="F56" s="16">
        <v>40379</v>
      </c>
      <c r="G56">
        <v>68051</v>
      </c>
      <c r="H56" t="s">
        <v>512</v>
      </c>
      <c r="I56" s="16">
        <v>27745</v>
      </c>
      <c r="J56" t="s">
        <v>46</v>
      </c>
      <c r="K56" t="s">
        <v>26</v>
      </c>
      <c r="L56" t="s">
        <v>27</v>
      </c>
      <c r="M56" t="s">
        <v>28</v>
      </c>
      <c r="N56">
        <v>1803</v>
      </c>
      <c r="P56" t="s">
        <v>29</v>
      </c>
      <c r="Q56" t="s">
        <v>30</v>
      </c>
      <c r="R56" t="s">
        <v>87</v>
      </c>
      <c r="S56" t="s">
        <v>88</v>
      </c>
      <c r="T56">
        <v>4.13</v>
      </c>
      <c r="U56">
        <v>2</v>
      </c>
      <c r="V56" s="16">
        <v>43479</v>
      </c>
      <c r="W56">
        <v>3</v>
      </c>
      <c r="X56" t="s">
        <v>469</v>
      </c>
      <c r="Y56" t="s">
        <v>522</v>
      </c>
      <c r="Z56" t="s">
        <v>503</v>
      </c>
      <c r="AA56">
        <v>48</v>
      </c>
      <c r="AB56" t="s">
        <v>526</v>
      </c>
      <c r="AC56">
        <v>2010</v>
      </c>
      <c r="AD56" t="s">
        <v>538</v>
      </c>
    </row>
    <row r="57" spans="1:30" x14ac:dyDescent="0.35">
      <c r="A57" t="s">
        <v>137</v>
      </c>
      <c r="B57">
        <v>10019</v>
      </c>
      <c r="C57" t="s">
        <v>138</v>
      </c>
      <c r="D57" t="s">
        <v>24</v>
      </c>
      <c r="E57">
        <v>10175</v>
      </c>
      <c r="F57" s="16">
        <v>39818</v>
      </c>
      <c r="G57">
        <v>170500</v>
      </c>
      <c r="H57" t="s">
        <v>512</v>
      </c>
      <c r="I57" s="16">
        <v>30394</v>
      </c>
      <c r="J57" t="s">
        <v>25</v>
      </c>
      <c r="K57" t="s">
        <v>26</v>
      </c>
      <c r="L57" t="s">
        <v>57</v>
      </c>
      <c r="M57" t="s">
        <v>28</v>
      </c>
      <c r="N57">
        <v>2030</v>
      </c>
      <c r="P57" t="s">
        <v>29</v>
      </c>
      <c r="Q57" t="s">
        <v>30</v>
      </c>
      <c r="R57" t="s">
        <v>39</v>
      </c>
      <c r="S57" t="s">
        <v>32</v>
      </c>
      <c r="T57">
        <v>3.7</v>
      </c>
      <c r="U57">
        <v>5</v>
      </c>
      <c r="V57" s="16">
        <v>43500</v>
      </c>
      <c r="W57">
        <v>15</v>
      </c>
      <c r="X57" t="s">
        <v>458</v>
      </c>
      <c r="Y57" t="s">
        <v>522</v>
      </c>
      <c r="Z57" t="s">
        <v>503</v>
      </c>
      <c r="AA57">
        <v>41</v>
      </c>
      <c r="AB57" t="s">
        <v>526</v>
      </c>
      <c r="AC57">
        <v>2009</v>
      </c>
      <c r="AD57" t="s">
        <v>536</v>
      </c>
    </row>
    <row r="58" spans="1:30" x14ac:dyDescent="0.35">
      <c r="A58" t="s">
        <v>139</v>
      </c>
      <c r="B58">
        <v>10094</v>
      </c>
      <c r="C58" t="s">
        <v>23</v>
      </c>
      <c r="D58" t="s">
        <v>24</v>
      </c>
      <c r="E58">
        <v>10265</v>
      </c>
      <c r="F58" s="16">
        <v>42009</v>
      </c>
      <c r="G58">
        <v>63381</v>
      </c>
      <c r="H58" t="s">
        <v>511</v>
      </c>
      <c r="I58" s="16">
        <v>28215</v>
      </c>
      <c r="J58" t="s">
        <v>36</v>
      </c>
      <c r="K58" t="s">
        <v>26</v>
      </c>
      <c r="L58" t="s">
        <v>27</v>
      </c>
      <c r="M58" t="s">
        <v>28</v>
      </c>
      <c r="N58">
        <v>2189</v>
      </c>
      <c r="P58" t="s">
        <v>29</v>
      </c>
      <c r="Q58" t="s">
        <v>30</v>
      </c>
      <c r="R58" t="s">
        <v>39</v>
      </c>
      <c r="S58" t="s">
        <v>40</v>
      </c>
      <c r="T58">
        <v>4.7300000000000004</v>
      </c>
      <c r="U58">
        <v>5</v>
      </c>
      <c r="V58" s="16">
        <v>43510</v>
      </c>
      <c r="W58">
        <v>6</v>
      </c>
      <c r="X58" t="s">
        <v>470</v>
      </c>
      <c r="Y58" t="s">
        <v>522</v>
      </c>
      <c r="Z58" t="s">
        <v>501</v>
      </c>
      <c r="AA58">
        <v>47</v>
      </c>
      <c r="AB58" t="s">
        <v>526</v>
      </c>
      <c r="AC58">
        <v>2015</v>
      </c>
      <c r="AD58" t="s">
        <v>538</v>
      </c>
    </row>
    <row r="59" spans="1:30" x14ac:dyDescent="0.35">
      <c r="A59" t="s">
        <v>140</v>
      </c>
      <c r="B59">
        <v>10193</v>
      </c>
      <c r="C59" t="s">
        <v>66</v>
      </c>
      <c r="D59" t="s">
        <v>35</v>
      </c>
      <c r="E59">
        <v>10084</v>
      </c>
      <c r="F59" s="16">
        <v>42093</v>
      </c>
      <c r="G59">
        <v>83552</v>
      </c>
      <c r="H59" t="s">
        <v>512</v>
      </c>
      <c r="I59" s="16">
        <v>31650</v>
      </c>
      <c r="J59" t="s">
        <v>36</v>
      </c>
      <c r="K59" t="s">
        <v>26</v>
      </c>
      <c r="L59" t="s">
        <v>27</v>
      </c>
      <c r="M59" t="s">
        <v>28</v>
      </c>
      <c r="N59">
        <v>1810</v>
      </c>
      <c r="P59" t="s">
        <v>29</v>
      </c>
      <c r="Q59" t="s">
        <v>30</v>
      </c>
      <c r="R59" t="s">
        <v>39</v>
      </c>
      <c r="S59" t="s">
        <v>40</v>
      </c>
      <c r="T59">
        <v>3.04</v>
      </c>
      <c r="U59">
        <v>3</v>
      </c>
      <c r="V59" s="16">
        <v>43487</v>
      </c>
      <c r="W59">
        <v>2</v>
      </c>
      <c r="X59" t="s">
        <v>454</v>
      </c>
      <c r="Y59" t="s">
        <v>485</v>
      </c>
      <c r="Z59" t="s">
        <v>491</v>
      </c>
      <c r="AA59">
        <v>38</v>
      </c>
      <c r="AB59" t="s">
        <v>525</v>
      </c>
      <c r="AC59">
        <v>2015</v>
      </c>
      <c r="AD59" t="s">
        <v>540</v>
      </c>
    </row>
    <row r="60" spans="1:30" x14ac:dyDescent="0.35">
      <c r="A60" t="s">
        <v>141</v>
      </c>
      <c r="B60">
        <v>10132</v>
      </c>
      <c r="C60" t="s">
        <v>23</v>
      </c>
      <c r="D60" t="s">
        <v>24</v>
      </c>
      <c r="E60">
        <v>10026</v>
      </c>
      <c r="F60" s="16">
        <v>42557</v>
      </c>
      <c r="G60">
        <v>56149</v>
      </c>
      <c r="H60" t="s">
        <v>511</v>
      </c>
      <c r="I60" s="16">
        <v>31877</v>
      </c>
      <c r="J60" t="s">
        <v>25</v>
      </c>
      <c r="K60" t="s">
        <v>26</v>
      </c>
      <c r="L60" t="s">
        <v>27</v>
      </c>
      <c r="M60" t="s">
        <v>28</v>
      </c>
      <c r="N60">
        <v>1821</v>
      </c>
      <c r="P60" t="s">
        <v>29</v>
      </c>
      <c r="Q60" t="s">
        <v>30</v>
      </c>
      <c r="R60" t="s">
        <v>31</v>
      </c>
      <c r="S60" t="s">
        <v>40</v>
      </c>
      <c r="T60">
        <v>4.12</v>
      </c>
      <c r="U60">
        <v>5</v>
      </c>
      <c r="V60" s="16">
        <v>43493</v>
      </c>
      <c r="W60">
        <v>15</v>
      </c>
      <c r="X60" t="s">
        <v>470</v>
      </c>
      <c r="Y60" t="s">
        <v>522</v>
      </c>
      <c r="Z60" t="s">
        <v>490</v>
      </c>
      <c r="AA60">
        <v>37</v>
      </c>
      <c r="AB60" t="s">
        <v>525</v>
      </c>
      <c r="AC60">
        <v>2016</v>
      </c>
      <c r="AD60" t="s">
        <v>537</v>
      </c>
    </row>
    <row r="61" spans="1:30" x14ac:dyDescent="0.35">
      <c r="A61" t="s">
        <v>142</v>
      </c>
      <c r="B61">
        <v>10083</v>
      </c>
      <c r="C61" t="s">
        <v>143</v>
      </c>
      <c r="D61" t="s">
        <v>35</v>
      </c>
      <c r="E61">
        <v>10250</v>
      </c>
      <c r="F61" s="16">
        <v>41953</v>
      </c>
      <c r="G61">
        <v>92329</v>
      </c>
      <c r="H61" t="s">
        <v>512</v>
      </c>
      <c r="I61" s="16">
        <v>23994</v>
      </c>
      <c r="J61" t="s">
        <v>25</v>
      </c>
      <c r="K61" t="s">
        <v>26</v>
      </c>
      <c r="L61" t="s">
        <v>27</v>
      </c>
      <c r="M61" t="s">
        <v>92</v>
      </c>
      <c r="N61">
        <v>6278</v>
      </c>
      <c r="P61" t="s">
        <v>29</v>
      </c>
      <c r="Q61" t="s">
        <v>30</v>
      </c>
      <c r="R61" t="s">
        <v>55</v>
      </c>
      <c r="S61" t="s">
        <v>40</v>
      </c>
      <c r="T61">
        <v>5</v>
      </c>
      <c r="U61">
        <v>3</v>
      </c>
      <c r="V61" s="16">
        <v>43467</v>
      </c>
      <c r="W61">
        <v>5</v>
      </c>
      <c r="X61" t="s">
        <v>479</v>
      </c>
      <c r="Y61" t="s">
        <v>485</v>
      </c>
      <c r="Z61" t="s">
        <v>499</v>
      </c>
      <c r="AA61">
        <v>59</v>
      </c>
      <c r="AB61" t="s">
        <v>527</v>
      </c>
      <c r="AC61">
        <v>2014</v>
      </c>
      <c r="AD61" t="s">
        <v>541</v>
      </c>
    </row>
    <row r="62" spans="1:30" x14ac:dyDescent="0.35">
      <c r="A62" t="s">
        <v>144</v>
      </c>
      <c r="B62">
        <v>10099</v>
      </c>
      <c r="C62" t="s">
        <v>145</v>
      </c>
      <c r="D62" t="s">
        <v>108</v>
      </c>
      <c r="E62">
        <v>10099</v>
      </c>
      <c r="F62" s="16">
        <v>41764</v>
      </c>
      <c r="G62">
        <v>65729</v>
      </c>
      <c r="H62" t="s">
        <v>511</v>
      </c>
      <c r="I62" s="16">
        <v>32982</v>
      </c>
      <c r="J62" t="s">
        <v>25</v>
      </c>
      <c r="K62" t="s">
        <v>26</v>
      </c>
      <c r="L62" t="s">
        <v>27</v>
      </c>
      <c r="M62" t="s">
        <v>119</v>
      </c>
      <c r="N62">
        <v>5473</v>
      </c>
      <c r="P62" t="s">
        <v>29</v>
      </c>
      <c r="Q62" t="s">
        <v>30</v>
      </c>
      <c r="R62" t="s">
        <v>39</v>
      </c>
      <c r="S62" t="s">
        <v>40</v>
      </c>
      <c r="T62">
        <v>4.62</v>
      </c>
      <c r="U62">
        <v>4</v>
      </c>
      <c r="V62" s="16">
        <v>43489</v>
      </c>
      <c r="W62">
        <v>8</v>
      </c>
      <c r="X62" t="s">
        <v>472</v>
      </c>
      <c r="Y62" t="s">
        <v>486</v>
      </c>
      <c r="Z62" t="s">
        <v>508</v>
      </c>
      <c r="AA62">
        <v>34</v>
      </c>
      <c r="AB62" t="s">
        <v>525</v>
      </c>
      <c r="AC62">
        <v>2014</v>
      </c>
      <c r="AD62" t="s">
        <v>538</v>
      </c>
    </row>
    <row r="63" spans="1:30" x14ac:dyDescent="0.35">
      <c r="A63" t="s">
        <v>146</v>
      </c>
      <c r="B63">
        <v>10212</v>
      </c>
      <c r="C63" t="s">
        <v>143</v>
      </c>
      <c r="D63" t="s">
        <v>35</v>
      </c>
      <c r="E63">
        <v>10250</v>
      </c>
      <c r="F63" s="16">
        <v>41953</v>
      </c>
      <c r="G63">
        <v>85028</v>
      </c>
      <c r="H63" t="s">
        <v>511</v>
      </c>
      <c r="I63" s="16">
        <v>19011</v>
      </c>
      <c r="J63" t="s">
        <v>36</v>
      </c>
      <c r="K63" t="s">
        <v>26</v>
      </c>
      <c r="L63" t="s">
        <v>27</v>
      </c>
      <c r="M63" t="s">
        <v>92</v>
      </c>
      <c r="N63">
        <v>6033</v>
      </c>
      <c r="P63" t="s">
        <v>29</v>
      </c>
      <c r="Q63" t="s">
        <v>30</v>
      </c>
      <c r="R63" t="s">
        <v>31</v>
      </c>
      <c r="S63" t="s">
        <v>40</v>
      </c>
      <c r="T63">
        <v>3.1</v>
      </c>
      <c r="U63">
        <v>5</v>
      </c>
      <c r="V63" s="16">
        <v>43508</v>
      </c>
      <c r="W63">
        <v>19</v>
      </c>
      <c r="X63" t="s">
        <v>479</v>
      </c>
      <c r="Y63" t="s">
        <v>485</v>
      </c>
      <c r="Z63" t="s">
        <v>499</v>
      </c>
      <c r="AA63">
        <v>72</v>
      </c>
      <c r="AB63" t="s">
        <v>524</v>
      </c>
      <c r="AC63">
        <v>2014</v>
      </c>
      <c r="AD63" t="s">
        <v>540</v>
      </c>
    </row>
    <row r="64" spans="1:30" x14ac:dyDescent="0.35">
      <c r="A64" t="s">
        <v>147</v>
      </c>
      <c r="B64">
        <v>10056</v>
      </c>
      <c r="C64" t="s">
        <v>23</v>
      </c>
      <c r="D64" t="s">
        <v>24</v>
      </c>
      <c r="E64">
        <v>10088</v>
      </c>
      <c r="F64" s="16">
        <v>41092</v>
      </c>
      <c r="G64">
        <v>57583</v>
      </c>
      <c r="H64" t="s">
        <v>511</v>
      </c>
      <c r="I64" s="16">
        <v>28799</v>
      </c>
      <c r="J64" t="s">
        <v>36</v>
      </c>
      <c r="K64" t="s">
        <v>26</v>
      </c>
      <c r="L64" t="s">
        <v>27</v>
      </c>
      <c r="M64" t="s">
        <v>28</v>
      </c>
      <c r="N64">
        <v>2110</v>
      </c>
      <c r="P64" t="s">
        <v>29</v>
      </c>
      <c r="Q64" t="s">
        <v>30</v>
      </c>
      <c r="R64" t="s">
        <v>39</v>
      </c>
      <c r="S64" t="s">
        <v>40</v>
      </c>
      <c r="T64">
        <v>5</v>
      </c>
      <c r="U64">
        <v>3</v>
      </c>
      <c r="V64" s="16">
        <v>43521</v>
      </c>
      <c r="W64">
        <v>1</v>
      </c>
      <c r="X64" t="s">
        <v>470</v>
      </c>
      <c r="Y64" t="s">
        <v>522</v>
      </c>
      <c r="Z64" t="s">
        <v>493</v>
      </c>
      <c r="AA64">
        <v>45</v>
      </c>
      <c r="AB64" t="s">
        <v>526</v>
      </c>
      <c r="AC64">
        <v>2012</v>
      </c>
      <c r="AD64" t="s">
        <v>537</v>
      </c>
    </row>
    <row r="65" spans="1:30" x14ac:dyDescent="0.35">
      <c r="A65" t="s">
        <v>148</v>
      </c>
      <c r="B65">
        <v>10143</v>
      </c>
      <c r="C65" t="s">
        <v>42</v>
      </c>
      <c r="D65" t="s">
        <v>24</v>
      </c>
      <c r="E65">
        <v>10196</v>
      </c>
      <c r="F65" s="16">
        <v>40854</v>
      </c>
      <c r="G65">
        <v>56294</v>
      </c>
      <c r="H65" t="s">
        <v>512</v>
      </c>
      <c r="I65" s="16">
        <v>29112</v>
      </c>
      <c r="J65" t="s">
        <v>25</v>
      </c>
      <c r="K65" t="s">
        <v>77</v>
      </c>
      <c r="L65" t="s">
        <v>69</v>
      </c>
      <c r="M65" t="s">
        <v>28</v>
      </c>
      <c r="N65">
        <v>2458</v>
      </c>
      <c r="P65" t="s">
        <v>29</v>
      </c>
      <c r="Q65" t="s">
        <v>30</v>
      </c>
      <c r="R65" t="s">
        <v>31</v>
      </c>
      <c r="S65" t="s">
        <v>40</v>
      </c>
      <c r="T65">
        <v>3.96</v>
      </c>
      <c r="U65">
        <v>4</v>
      </c>
      <c r="V65" s="16">
        <v>43523</v>
      </c>
      <c r="W65">
        <v>6</v>
      </c>
      <c r="X65" t="s">
        <v>471</v>
      </c>
      <c r="Y65" t="s">
        <v>522</v>
      </c>
      <c r="Z65" t="s">
        <v>492</v>
      </c>
      <c r="AA65">
        <v>45</v>
      </c>
      <c r="AB65" t="s">
        <v>526</v>
      </c>
      <c r="AC65">
        <v>2011</v>
      </c>
      <c r="AD65" t="s">
        <v>537</v>
      </c>
    </row>
    <row r="66" spans="1:30" x14ac:dyDescent="0.35">
      <c r="A66" t="s">
        <v>149</v>
      </c>
      <c r="B66">
        <v>10311</v>
      </c>
      <c r="C66" t="s">
        <v>23</v>
      </c>
      <c r="D66" t="s">
        <v>24</v>
      </c>
      <c r="E66">
        <v>10114</v>
      </c>
      <c r="F66" s="16">
        <v>43290</v>
      </c>
      <c r="G66">
        <v>56991</v>
      </c>
      <c r="H66" t="s">
        <v>512</v>
      </c>
      <c r="I66" s="16">
        <v>32248</v>
      </c>
      <c r="J66" t="s">
        <v>36</v>
      </c>
      <c r="K66" t="s">
        <v>26</v>
      </c>
      <c r="L66" t="s">
        <v>27</v>
      </c>
      <c r="M66" t="s">
        <v>28</v>
      </c>
      <c r="N66">
        <v>2138</v>
      </c>
      <c r="P66" t="s">
        <v>29</v>
      </c>
      <c r="Q66" t="s">
        <v>30</v>
      </c>
      <c r="R66" t="s">
        <v>39</v>
      </c>
      <c r="S66" t="s">
        <v>40</v>
      </c>
      <c r="T66">
        <v>4.3</v>
      </c>
      <c r="U66">
        <v>4</v>
      </c>
      <c r="V66" s="16">
        <v>43496</v>
      </c>
      <c r="W66">
        <v>2</v>
      </c>
      <c r="X66" t="s">
        <v>470</v>
      </c>
      <c r="Y66" t="s">
        <v>522</v>
      </c>
      <c r="Z66" t="s">
        <v>498</v>
      </c>
      <c r="AA66">
        <v>36</v>
      </c>
      <c r="AB66" t="s">
        <v>525</v>
      </c>
      <c r="AC66">
        <v>2018</v>
      </c>
      <c r="AD66" t="s">
        <v>537</v>
      </c>
    </row>
    <row r="67" spans="1:30" x14ac:dyDescent="0.35">
      <c r="A67" t="s">
        <v>405</v>
      </c>
      <c r="B67">
        <v>10173</v>
      </c>
      <c r="C67" t="s">
        <v>159</v>
      </c>
      <c r="D67" t="s">
        <v>35</v>
      </c>
      <c r="E67">
        <v>10197</v>
      </c>
      <c r="F67" s="16">
        <v>42845</v>
      </c>
      <c r="G67">
        <v>90100</v>
      </c>
      <c r="H67" t="s">
        <v>512</v>
      </c>
      <c r="I67" s="16">
        <v>32074</v>
      </c>
      <c r="J67" t="s">
        <v>36</v>
      </c>
      <c r="K67" t="s">
        <v>26</v>
      </c>
      <c r="L67" t="s">
        <v>27</v>
      </c>
      <c r="M67" t="s">
        <v>28</v>
      </c>
      <c r="N67">
        <v>2134</v>
      </c>
      <c r="P67" t="s">
        <v>29</v>
      </c>
      <c r="Q67" t="s">
        <v>30</v>
      </c>
      <c r="R67" t="s">
        <v>39</v>
      </c>
      <c r="S67" t="s">
        <v>40</v>
      </c>
      <c r="T67">
        <v>3.4</v>
      </c>
      <c r="U67">
        <v>3</v>
      </c>
      <c r="V67" s="16">
        <v>43467</v>
      </c>
      <c r="W67">
        <v>14</v>
      </c>
      <c r="X67" t="s">
        <v>451</v>
      </c>
      <c r="Y67" t="s">
        <v>485</v>
      </c>
      <c r="Z67" t="s">
        <v>509</v>
      </c>
      <c r="AA67">
        <v>36</v>
      </c>
      <c r="AB67" t="s">
        <v>525</v>
      </c>
      <c r="AC67">
        <v>2017</v>
      </c>
      <c r="AD67" t="s">
        <v>541</v>
      </c>
    </row>
    <row r="68" spans="1:30" x14ac:dyDescent="0.35">
      <c r="A68" t="s">
        <v>151</v>
      </c>
      <c r="B68">
        <v>10155</v>
      </c>
      <c r="C68" t="s">
        <v>51</v>
      </c>
      <c r="D68" t="s">
        <v>52</v>
      </c>
      <c r="E68">
        <v>10194</v>
      </c>
      <c r="F68" s="16">
        <v>40917</v>
      </c>
      <c r="G68">
        <v>101199</v>
      </c>
      <c r="H68" t="s">
        <v>511</v>
      </c>
      <c r="I68" s="16">
        <v>29041</v>
      </c>
      <c r="J68" t="s">
        <v>25</v>
      </c>
      <c r="K68" t="s">
        <v>26</v>
      </c>
      <c r="L68" t="s">
        <v>57</v>
      </c>
      <c r="M68" t="s">
        <v>28</v>
      </c>
      <c r="N68">
        <v>2176</v>
      </c>
      <c r="P68" t="s">
        <v>29</v>
      </c>
      <c r="Q68" t="s">
        <v>30</v>
      </c>
      <c r="R68" t="s">
        <v>87</v>
      </c>
      <c r="S68" t="s">
        <v>40</v>
      </c>
      <c r="T68">
        <v>3.79</v>
      </c>
      <c r="U68">
        <v>5</v>
      </c>
      <c r="V68" s="16">
        <v>43490</v>
      </c>
      <c r="W68">
        <v>8</v>
      </c>
      <c r="X68" t="s">
        <v>475</v>
      </c>
      <c r="Y68" t="s">
        <v>487</v>
      </c>
      <c r="Z68" t="s">
        <v>496</v>
      </c>
      <c r="AA68">
        <v>45</v>
      </c>
      <c r="AB68" t="s">
        <v>526</v>
      </c>
      <c r="AC68">
        <v>2012</v>
      </c>
      <c r="AD68" t="s">
        <v>532</v>
      </c>
    </row>
    <row r="69" spans="1:30" x14ac:dyDescent="0.35">
      <c r="A69" t="s">
        <v>152</v>
      </c>
      <c r="B69">
        <v>10306</v>
      </c>
      <c r="C69" t="s">
        <v>107</v>
      </c>
      <c r="D69" t="s">
        <v>108</v>
      </c>
      <c r="E69">
        <v>10188</v>
      </c>
      <c r="F69" s="16">
        <v>41911</v>
      </c>
      <c r="G69">
        <v>61568</v>
      </c>
      <c r="H69" t="s">
        <v>512</v>
      </c>
      <c r="I69" s="16">
        <v>27700</v>
      </c>
      <c r="J69" t="s">
        <v>25</v>
      </c>
      <c r="K69" t="s">
        <v>26</v>
      </c>
      <c r="L69" t="s">
        <v>69</v>
      </c>
      <c r="M69" t="s">
        <v>153</v>
      </c>
      <c r="N69">
        <v>36006</v>
      </c>
      <c r="P69" t="s">
        <v>29</v>
      </c>
      <c r="Q69" t="s">
        <v>30</v>
      </c>
      <c r="R69" t="s">
        <v>39</v>
      </c>
      <c r="S69" t="s">
        <v>154</v>
      </c>
      <c r="T69">
        <v>1.93</v>
      </c>
      <c r="U69">
        <v>3</v>
      </c>
      <c r="V69" s="16">
        <v>43495</v>
      </c>
      <c r="W69">
        <v>5</v>
      </c>
      <c r="X69" t="s">
        <v>450</v>
      </c>
      <c r="Y69" t="s">
        <v>486</v>
      </c>
      <c r="Z69" t="s">
        <v>504</v>
      </c>
      <c r="AA69">
        <v>48</v>
      </c>
      <c r="AB69" t="s">
        <v>526</v>
      </c>
      <c r="AC69">
        <v>2014</v>
      </c>
      <c r="AD69" t="s">
        <v>538</v>
      </c>
    </row>
    <row r="70" spans="1:30" x14ac:dyDescent="0.35">
      <c r="A70" t="s">
        <v>404</v>
      </c>
      <c r="B70">
        <v>10024</v>
      </c>
      <c r="C70" t="s">
        <v>51</v>
      </c>
      <c r="D70" t="s">
        <v>52</v>
      </c>
      <c r="E70">
        <v>10194</v>
      </c>
      <c r="F70" s="16">
        <v>41827</v>
      </c>
      <c r="G70">
        <v>92989</v>
      </c>
      <c r="H70" t="s">
        <v>512</v>
      </c>
      <c r="I70" s="16">
        <v>30442</v>
      </c>
      <c r="J70" t="s">
        <v>25</v>
      </c>
      <c r="K70" t="s">
        <v>26</v>
      </c>
      <c r="L70" t="s">
        <v>27</v>
      </c>
      <c r="M70" t="s">
        <v>28</v>
      </c>
      <c r="N70">
        <v>2140</v>
      </c>
      <c r="P70" t="s">
        <v>29</v>
      </c>
      <c r="Q70" t="s">
        <v>30</v>
      </c>
      <c r="R70" t="s">
        <v>31</v>
      </c>
      <c r="S70" t="s">
        <v>32</v>
      </c>
      <c r="T70">
        <v>4.5</v>
      </c>
      <c r="U70">
        <v>5</v>
      </c>
      <c r="V70" s="16">
        <v>43514</v>
      </c>
      <c r="W70">
        <v>1</v>
      </c>
      <c r="X70" t="s">
        <v>475</v>
      </c>
      <c r="Y70" t="s">
        <v>487</v>
      </c>
      <c r="Z70" t="s">
        <v>496</v>
      </c>
      <c r="AA70">
        <v>41</v>
      </c>
      <c r="AB70" t="s">
        <v>526</v>
      </c>
      <c r="AC70">
        <v>2014</v>
      </c>
      <c r="AD70" t="s">
        <v>541</v>
      </c>
    </row>
    <row r="71" spans="1:30" x14ac:dyDescent="0.35">
      <c r="A71" t="s">
        <v>157</v>
      </c>
      <c r="B71">
        <v>10310</v>
      </c>
      <c r="C71" t="s">
        <v>23</v>
      </c>
      <c r="D71" t="s">
        <v>24</v>
      </c>
      <c r="E71">
        <v>10002</v>
      </c>
      <c r="F71" s="16">
        <v>41827</v>
      </c>
      <c r="G71">
        <v>53189</v>
      </c>
      <c r="H71" t="s">
        <v>512</v>
      </c>
      <c r="I71" s="16">
        <v>24581</v>
      </c>
      <c r="J71" t="s">
        <v>36</v>
      </c>
      <c r="K71" t="s">
        <v>26</v>
      </c>
      <c r="L71" t="s">
        <v>27</v>
      </c>
      <c r="M71" t="s">
        <v>28</v>
      </c>
      <c r="N71">
        <v>2061</v>
      </c>
      <c r="P71" t="s">
        <v>29</v>
      </c>
      <c r="Q71" t="s">
        <v>30</v>
      </c>
      <c r="R71" t="s">
        <v>39</v>
      </c>
      <c r="S71" t="s">
        <v>154</v>
      </c>
      <c r="T71">
        <v>1.1200000000000001</v>
      </c>
      <c r="U71">
        <v>2</v>
      </c>
      <c r="V71" s="16">
        <v>43496</v>
      </c>
      <c r="W71">
        <v>9</v>
      </c>
      <c r="X71" t="s">
        <v>470</v>
      </c>
      <c r="Y71" t="s">
        <v>522</v>
      </c>
      <c r="Z71" t="s">
        <v>495</v>
      </c>
      <c r="AA71">
        <v>57</v>
      </c>
      <c r="AB71" t="s">
        <v>527</v>
      </c>
      <c r="AC71">
        <v>2014</v>
      </c>
      <c r="AD71" t="s">
        <v>537</v>
      </c>
    </row>
    <row r="72" spans="1:30" x14ac:dyDescent="0.35">
      <c r="A72" t="s">
        <v>158</v>
      </c>
      <c r="B72">
        <v>10197</v>
      </c>
      <c r="C72" t="s">
        <v>159</v>
      </c>
      <c r="D72" t="s">
        <v>35</v>
      </c>
      <c r="E72">
        <v>10197</v>
      </c>
      <c r="F72" s="16">
        <v>42781</v>
      </c>
      <c r="G72">
        <v>96820</v>
      </c>
      <c r="H72" t="s">
        <v>512</v>
      </c>
      <c r="I72" s="16">
        <v>30563</v>
      </c>
      <c r="J72" t="s">
        <v>25</v>
      </c>
      <c r="K72" t="s">
        <v>26</v>
      </c>
      <c r="L72" t="s">
        <v>27</v>
      </c>
      <c r="M72" t="s">
        <v>28</v>
      </c>
      <c r="N72">
        <v>2045</v>
      </c>
      <c r="P72" t="s">
        <v>29</v>
      </c>
      <c r="Q72" t="s">
        <v>30</v>
      </c>
      <c r="R72" t="s">
        <v>39</v>
      </c>
      <c r="S72" t="s">
        <v>40</v>
      </c>
      <c r="T72">
        <v>3.01</v>
      </c>
      <c r="U72">
        <v>5</v>
      </c>
      <c r="V72" s="16">
        <v>43488</v>
      </c>
      <c r="W72">
        <v>15</v>
      </c>
      <c r="X72" t="s">
        <v>451</v>
      </c>
      <c r="Y72" t="s">
        <v>485</v>
      </c>
      <c r="Z72" t="s">
        <v>509</v>
      </c>
      <c r="AA72">
        <v>41</v>
      </c>
      <c r="AB72" t="s">
        <v>526</v>
      </c>
      <c r="AC72">
        <v>2017</v>
      </c>
      <c r="AD72" t="s">
        <v>541</v>
      </c>
    </row>
    <row r="73" spans="1:30" x14ac:dyDescent="0.35">
      <c r="A73" t="s">
        <v>160</v>
      </c>
      <c r="B73">
        <v>10276</v>
      </c>
      <c r="C73" t="s">
        <v>23</v>
      </c>
      <c r="D73" t="s">
        <v>24</v>
      </c>
      <c r="E73">
        <v>10062</v>
      </c>
      <c r="F73" s="16">
        <v>41771</v>
      </c>
      <c r="G73">
        <v>51259</v>
      </c>
      <c r="H73" t="s">
        <v>512</v>
      </c>
      <c r="I73" s="16">
        <v>30270</v>
      </c>
      <c r="J73" t="s">
        <v>25</v>
      </c>
      <c r="K73" t="s">
        <v>26</v>
      </c>
      <c r="L73" t="s">
        <v>27</v>
      </c>
      <c r="M73" t="s">
        <v>28</v>
      </c>
      <c r="N73">
        <v>2180</v>
      </c>
      <c r="P73" t="s">
        <v>29</v>
      </c>
      <c r="Q73" t="s">
        <v>30</v>
      </c>
      <c r="R73" t="s">
        <v>39</v>
      </c>
      <c r="S73" t="s">
        <v>40</v>
      </c>
      <c r="T73">
        <v>4.3</v>
      </c>
      <c r="U73">
        <v>4</v>
      </c>
      <c r="V73" s="16">
        <v>43515</v>
      </c>
      <c r="W73">
        <v>1</v>
      </c>
      <c r="X73" t="s">
        <v>470</v>
      </c>
      <c r="Y73" t="s">
        <v>522</v>
      </c>
      <c r="Z73" t="s">
        <v>497</v>
      </c>
      <c r="AA73">
        <v>41</v>
      </c>
      <c r="AB73" t="s">
        <v>526</v>
      </c>
      <c r="AC73">
        <v>2014</v>
      </c>
      <c r="AD73" t="s">
        <v>537</v>
      </c>
    </row>
    <row r="74" spans="1:30" x14ac:dyDescent="0.35">
      <c r="A74" t="s">
        <v>161</v>
      </c>
      <c r="B74">
        <v>10304</v>
      </c>
      <c r="C74" t="s">
        <v>107</v>
      </c>
      <c r="D74" t="s">
        <v>108</v>
      </c>
      <c r="E74">
        <v>10188</v>
      </c>
      <c r="F74" s="16">
        <v>40959</v>
      </c>
      <c r="G74">
        <v>59231</v>
      </c>
      <c r="H74" t="s">
        <v>511</v>
      </c>
      <c r="I74" s="16">
        <v>31911</v>
      </c>
      <c r="J74" t="s">
        <v>25</v>
      </c>
      <c r="K74" t="s">
        <v>26</v>
      </c>
      <c r="L74" t="s">
        <v>27</v>
      </c>
      <c r="M74" t="s">
        <v>162</v>
      </c>
      <c r="N74">
        <v>98052</v>
      </c>
      <c r="P74" t="s">
        <v>29</v>
      </c>
      <c r="Q74" t="s">
        <v>30</v>
      </c>
      <c r="R74" t="s">
        <v>163</v>
      </c>
      <c r="S74" t="s">
        <v>154</v>
      </c>
      <c r="T74">
        <v>2.2999999999999998</v>
      </c>
      <c r="U74">
        <v>1</v>
      </c>
      <c r="V74" s="16">
        <v>43494</v>
      </c>
      <c r="W74">
        <v>17</v>
      </c>
      <c r="X74" t="s">
        <v>450</v>
      </c>
      <c r="Y74" t="s">
        <v>486</v>
      </c>
      <c r="Z74" t="s">
        <v>504</v>
      </c>
      <c r="AA74">
        <v>37</v>
      </c>
      <c r="AB74" t="s">
        <v>525</v>
      </c>
      <c r="AC74">
        <v>2012</v>
      </c>
      <c r="AD74" t="s">
        <v>537</v>
      </c>
    </row>
    <row r="75" spans="1:30" x14ac:dyDescent="0.35">
      <c r="A75" t="s">
        <v>164</v>
      </c>
      <c r="B75">
        <v>10284</v>
      </c>
      <c r="C75" t="s">
        <v>23</v>
      </c>
      <c r="D75" t="s">
        <v>24</v>
      </c>
      <c r="E75">
        <v>10114</v>
      </c>
      <c r="F75" s="16">
        <v>41281</v>
      </c>
      <c r="G75">
        <v>61584</v>
      </c>
      <c r="H75" t="s">
        <v>511</v>
      </c>
      <c r="I75" s="16">
        <v>28826</v>
      </c>
      <c r="J75" t="s">
        <v>36</v>
      </c>
      <c r="K75" t="s">
        <v>26</v>
      </c>
      <c r="L75" t="s">
        <v>57</v>
      </c>
      <c r="M75" t="s">
        <v>28</v>
      </c>
      <c r="N75">
        <v>2351</v>
      </c>
      <c r="P75" t="s">
        <v>29</v>
      </c>
      <c r="Q75" t="s">
        <v>30</v>
      </c>
      <c r="R75" t="s">
        <v>39</v>
      </c>
      <c r="S75" t="s">
        <v>88</v>
      </c>
      <c r="T75">
        <v>3.88</v>
      </c>
      <c r="U75">
        <v>4</v>
      </c>
      <c r="V75" s="16">
        <v>43483</v>
      </c>
      <c r="W75">
        <v>6</v>
      </c>
      <c r="X75" t="s">
        <v>470</v>
      </c>
      <c r="Y75" t="s">
        <v>522</v>
      </c>
      <c r="Z75" t="s">
        <v>498</v>
      </c>
      <c r="AA75">
        <v>45</v>
      </c>
      <c r="AB75" t="s">
        <v>526</v>
      </c>
      <c r="AC75">
        <v>2013</v>
      </c>
      <c r="AD75" t="s">
        <v>538</v>
      </c>
    </row>
    <row r="76" spans="1:30" x14ac:dyDescent="0.35">
      <c r="A76" t="s">
        <v>165</v>
      </c>
      <c r="B76">
        <v>10207</v>
      </c>
      <c r="C76" t="s">
        <v>23</v>
      </c>
      <c r="D76" t="s">
        <v>24</v>
      </c>
      <c r="E76">
        <v>10252</v>
      </c>
      <c r="F76" s="16">
        <v>41001</v>
      </c>
      <c r="G76">
        <v>46335</v>
      </c>
      <c r="H76" t="s">
        <v>511</v>
      </c>
      <c r="I76" s="16">
        <v>31692</v>
      </c>
      <c r="J76" t="s">
        <v>25</v>
      </c>
      <c r="K76" t="s">
        <v>26</v>
      </c>
      <c r="L76" t="s">
        <v>27</v>
      </c>
      <c r="M76" t="s">
        <v>28</v>
      </c>
      <c r="N76">
        <v>2125</v>
      </c>
      <c r="P76" t="s">
        <v>29</v>
      </c>
      <c r="Q76" t="s">
        <v>30</v>
      </c>
      <c r="R76" t="s">
        <v>87</v>
      </c>
      <c r="S76" t="s">
        <v>40</v>
      </c>
      <c r="T76">
        <v>3.4</v>
      </c>
      <c r="U76">
        <v>5</v>
      </c>
      <c r="V76" s="16">
        <v>43515</v>
      </c>
      <c r="W76">
        <v>15</v>
      </c>
      <c r="X76" t="s">
        <v>470</v>
      </c>
      <c r="Y76" t="s">
        <v>522</v>
      </c>
      <c r="Z76" t="s">
        <v>500</v>
      </c>
      <c r="AA76">
        <v>37</v>
      </c>
      <c r="AB76" t="s">
        <v>525</v>
      </c>
      <c r="AC76">
        <v>2012</v>
      </c>
      <c r="AD76" t="s">
        <v>542</v>
      </c>
    </row>
    <row r="77" spans="1:30" x14ac:dyDescent="0.35">
      <c r="A77" t="s">
        <v>166</v>
      </c>
      <c r="B77">
        <v>10133</v>
      </c>
      <c r="C77" t="s">
        <v>60</v>
      </c>
      <c r="D77" t="s">
        <v>35</v>
      </c>
      <c r="E77">
        <v>10250</v>
      </c>
      <c r="F77" s="16">
        <v>42009</v>
      </c>
      <c r="G77">
        <v>70621</v>
      </c>
      <c r="H77" t="s">
        <v>511</v>
      </c>
      <c r="I77" s="16">
        <v>32342</v>
      </c>
      <c r="J77" t="s">
        <v>36</v>
      </c>
      <c r="K77" t="s">
        <v>26</v>
      </c>
      <c r="L77" t="s">
        <v>27</v>
      </c>
      <c r="M77" t="s">
        <v>28</v>
      </c>
      <c r="N77">
        <v>2119</v>
      </c>
      <c r="P77" t="s">
        <v>29</v>
      </c>
      <c r="Q77" t="s">
        <v>30</v>
      </c>
      <c r="R77" t="s">
        <v>55</v>
      </c>
      <c r="S77" t="s">
        <v>40</v>
      </c>
      <c r="T77">
        <v>4.1100000000000003</v>
      </c>
      <c r="U77">
        <v>4</v>
      </c>
      <c r="V77" s="16">
        <v>43521</v>
      </c>
      <c r="W77">
        <v>16</v>
      </c>
      <c r="X77" t="s">
        <v>465</v>
      </c>
      <c r="Y77" t="s">
        <v>485</v>
      </c>
      <c r="Z77" t="s">
        <v>499</v>
      </c>
      <c r="AA77">
        <v>36</v>
      </c>
      <c r="AB77" t="s">
        <v>525</v>
      </c>
      <c r="AC77">
        <v>2015</v>
      </c>
      <c r="AD77" t="s">
        <v>539</v>
      </c>
    </row>
    <row r="78" spans="1:30" x14ac:dyDescent="0.35">
      <c r="A78" t="s">
        <v>167</v>
      </c>
      <c r="B78">
        <v>10028</v>
      </c>
      <c r="C78" t="s">
        <v>168</v>
      </c>
      <c r="D78" t="s">
        <v>35</v>
      </c>
      <c r="E78">
        <v>10150</v>
      </c>
      <c r="F78" s="16">
        <v>41644</v>
      </c>
      <c r="G78">
        <v>138888</v>
      </c>
      <c r="H78" t="s">
        <v>512</v>
      </c>
      <c r="I78" s="16">
        <v>25758</v>
      </c>
      <c r="J78" t="s">
        <v>25</v>
      </c>
      <c r="K78" t="s">
        <v>26</v>
      </c>
      <c r="L78" t="s">
        <v>57</v>
      </c>
      <c r="M78" t="s">
        <v>28</v>
      </c>
      <c r="N78">
        <v>1886</v>
      </c>
      <c r="P78" t="s">
        <v>29</v>
      </c>
      <c r="Q78" t="s">
        <v>30</v>
      </c>
      <c r="R78" t="s">
        <v>39</v>
      </c>
      <c r="S78" t="s">
        <v>32</v>
      </c>
      <c r="T78">
        <v>4.3</v>
      </c>
      <c r="U78">
        <v>5</v>
      </c>
      <c r="V78" s="16">
        <v>43469</v>
      </c>
      <c r="W78">
        <v>4</v>
      </c>
      <c r="X78" t="s">
        <v>464</v>
      </c>
      <c r="Y78" t="s">
        <v>485</v>
      </c>
      <c r="Z78" t="s">
        <v>505</v>
      </c>
      <c r="AA78">
        <v>54</v>
      </c>
      <c r="AB78" t="s">
        <v>527</v>
      </c>
      <c r="AC78">
        <v>2014</v>
      </c>
      <c r="AD78" t="s">
        <v>534</v>
      </c>
    </row>
    <row r="79" spans="1:30" x14ac:dyDescent="0.35">
      <c r="A79" t="s">
        <v>169</v>
      </c>
      <c r="B79">
        <v>10006</v>
      </c>
      <c r="C79" t="s">
        <v>107</v>
      </c>
      <c r="D79" t="s">
        <v>108</v>
      </c>
      <c r="E79">
        <v>10200</v>
      </c>
      <c r="F79" s="16">
        <v>40553</v>
      </c>
      <c r="G79">
        <v>74241</v>
      </c>
      <c r="H79" t="s">
        <v>511</v>
      </c>
      <c r="I79" s="16">
        <v>32455</v>
      </c>
      <c r="J79" t="s">
        <v>25</v>
      </c>
      <c r="K79" t="s">
        <v>26</v>
      </c>
      <c r="L79" t="s">
        <v>27</v>
      </c>
      <c r="M79" t="s">
        <v>170</v>
      </c>
      <c r="N79">
        <v>90007</v>
      </c>
      <c r="P79" t="s">
        <v>29</v>
      </c>
      <c r="Q79" t="s">
        <v>30</v>
      </c>
      <c r="R79" t="s">
        <v>39</v>
      </c>
      <c r="S79" t="s">
        <v>32</v>
      </c>
      <c r="T79">
        <v>4.7699999999999996</v>
      </c>
      <c r="U79">
        <v>5</v>
      </c>
      <c r="V79" s="16">
        <v>43492</v>
      </c>
      <c r="W79">
        <v>14</v>
      </c>
      <c r="X79" t="s">
        <v>450</v>
      </c>
      <c r="Y79" t="s">
        <v>486</v>
      </c>
      <c r="Z79" t="s">
        <v>506</v>
      </c>
      <c r="AA79">
        <v>35</v>
      </c>
      <c r="AB79" t="s">
        <v>525</v>
      </c>
      <c r="AC79">
        <v>2011</v>
      </c>
      <c r="AD79" t="s">
        <v>539</v>
      </c>
    </row>
    <row r="80" spans="1:30" x14ac:dyDescent="0.35">
      <c r="A80" t="s">
        <v>171</v>
      </c>
      <c r="B80">
        <v>10105</v>
      </c>
      <c r="C80" t="s">
        <v>98</v>
      </c>
      <c r="D80" t="s">
        <v>24</v>
      </c>
      <c r="E80">
        <v>10175</v>
      </c>
      <c r="F80" s="16">
        <v>41900</v>
      </c>
      <c r="G80">
        <v>75188</v>
      </c>
      <c r="H80" t="s">
        <v>511</v>
      </c>
      <c r="I80" s="16">
        <v>26996</v>
      </c>
      <c r="J80" t="s">
        <v>25</v>
      </c>
      <c r="K80" t="s">
        <v>26</v>
      </c>
      <c r="L80" t="s">
        <v>27</v>
      </c>
      <c r="M80" t="s">
        <v>28</v>
      </c>
      <c r="N80">
        <v>1731</v>
      </c>
      <c r="P80" t="s">
        <v>29</v>
      </c>
      <c r="Q80" t="s">
        <v>30</v>
      </c>
      <c r="R80" t="s">
        <v>48</v>
      </c>
      <c r="S80" t="s">
        <v>40</v>
      </c>
      <c r="T80">
        <v>4.5199999999999996</v>
      </c>
      <c r="U80">
        <v>4</v>
      </c>
      <c r="V80" s="16">
        <v>43480</v>
      </c>
      <c r="W80">
        <v>4</v>
      </c>
      <c r="X80" t="s">
        <v>469</v>
      </c>
      <c r="Y80" t="s">
        <v>522</v>
      </c>
      <c r="Z80" t="s">
        <v>503</v>
      </c>
      <c r="AA80">
        <v>50</v>
      </c>
      <c r="AB80" t="s">
        <v>527</v>
      </c>
      <c r="AC80">
        <v>2014</v>
      </c>
      <c r="AD80" t="s">
        <v>539</v>
      </c>
    </row>
    <row r="81" spans="1:30" x14ac:dyDescent="0.35">
      <c r="A81" t="s">
        <v>172</v>
      </c>
      <c r="B81">
        <v>10211</v>
      </c>
      <c r="C81" t="s">
        <v>23</v>
      </c>
      <c r="D81" t="s">
        <v>24</v>
      </c>
      <c r="E81">
        <v>10062</v>
      </c>
      <c r="F81" s="16">
        <v>40294</v>
      </c>
      <c r="G81">
        <v>62514</v>
      </c>
      <c r="H81" t="s">
        <v>511</v>
      </c>
      <c r="I81" s="16">
        <v>26930</v>
      </c>
      <c r="J81" t="s">
        <v>36</v>
      </c>
      <c r="K81" t="s">
        <v>26</v>
      </c>
      <c r="L81" t="s">
        <v>27</v>
      </c>
      <c r="M81" t="s">
        <v>28</v>
      </c>
      <c r="N81">
        <v>1749</v>
      </c>
      <c r="P81" t="s">
        <v>29</v>
      </c>
      <c r="Q81" t="s">
        <v>30</v>
      </c>
      <c r="R81" t="s">
        <v>48</v>
      </c>
      <c r="S81" t="s">
        <v>40</v>
      </c>
      <c r="T81">
        <v>2.9</v>
      </c>
      <c r="U81">
        <v>3</v>
      </c>
      <c r="V81" s="16">
        <v>43486</v>
      </c>
      <c r="W81">
        <v>6</v>
      </c>
      <c r="X81" t="s">
        <v>470</v>
      </c>
      <c r="Y81" t="s">
        <v>522</v>
      </c>
      <c r="Z81" t="s">
        <v>497</v>
      </c>
      <c r="AA81">
        <v>51</v>
      </c>
      <c r="AB81" t="s">
        <v>527</v>
      </c>
      <c r="AC81">
        <v>2010</v>
      </c>
      <c r="AD81" t="s">
        <v>538</v>
      </c>
    </row>
    <row r="82" spans="1:30" x14ac:dyDescent="0.35">
      <c r="A82" t="s">
        <v>403</v>
      </c>
      <c r="B82">
        <v>10209</v>
      </c>
      <c r="C82" t="s">
        <v>23</v>
      </c>
      <c r="D82" t="s">
        <v>24</v>
      </c>
      <c r="E82">
        <v>10088</v>
      </c>
      <c r="F82" s="16">
        <v>41043</v>
      </c>
      <c r="G82">
        <v>59238</v>
      </c>
      <c r="H82" t="s">
        <v>511</v>
      </c>
      <c r="I82" s="16">
        <v>25065</v>
      </c>
      <c r="J82" t="s">
        <v>25</v>
      </c>
      <c r="K82" t="s">
        <v>77</v>
      </c>
      <c r="L82" t="s">
        <v>82</v>
      </c>
      <c r="M82" t="s">
        <v>28</v>
      </c>
      <c r="N82">
        <v>2718</v>
      </c>
      <c r="P82" t="s">
        <v>29</v>
      </c>
      <c r="Q82" t="s">
        <v>30</v>
      </c>
      <c r="R82" t="s">
        <v>39</v>
      </c>
      <c r="S82" t="s">
        <v>40</v>
      </c>
      <c r="T82">
        <v>3.4</v>
      </c>
      <c r="U82">
        <v>5</v>
      </c>
      <c r="V82" s="16">
        <v>43496</v>
      </c>
      <c r="W82">
        <v>13</v>
      </c>
      <c r="X82" t="s">
        <v>470</v>
      </c>
      <c r="Y82" t="s">
        <v>522</v>
      </c>
      <c r="Z82" t="s">
        <v>493</v>
      </c>
      <c r="AA82">
        <v>56</v>
      </c>
      <c r="AB82" t="s">
        <v>527</v>
      </c>
      <c r="AC82">
        <v>2012</v>
      </c>
      <c r="AD82" t="s">
        <v>537</v>
      </c>
    </row>
    <row r="83" spans="1:30" x14ac:dyDescent="0.35">
      <c r="A83" t="s">
        <v>175</v>
      </c>
      <c r="B83">
        <v>10247</v>
      </c>
      <c r="C83" t="s">
        <v>23</v>
      </c>
      <c r="D83" t="s">
        <v>24</v>
      </c>
      <c r="E83">
        <v>10265</v>
      </c>
      <c r="F83" s="16">
        <v>41953</v>
      </c>
      <c r="G83">
        <v>48888</v>
      </c>
      <c r="H83" t="s">
        <v>512</v>
      </c>
      <c r="I83" s="16">
        <v>27180</v>
      </c>
      <c r="J83" t="s">
        <v>25</v>
      </c>
      <c r="K83" t="s">
        <v>26</v>
      </c>
      <c r="L83" t="s">
        <v>27</v>
      </c>
      <c r="M83" t="s">
        <v>28</v>
      </c>
      <c r="N83">
        <v>2026</v>
      </c>
      <c r="P83" t="s">
        <v>29</v>
      </c>
      <c r="Q83" t="s">
        <v>30</v>
      </c>
      <c r="R83" t="s">
        <v>31</v>
      </c>
      <c r="S83" t="s">
        <v>40</v>
      </c>
      <c r="T83">
        <v>4.7</v>
      </c>
      <c r="U83">
        <v>5</v>
      </c>
      <c r="V83" s="16">
        <v>43509</v>
      </c>
      <c r="W83">
        <v>8</v>
      </c>
      <c r="X83" t="s">
        <v>470</v>
      </c>
      <c r="Y83" t="s">
        <v>522</v>
      </c>
      <c r="Z83" t="s">
        <v>501</v>
      </c>
      <c r="AA83">
        <v>50</v>
      </c>
      <c r="AB83" t="s">
        <v>527</v>
      </c>
      <c r="AC83">
        <v>2014</v>
      </c>
      <c r="AD83" t="s">
        <v>542</v>
      </c>
    </row>
    <row r="84" spans="1:30" x14ac:dyDescent="0.35">
      <c r="A84" t="s">
        <v>176</v>
      </c>
      <c r="B84">
        <v>10235</v>
      </c>
      <c r="C84" t="s">
        <v>23</v>
      </c>
      <c r="D84" t="s">
        <v>24</v>
      </c>
      <c r="E84">
        <v>10265</v>
      </c>
      <c r="F84" s="16">
        <v>41729</v>
      </c>
      <c r="G84">
        <v>54285</v>
      </c>
      <c r="H84" t="s">
        <v>512</v>
      </c>
      <c r="I84" s="16">
        <v>28727</v>
      </c>
      <c r="J84" t="s">
        <v>36</v>
      </c>
      <c r="K84" t="s">
        <v>26</v>
      </c>
      <c r="L84" t="s">
        <v>27</v>
      </c>
      <c r="M84" t="s">
        <v>28</v>
      </c>
      <c r="N84">
        <v>2045</v>
      </c>
      <c r="P84" t="s">
        <v>29</v>
      </c>
      <c r="Q84" t="s">
        <v>30</v>
      </c>
      <c r="R84" t="s">
        <v>55</v>
      </c>
      <c r="S84" t="s">
        <v>40</v>
      </c>
      <c r="T84">
        <v>4.2</v>
      </c>
      <c r="U84">
        <v>3</v>
      </c>
      <c r="V84" s="16">
        <v>43476</v>
      </c>
      <c r="W84">
        <v>3</v>
      </c>
      <c r="X84" t="s">
        <v>470</v>
      </c>
      <c r="Y84" t="s">
        <v>522</v>
      </c>
      <c r="Z84" t="s">
        <v>501</v>
      </c>
      <c r="AA84">
        <v>46</v>
      </c>
      <c r="AB84" t="s">
        <v>526</v>
      </c>
      <c r="AC84">
        <v>2014</v>
      </c>
      <c r="AD84" t="s">
        <v>537</v>
      </c>
    </row>
    <row r="85" spans="1:30" x14ac:dyDescent="0.35">
      <c r="A85" t="s">
        <v>177</v>
      </c>
      <c r="B85">
        <v>10299</v>
      </c>
      <c r="C85" t="s">
        <v>42</v>
      </c>
      <c r="D85" t="s">
        <v>24</v>
      </c>
      <c r="E85">
        <v>10026</v>
      </c>
      <c r="F85" s="16">
        <v>41827</v>
      </c>
      <c r="G85">
        <v>56847</v>
      </c>
      <c r="H85" t="s">
        <v>511</v>
      </c>
      <c r="I85" s="16">
        <v>32745</v>
      </c>
      <c r="J85" t="s">
        <v>105</v>
      </c>
      <c r="K85" t="s">
        <v>26</v>
      </c>
      <c r="L85" t="s">
        <v>27</v>
      </c>
      <c r="M85" t="s">
        <v>28</v>
      </c>
      <c r="N85">
        <v>2133</v>
      </c>
      <c r="P85" t="s">
        <v>29</v>
      </c>
      <c r="Q85" t="s">
        <v>30</v>
      </c>
      <c r="R85" t="s">
        <v>39</v>
      </c>
      <c r="S85" t="s">
        <v>154</v>
      </c>
      <c r="T85">
        <v>3</v>
      </c>
      <c r="U85">
        <v>1</v>
      </c>
      <c r="V85" s="16">
        <v>43521</v>
      </c>
      <c r="W85">
        <v>5</v>
      </c>
      <c r="X85" t="s">
        <v>471</v>
      </c>
      <c r="Y85" t="s">
        <v>522</v>
      </c>
      <c r="Z85" t="s">
        <v>490</v>
      </c>
      <c r="AA85">
        <v>35</v>
      </c>
      <c r="AB85" t="s">
        <v>525</v>
      </c>
      <c r="AC85">
        <v>2014</v>
      </c>
      <c r="AD85" t="s">
        <v>537</v>
      </c>
    </row>
    <row r="86" spans="1:30" x14ac:dyDescent="0.35">
      <c r="A86" t="s">
        <v>402</v>
      </c>
      <c r="B86">
        <v>10117</v>
      </c>
      <c r="C86" t="s">
        <v>23</v>
      </c>
      <c r="D86" t="s">
        <v>24</v>
      </c>
      <c r="E86">
        <v>10026</v>
      </c>
      <c r="F86" s="16">
        <v>42009</v>
      </c>
      <c r="G86">
        <v>63025</v>
      </c>
      <c r="H86" t="s">
        <v>512</v>
      </c>
      <c r="I86" s="16">
        <v>30231</v>
      </c>
      <c r="J86" t="s">
        <v>36</v>
      </c>
      <c r="K86" t="s">
        <v>26</v>
      </c>
      <c r="L86" t="s">
        <v>27</v>
      </c>
      <c r="M86" t="s">
        <v>28</v>
      </c>
      <c r="N86">
        <v>2747</v>
      </c>
      <c r="P86" t="s">
        <v>29</v>
      </c>
      <c r="Q86" t="s">
        <v>30</v>
      </c>
      <c r="R86" t="s">
        <v>48</v>
      </c>
      <c r="S86" t="s">
        <v>40</v>
      </c>
      <c r="T86">
        <v>4.3600000000000003</v>
      </c>
      <c r="U86">
        <v>5</v>
      </c>
      <c r="V86" s="16">
        <v>43489</v>
      </c>
      <c r="W86">
        <v>10</v>
      </c>
      <c r="X86" t="s">
        <v>470</v>
      </c>
      <c r="Y86" t="s">
        <v>522</v>
      </c>
      <c r="Z86" t="s">
        <v>490</v>
      </c>
      <c r="AA86">
        <v>41</v>
      </c>
      <c r="AB86" t="s">
        <v>526</v>
      </c>
      <c r="AC86">
        <v>2015</v>
      </c>
      <c r="AD86" t="s">
        <v>538</v>
      </c>
    </row>
    <row r="87" spans="1:30" x14ac:dyDescent="0.35">
      <c r="A87" t="s">
        <v>401</v>
      </c>
      <c r="B87">
        <v>10158</v>
      </c>
      <c r="C87" t="s">
        <v>98</v>
      </c>
      <c r="D87" t="s">
        <v>24</v>
      </c>
      <c r="E87">
        <v>10175</v>
      </c>
      <c r="F87" s="16">
        <v>39821</v>
      </c>
      <c r="G87">
        <v>63682</v>
      </c>
      <c r="H87" t="s">
        <v>511</v>
      </c>
      <c r="I87" s="16">
        <v>28577</v>
      </c>
      <c r="J87" t="s">
        <v>36</v>
      </c>
      <c r="K87" t="s">
        <v>26</v>
      </c>
      <c r="L87" t="s">
        <v>57</v>
      </c>
      <c r="M87" t="s">
        <v>28</v>
      </c>
      <c r="N87">
        <v>1776</v>
      </c>
      <c r="P87" t="s">
        <v>29</v>
      </c>
      <c r="Q87" t="s">
        <v>30</v>
      </c>
      <c r="R87" t="s">
        <v>39</v>
      </c>
      <c r="S87" t="s">
        <v>40</v>
      </c>
      <c r="T87">
        <v>3.73</v>
      </c>
      <c r="U87">
        <v>4</v>
      </c>
      <c r="V87" s="16">
        <v>43489</v>
      </c>
      <c r="W87">
        <v>12</v>
      </c>
      <c r="X87" t="s">
        <v>469</v>
      </c>
      <c r="Y87" t="s">
        <v>522</v>
      </c>
      <c r="Z87" t="s">
        <v>503</v>
      </c>
      <c r="AA87">
        <v>46</v>
      </c>
      <c r="AB87" t="s">
        <v>526</v>
      </c>
      <c r="AC87">
        <v>2009</v>
      </c>
      <c r="AD87" t="s">
        <v>538</v>
      </c>
    </row>
    <row r="88" spans="1:30" x14ac:dyDescent="0.35">
      <c r="A88" t="s">
        <v>399</v>
      </c>
      <c r="B88">
        <v>10241</v>
      </c>
      <c r="C88" t="s">
        <v>107</v>
      </c>
      <c r="D88" t="s">
        <v>108</v>
      </c>
      <c r="E88">
        <v>10188</v>
      </c>
      <c r="F88" s="16">
        <v>40448</v>
      </c>
      <c r="G88">
        <v>60120</v>
      </c>
      <c r="H88" t="s">
        <v>511</v>
      </c>
      <c r="I88" s="16">
        <v>32640</v>
      </c>
      <c r="J88" t="s">
        <v>36</v>
      </c>
      <c r="K88" t="s">
        <v>26</v>
      </c>
      <c r="L88" t="s">
        <v>57</v>
      </c>
      <c r="M88" t="s">
        <v>400</v>
      </c>
      <c r="N88">
        <v>59102</v>
      </c>
      <c r="P88" t="s">
        <v>29</v>
      </c>
      <c r="Q88" t="s">
        <v>30</v>
      </c>
      <c r="R88" t="s">
        <v>39</v>
      </c>
      <c r="S88" t="s">
        <v>40</v>
      </c>
      <c r="T88">
        <v>4.0999999999999996</v>
      </c>
      <c r="U88">
        <v>4</v>
      </c>
      <c r="V88" s="16">
        <v>43496</v>
      </c>
      <c r="W88">
        <v>18</v>
      </c>
      <c r="X88" t="s">
        <v>450</v>
      </c>
      <c r="Y88" t="s">
        <v>486</v>
      </c>
      <c r="Z88" t="s">
        <v>504</v>
      </c>
      <c r="AA88">
        <v>35</v>
      </c>
      <c r="AB88" t="s">
        <v>525</v>
      </c>
      <c r="AC88">
        <v>2010</v>
      </c>
      <c r="AD88" t="s">
        <v>538</v>
      </c>
    </row>
    <row r="89" spans="1:30" x14ac:dyDescent="0.35">
      <c r="A89" t="s">
        <v>182</v>
      </c>
      <c r="B89">
        <v>10263</v>
      </c>
      <c r="C89" t="s">
        <v>42</v>
      </c>
      <c r="D89" t="s">
        <v>24</v>
      </c>
      <c r="E89">
        <v>10088</v>
      </c>
      <c r="F89" s="16">
        <v>41827</v>
      </c>
      <c r="G89">
        <v>71776</v>
      </c>
      <c r="H89" t="s">
        <v>511</v>
      </c>
      <c r="I89" s="16">
        <v>28755</v>
      </c>
      <c r="J89" t="s">
        <v>36</v>
      </c>
      <c r="K89" t="s">
        <v>26</v>
      </c>
      <c r="L89" t="s">
        <v>57</v>
      </c>
      <c r="M89" t="s">
        <v>28</v>
      </c>
      <c r="N89">
        <v>1824</v>
      </c>
      <c r="P89" t="s">
        <v>29</v>
      </c>
      <c r="Q89" t="s">
        <v>30</v>
      </c>
      <c r="R89" t="s">
        <v>31</v>
      </c>
      <c r="S89" t="s">
        <v>40</v>
      </c>
      <c r="T89">
        <v>4.4000000000000004</v>
      </c>
      <c r="U89">
        <v>5</v>
      </c>
      <c r="V89" s="16">
        <v>43518</v>
      </c>
      <c r="W89">
        <v>17</v>
      </c>
      <c r="X89" t="s">
        <v>471</v>
      </c>
      <c r="Y89" t="s">
        <v>522</v>
      </c>
      <c r="Z89" t="s">
        <v>493</v>
      </c>
      <c r="AA89">
        <v>46</v>
      </c>
      <c r="AB89" t="s">
        <v>526</v>
      </c>
      <c r="AC89">
        <v>2014</v>
      </c>
      <c r="AD89" t="s">
        <v>539</v>
      </c>
    </row>
    <row r="90" spans="1:30" x14ac:dyDescent="0.35">
      <c r="A90" t="s">
        <v>183</v>
      </c>
      <c r="B90">
        <v>10136</v>
      </c>
      <c r="C90" t="s">
        <v>42</v>
      </c>
      <c r="D90" t="s">
        <v>24</v>
      </c>
      <c r="E90">
        <v>10069</v>
      </c>
      <c r="F90" s="16">
        <v>41687</v>
      </c>
      <c r="G90">
        <v>65902</v>
      </c>
      <c r="H90" t="s">
        <v>511</v>
      </c>
      <c r="I90" s="16">
        <v>32047</v>
      </c>
      <c r="J90" t="s">
        <v>25</v>
      </c>
      <c r="K90" t="s">
        <v>26</v>
      </c>
      <c r="L90" t="s">
        <v>57</v>
      </c>
      <c r="M90" t="s">
        <v>28</v>
      </c>
      <c r="N90">
        <v>2324</v>
      </c>
      <c r="P90" t="s">
        <v>29</v>
      </c>
      <c r="Q90" t="s">
        <v>30</v>
      </c>
      <c r="R90" t="s">
        <v>31</v>
      </c>
      <c r="S90" t="s">
        <v>40</v>
      </c>
      <c r="T90">
        <v>4</v>
      </c>
      <c r="U90">
        <v>4</v>
      </c>
      <c r="V90" s="16">
        <v>43472</v>
      </c>
      <c r="W90">
        <v>7</v>
      </c>
      <c r="X90" t="s">
        <v>471</v>
      </c>
      <c r="Y90" t="s">
        <v>522</v>
      </c>
      <c r="Z90" t="s">
        <v>494</v>
      </c>
      <c r="AA90">
        <v>37</v>
      </c>
      <c r="AB90" t="s">
        <v>525</v>
      </c>
      <c r="AC90">
        <v>2014</v>
      </c>
      <c r="AD90" t="s">
        <v>538</v>
      </c>
    </row>
    <row r="91" spans="1:30" x14ac:dyDescent="0.35">
      <c r="A91" t="s">
        <v>398</v>
      </c>
      <c r="B91">
        <v>10266</v>
      </c>
      <c r="C91" t="s">
        <v>23</v>
      </c>
      <c r="D91" t="s">
        <v>24</v>
      </c>
      <c r="E91">
        <v>10265</v>
      </c>
      <c r="F91" s="16">
        <v>41687</v>
      </c>
      <c r="G91">
        <v>61355</v>
      </c>
      <c r="H91" t="s">
        <v>512</v>
      </c>
      <c r="I91" s="16">
        <v>31120</v>
      </c>
      <c r="J91" t="s">
        <v>36</v>
      </c>
      <c r="K91" t="s">
        <v>26</v>
      </c>
      <c r="L91" t="s">
        <v>82</v>
      </c>
      <c r="M91" t="s">
        <v>28</v>
      </c>
      <c r="N91">
        <v>2301</v>
      </c>
      <c r="P91" t="s">
        <v>29</v>
      </c>
      <c r="Q91" t="s">
        <v>30</v>
      </c>
      <c r="R91" t="s">
        <v>31</v>
      </c>
      <c r="S91" t="s">
        <v>40</v>
      </c>
      <c r="T91">
        <v>4.7</v>
      </c>
      <c r="U91">
        <v>3</v>
      </c>
      <c r="V91" s="16">
        <v>43476</v>
      </c>
      <c r="W91">
        <v>4</v>
      </c>
      <c r="X91" t="s">
        <v>470</v>
      </c>
      <c r="Y91" t="s">
        <v>522</v>
      </c>
      <c r="Z91" t="s">
        <v>501</v>
      </c>
      <c r="AA91">
        <v>39</v>
      </c>
      <c r="AB91" t="s">
        <v>525</v>
      </c>
      <c r="AC91">
        <v>2014</v>
      </c>
      <c r="AD91" t="s">
        <v>538</v>
      </c>
    </row>
    <row r="92" spans="1:30" x14ac:dyDescent="0.35">
      <c r="A92" t="s">
        <v>185</v>
      </c>
      <c r="B92">
        <v>10308</v>
      </c>
      <c r="C92" t="s">
        <v>23</v>
      </c>
      <c r="D92" t="s">
        <v>24</v>
      </c>
      <c r="E92">
        <v>10002</v>
      </c>
      <c r="F92" s="16">
        <v>42135</v>
      </c>
      <c r="G92">
        <v>64057</v>
      </c>
      <c r="H92" t="s">
        <v>512</v>
      </c>
      <c r="I92" s="16">
        <v>32799</v>
      </c>
      <c r="J92" t="s">
        <v>36</v>
      </c>
      <c r="K92" t="s">
        <v>26</v>
      </c>
      <c r="L92" t="s">
        <v>27</v>
      </c>
      <c r="M92" t="s">
        <v>28</v>
      </c>
      <c r="N92">
        <v>2132</v>
      </c>
      <c r="P92" t="s">
        <v>29</v>
      </c>
      <c r="Q92" t="s">
        <v>30</v>
      </c>
      <c r="R92" t="s">
        <v>39</v>
      </c>
      <c r="S92" t="s">
        <v>154</v>
      </c>
      <c r="T92">
        <v>1.56</v>
      </c>
      <c r="U92">
        <v>5</v>
      </c>
      <c r="V92" s="16">
        <v>43468</v>
      </c>
      <c r="W92">
        <v>15</v>
      </c>
      <c r="X92" t="s">
        <v>470</v>
      </c>
      <c r="Y92" t="s">
        <v>522</v>
      </c>
      <c r="Z92" t="s">
        <v>495</v>
      </c>
      <c r="AA92">
        <v>34</v>
      </c>
      <c r="AB92" t="s">
        <v>525</v>
      </c>
      <c r="AC92">
        <v>2015</v>
      </c>
      <c r="AD92" t="s">
        <v>538</v>
      </c>
    </row>
    <row r="93" spans="1:30" x14ac:dyDescent="0.35">
      <c r="A93" t="s">
        <v>186</v>
      </c>
      <c r="B93">
        <v>10309</v>
      </c>
      <c r="C93" t="s">
        <v>187</v>
      </c>
      <c r="D93" t="s">
        <v>35</v>
      </c>
      <c r="E93">
        <v>10250</v>
      </c>
      <c r="F93" s="16">
        <v>42093</v>
      </c>
      <c r="G93">
        <v>53366</v>
      </c>
      <c r="H93" t="s">
        <v>512</v>
      </c>
      <c r="I93" s="16">
        <v>31946</v>
      </c>
      <c r="J93" t="s">
        <v>25</v>
      </c>
      <c r="K93" t="s">
        <v>26</v>
      </c>
      <c r="L93" t="s">
        <v>27</v>
      </c>
      <c r="M93" t="s">
        <v>28</v>
      </c>
      <c r="N93">
        <v>2138</v>
      </c>
      <c r="P93" t="s">
        <v>29</v>
      </c>
      <c r="Q93" t="s">
        <v>30</v>
      </c>
      <c r="R93" t="s">
        <v>31</v>
      </c>
      <c r="S93" t="s">
        <v>154</v>
      </c>
      <c r="T93">
        <v>1.2</v>
      </c>
      <c r="U93">
        <v>3</v>
      </c>
      <c r="V93" s="16">
        <v>43500</v>
      </c>
      <c r="W93">
        <v>2</v>
      </c>
      <c r="X93" t="s">
        <v>466</v>
      </c>
      <c r="Y93" t="s">
        <v>485</v>
      </c>
      <c r="Z93" t="s">
        <v>499</v>
      </c>
      <c r="AA93">
        <v>37</v>
      </c>
      <c r="AB93" t="s">
        <v>525</v>
      </c>
      <c r="AC93">
        <v>2015</v>
      </c>
      <c r="AD93" t="s">
        <v>537</v>
      </c>
    </row>
    <row r="94" spans="1:30" x14ac:dyDescent="0.35">
      <c r="A94" t="s">
        <v>188</v>
      </c>
      <c r="B94">
        <v>10049</v>
      </c>
      <c r="C94" t="s">
        <v>23</v>
      </c>
      <c r="D94" t="s">
        <v>24</v>
      </c>
      <c r="E94">
        <v>10114</v>
      </c>
      <c r="F94" s="16">
        <v>40917</v>
      </c>
      <c r="G94">
        <v>58530</v>
      </c>
      <c r="H94" t="s">
        <v>511</v>
      </c>
      <c r="I94" s="16">
        <v>29661</v>
      </c>
      <c r="J94" t="s">
        <v>36</v>
      </c>
      <c r="K94" t="s">
        <v>26</v>
      </c>
      <c r="L94" t="s">
        <v>27</v>
      </c>
      <c r="M94" t="s">
        <v>28</v>
      </c>
      <c r="N94">
        <v>2155</v>
      </c>
      <c r="P94" t="s">
        <v>29</v>
      </c>
      <c r="Q94" t="s">
        <v>30</v>
      </c>
      <c r="R94" t="s">
        <v>48</v>
      </c>
      <c r="S94" t="s">
        <v>40</v>
      </c>
      <c r="T94">
        <v>5</v>
      </c>
      <c r="U94">
        <v>5</v>
      </c>
      <c r="V94" s="16">
        <v>43494</v>
      </c>
      <c r="W94">
        <v>19</v>
      </c>
      <c r="X94" t="s">
        <v>470</v>
      </c>
      <c r="Y94" t="s">
        <v>522</v>
      </c>
      <c r="Z94" t="s">
        <v>498</v>
      </c>
      <c r="AA94">
        <v>43</v>
      </c>
      <c r="AB94" t="s">
        <v>526</v>
      </c>
      <c r="AC94">
        <v>2012</v>
      </c>
      <c r="AD94" t="s">
        <v>537</v>
      </c>
    </row>
    <row r="95" spans="1:30" x14ac:dyDescent="0.35">
      <c r="A95" t="s">
        <v>397</v>
      </c>
      <c r="B95">
        <v>10147</v>
      </c>
      <c r="C95" t="s">
        <v>102</v>
      </c>
      <c r="D95" t="s">
        <v>96</v>
      </c>
      <c r="E95">
        <v>10081</v>
      </c>
      <c r="F95" s="16">
        <v>41911</v>
      </c>
      <c r="G95">
        <v>63003</v>
      </c>
      <c r="H95" t="s">
        <v>512</v>
      </c>
      <c r="I95" s="16">
        <v>31656</v>
      </c>
      <c r="J95" t="s">
        <v>25</v>
      </c>
      <c r="K95" t="s">
        <v>26</v>
      </c>
      <c r="L95" t="s">
        <v>27</v>
      </c>
      <c r="M95" t="s">
        <v>28</v>
      </c>
      <c r="N95">
        <v>2703</v>
      </c>
      <c r="P95" t="s">
        <v>29</v>
      </c>
      <c r="Q95" t="s">
        <v>30</v>
      </c>
      <c r="R95" t="s">
        <v>39</v>
      </c>
      <c r="S95" t="s">
        <v>40</v>
      </c>
      <c r="T95">
        <v>3.9</v>
      </c>
      <c r="U95">
        <v>5</v>
      </c>
      <c r="V95" s="16">
        <v>43483</v>
      </c>
      <c r="W95">
        <v>9</v>
      </c>
      <c r="X95" t="s">
        <v>448</v>
      </c>
      <c r="Y95" t="s">
        <v>483</v>
      </c>
      <c r="Z95" t="s">
        <v>502</v>
      </c>
      <c r="AA95">
        <v>38</v>
      </c>
      <c r="AB95" t="s">
        <v>525</v>
      </c>
      <c r="AC95">
        <v>2014</v>
      </c>
      <c r="AD95" t="s">
        <v>538</v>
      </c>
    </row>
    <row r="96" spans="1:30" x14ac:dyDescent="0.35">
      <c r="A96" t="s">
        <v>395</v>
      </c>
      <c r="B96">
        <v>10307</v>
      </c>
      <c r="C96" t="s">
        <v>107</v>
      </c>
      <c r="D96" t="s">
        <v>108</v>
      </c>
      <c r="E96">
        <v>10200</v>
      </c>
      <c r="F96" s="16">
        <v>41771</v>
      </c>
      <c r="G96">
        <v>58273</v>
      </c>
      <c r="H96" t="s">
        <v>512</v>
      </c>
      <c r="I96" s="16">
        <v>27158</v>
      </c>
      <c r="J96" t="s">
        <v>36</v>
      </c>
      <c r="K96" t="s">
        <v>26</v>
      </c>
      <c r="L96" t="s">
        <v>27</v>
      </c>
      <c r="M96" t="s">
        <v>396</v>
      </c>
      <c r="N96">
        <v>89139</v>
      </c>
      <c r="P96" t="s">
        <v>29</v>
      </c>
      <c r="Q96" t="s">
        <v>30</v>
      </c>
      <c r="R96" t="s">
        <v>163</v>
      </c>
      <c r="S96" t="s">
        <v>154</v>
      </c>
      <c r="T96">
        <v>1.81</v>
      </c>
      <c r="U96">
        <v>2</v>
      </c>
      <c r="V96" s="16">
        <v>43482</v>
      </c>
      <c r="W96">
        <v>5</v>
      </c>
      <c r="X96" t="s">
        <v>450</v>
      </c>
      <c r="Y96" t="s">
        <v>486</v>
      </c>
      <c r="Z96" t="s">
        <v>506</v>
      </c>
      <c r="AA96">
        <v>50</v>
      </c>
      <c r="AB96" t="s">
        <v>527</v>
      </c>
      <c r="AC96">
        <v>2014</v>
      </c>
      <c r="AD96" t="s">
        <v>537</v>
      </c>
    </row>
    <row r="97" spans="1:30" x14ac:dyDescent="0.35">
      <c r="A97" t="s">
        <v>394</v>
      </c>
      <c r="B97">
        <v>10278</v>
      </c>
      <c r="C97" t="s">
        <v>23</v>
      </c>
      <c r="D97" t="s">
        <v>24</v>
      </c>
      <c r="E97">
        <v>10196</v>
      </c>
      <c r="F97" s="16">
        <v>40553</v>
      </c>
      <c r="G97">
        <v>47961</v>
      </c>
      <c r="H97" t="s">
        <v>511</v>
      </c>
      <c r="I97" s="16">
        <v>30188</v>
      </c>
      <c r="J97" t="s">
        <v>46</v>
      </c>
      <c r="K97" t="s">
        <v>26</v>
      </c>
      <c r="L97" t="s">
        <v>69</v>
      </c>
      <c r="M97" t="s">
        <v>28</v>
      </c>
      <c r="N97">
        <v>2050</v>
      </c>
      <c r="P97" t="s">
        <v>29</v>
      </c>
      <c r="Q97" t="s">
        <v>30</v>
      </c>
      <c r="R97" t="s">
        <v>48</v>
      </c>
      <c r="S97" t="s">
        <v>40</v>
      </c>
      <c r="T97">
        <v>4.0999999999999996</v>
      </c>
      <c r="U97">
        <v>4</v>
      </c>
      <c r="V97" s="16">
        <v>43503</v>
      </c>
      <c r="W97">
        <v>9</v>
      </c>
      <c r="X97" t="s">
        <v>470</v>
      </c>
      <c r="Y97" t="s">
        <v>522</v>
      </c>
      <c r="Z97" t="s">
        <v>492</v>
      </c>
      <c r="AA97">
        <v>42</v>
      </c>
      <c r="AB97" t="s">
        <v>526</v>
      </c>
      <c r="AC97">
        <v>2011</v>
      </c>
      <c r="AD97" t="s">
        <v>542</v>
      </c>
    </row>
    <row r="98" spans="1:30" x14ac:dyDescent="0.35">
      <c r="A98" t="s">
        <v>193</v>
      </c>
      <c r="B98">
        <v>10015</v>
      </c>
      <c r="C98" t="s">
        <v>194</v>
      </c>
      <c r="D98" t="s">
        <v>35</v>
      </c>
      <c r="E98">
        <v>10150</v>
      </c>
      <c r="F98" s="16">
        <v>40648</v>
      </c>
      <c r="G98">
        <v>178000</v>
      </c>
      <c r="H98" t="s">
        <v>512</v>
      </c>
      <c r="I98" s="16">
        <v>29407</v>
      </c>
      <c r="J98" t="s">
        <v>25</v>
      </c>
      <c r="K98" t="s">
        <v>26</v>
      </c>
      <c r="L98" t="s">
        <v>57</v>
      </c>
      <c r="M98" t="s">
        <v>28</v>
      </c>
      <c r="N98">
        <v>1460</v>
      </c>
      <c r="P98" t="s">
        <v>29</v>
      </c>
      <c r="Q98" t="s">
        <v>30</v>
      </c>
      <c r="R98" t="s">
        <v>39</v>
      </c>
      <c r="S98" t="s">
        <v>32</v>
      </c>
      <c r="T98">
        <v>5</v>
      </c>
      <c r="U98">
        <v>5</v>
      </c>
      <c r="V98" s="16">
        <v>43472</v>
      </c>
      <c r="W98">
        <v>15</v>
      </c>
      <c r="X98" t="s">
        <v>461</v>
      </c>
      <c r="Y98" t="s">
        <v>485</v>
      </c>
      <c r="Z98" t="s">
        <v>505</v>
      </c>
      <c r="AA98">
        <v>44</v>
      </c>
      <c r="AB98" t="s">
        <v>526</v>
      </c>
      <c r="AC98">
        <v>2011</v>
      </c>
      <c r="AD98" t="s">
        <v>536</v>
      </c>
    </row>
    <row r="99" spans="1:30" x14ac:dyDescent="0.35">
      <c r="A99" t="s">
        <v>195</v>
      </c>
      <c r="B99">
        <v>10080</v>
      </c>
      <c r="C99" t="s">
        <v>95</v>
      </c>
      <c r="D99" t="s">
        <v>96</v>
      </c>
      <c r="E99">
        <v>10080</v>
      </c>
      <c r="F99" s="16">
        <v>39818</v>
      </c>
      <c r="G99">
        <v>99351</v>
      </c>
      <c r="H99" t="s">
        <v>511</v>
      </c>
      <c r="I99" s="16">
        <v>28961</v>
      </c>
      <c r="J99" t="s">
        <v>36</v>
      </c>
      <c r="K99" t="s">
        <v>26</v>
      </c>
      <c r="L99" t="s">
        <v>27</v>
      </c>
      <c r="M99" t="s">
        <v>28</v>
      </c>
      <c r="N99">
        <v>2050</v>
      </c>
      <c r="P99" t="s">
        <v>29</v>
      </c>
      <c r="Q99" t="s">
        <v>30</v>
      </c>
      <c r="R99" t="s">
        <v>196</v>
      </c>
      <c r="S99" t="s">
        <v>40</v>
      </c>
      <c r="T99">
        <v>5</v>
      </c>
      <c r="U99">
        <v>3</v>
      </c>
      <c r="V99" s="16">
        <v>43504</v>
      </c>
      <c r="W99">
        <v>3</v>
      </c>
      <c r="X99" t="s">
        <v>477</v>
      </c>
      <c r="Y99" t="s">
        <v>483</v>
      </c>
      <c r="Z99" t="s">
        <v>510</v>
      </c>
      <c r="AA99">
        <v>45</v>
      </c>
      <c r="AB99" t="s">
        <v>526</v>
      </c>
      <c r="AC99">
        <v>2009</v>
      </c>
      <c r="AD99" t="s">
        <v>541</v>
      </c>
    </row>
    <row r="100" spans="1:30" x14ac:dyDescent="0.35">
      <c r="A100" t="s">
        <v>197</v>
      </c>
      <c r="B100">
        <v>10258</v>
      </c>
      <c r="C100" t="s">
        <v>107</v>
      </c>
      <c r="D100" t="s">
        <v>108</v>
      </c>
      <c r="E100">
        <v>10200</v>
      </c>
      <c r="F100" s="16">
        <v>40792</v>
      </c>
      <c r="G100">
        <v>67251</v>
      </c>
      <c r="H100" t="s">
        <v>512</v>
      </c>
      <c r="I100" s="16">
        <v>23251</v>
      </c>
      <c r="J100" t="s">
        <v>25</v>
      </c>
      <c r="K100" t="s">
        <v>26</v>
      </c>
      <c r="L100" t="s">
        <v>57</v>
      </c>
      <c r="M100" t="s">
        <v>92</v>
      </c>
      <c r="N100">
        <v>6050</v>
      </c>
      <c r="P100" t="s">
        <v>29</v>
      </c>
      <c r="Q100" t="s">
        <v>30</v>
      </c>
      <c r="R100" t="s">
        <v>87</v>
      </c>
      <c r="S100" t="s">
        <v>40</v>
      </c>
      <c r="T100">
        <v>4.3</v>
      </c>
      <c r="U100">
        <v>3</v>
      </c>
      <c r="V100" s="16">
        <v>43492</v>
      </c>
      <c r="W100">
        <v>7</v>
      </c>
      <c r="X100" t="s">
        <v>450</v>
      </c>
      <c r="Y100" t="s">
        <v>486</v>
      </c>
      <c r="Z100" t="s">
        <v>506</v>
      </c>
      <c r="AA100">
        <v>61</v>
      </c>
      <c r="AB100" t="s">
        <v>524</v>
      </c>
      <c r="AC100">
        <v>2011</v>
      </c>
      <c r="AD100" t="s">
        <v>538</v>
      </c>
    </row>
    <row r="101" spans="1:30" x14ac:dyDescent="0.35">
      <c r="A101" t="s">
        <v>198</v>
      </c>
      <c r="B101">
        <v>10273</v>
      </c>
      <c r="C101" t="s">
        <v>60</v>
      </c>
      <c r="D101" t="s">
        <v>35</v>
      </c>
      <c r="E101">
        <v>10220</v>
      </c>
      <c r="F101" s="16">
        <v>40299</v>
      </c>
      <c r="G101">
        <v>65707</v>
      </c>
      <c r="H101" t="s">
        <v>511</v>
      </c>
      <c r="I101" s="16">
        <v>25025</v>
      </c>
      <c r="J101" t="s">
        <v>25</v>
      </c>
      <c r="K101" t="s">
        <v>26</v>
      </c>
      <c r="L101" t="s">
        <v>27</v>
      </c>
      <c r="M101" t="s">
        <v>92</v>
      </c>
      <c r="N101">
        <v>6040</v>
      </c>
      <c r="P101" t="s">
        <v>29</v>
      </c>
      <c r="Q101" t="s">
        <v>30</v>
      </c>
      <c r="R101" t="s">
        <v>31</v>
      </c>
      <c r="S101" t="s">
        <v>40</v>
      </c>
      <c r="T101">
        <v>4.7</v>
      </c>
      <c r="U101">
        <v>4</v>
      </c>
      <c r="V101" s="16">
        <v>43497</v>
      </c>
      <c r="W101">
        <v>1</v>
      </c>
      <c r="X101" t="s">
        <v>465</v>
      </c>
      <c r="Y101" t="s">
        <v>485</v>
      </c>
      <c r="Z101" t="s">
        <v>507</v>
      </c>
      <c r="AA101">
        <v>56</v>
      </c>
      <c r="AB101" t="s">
        <v>527</v>
      </c>
      <c r="AC101">
        <v>2010</v>
      </c>
      <c r="AD101" t="s">
        <v>538</v>
      </c>
    </row>
    <row r="102" spans="1:30" x14ac:dyDescent="0.35">
      <c r="A102" t="s">
        <v>199</v>
      </c>
      <c r="B102">
        <v>10111</v>
      </c>
      <c r="C102" t="s">
        <v>23</v>
      </c>
      <c r="D102" t="s">
        <v>24</v>
      </c>
      <c r="E102">
        <v>10252</v>
      </c>
      <c r="F102" s="16">
        <v>42093</v>
      </c>
      <c r="G102">
        <v>52249</v>
      </c>
      <c r="H102" t="s">
        <v>512</v>
      </c>
      <c r="I102" s="16">
        <v>31305</v>
      </c>
      <c r="J102" t="s">
        <v>25</v>
      </c>
      <c r="K102" t="s">
        <v>26</v>
      </c>
      <c r="L102" t="s">
        <v>27</v>
      </c>
      <c r="M102" t="s">
        <v>28</v>
      </c>
      <c r="N102">
        <v>1905</v>
      </c>
      <c r="P102" t="s">
        <v>29</v>
      </c>
      <c r="Q102" t="s">
        <v>30</v>
      </c>
      <c r="R102" t="s">
        <v>55</v>
      </c>
      <c r="S102" t="s">
        <v>40</v>
      </c>
      <c r="T102">
        <v>4.5</v>
      </c>
      <c r="U102">
        <v>3</v>
      </c>
      <c r="V102" s="16">
        <v>43514</v>
      </c>
      <c r="W102">
        <v>5</v>
      </c>
      <c r="X102" t="s">
        <v>470</v>
      </c>
      <c r="Y102" t="s">
        <v>522</v>
      </c>
      <c r="Z102" t="s">
        <v>500</v>
      </c>
      <c r="AA102">
        <v>39</v>
      </c>
      <c r="AB102" t="s">
        <v>525</v>
      </c>
      <c r="AC102">
        <v>2015</v>
      </c>
      <c r="AD102" t="s">
        <v>537</v>
      </c>
    </row>
    <row r="103" spans="1:30" x14ac:dyDescent="0.35">
      <c r="A103" t="s">
        <v>200</v>
      </c>
      <c r="B103">
        <v>10257</v>
      </c>
      <c r="C103" t="s">
        <v>23</v>
      </c>
      <c r="D103" t="s">
        <v>24</v>
      </c>
      <c r="E103">
        <v>10265</v>
      </c>
      <c r="F103" s="16">
        <v>40679</v>
      </c>
      <c r="G103">
        <v>53171</v>
      </c>
      <c r="H103" t="s">
        <v>511</v>
      </c>
      <c r="I103" s="16">
        <v>30652</v>
      </c>
      <c r="J103" t="s">
        <v>25</v>
      </c>
      <c r="K103" t="s">
        <v>26</v>
      </c>
      <c r="L103" t="s">
        <v>57</v>
      </c>
      <c r="M103" t="s">
        <v>28</v>
      </c>
      <c r="N103">
        <v>2121</v>
      </c>
      <c r="P103" t="s">
        <v>29</v>
      </c>
      <c r="Q103" t="s">
        <v>30</v>
      </c>
      <c r="R103" t="s">
        <v>31</v>
      </c>
      <c r="S103" t="s">
        <v>40</v>
      </c>
      <c r="T103">
        <v>4.2</v>
      </c>
      <c r="U103">
        <v>4</v>
      </c>
      <c r="V103" s="16">
        <v>43522</v>
      </c>
      <c r="W103">
        <v>12</v>
      </c>
      <c r="X103" t="s">
        <v>470</v>
      </c>
      <c r="Y103" t="s">
        <v>522</v>
      </c>
      <c r="Z103" t="s">
        <v>501</v>
      </c>
      <c r="AA103">
        <v>40</v>
      </c>
      <c r="AB103" t="s">
        <v>526</v>
      </c>
      <c r="AC103">
        <v>2011</v>
      </c>
      <c r="AD103" t="s">
        <v>537</v>
      </c>
    </row>
    <row r="104" spans="1:30" x14ac:dyDescent="0.35">
      <c r="A104" t="s">
        <v>201</v>
      </c>
      <c r="B104">
        <v>10159</v>
      </c>
      <c r="C104" t="s">
        <v>23</v>
      </c>
      <c r="D104" t="s">
        <v>24</v>
      </c>
      <c r="E104">
        <v>10026</v>
      </c>
      <c r="F104" s="16">
        <v>42093</v>
      </c>
      <c r="G104">
        <v>51337</v>
      </c>
      <c r="H104" t="s">
        <v>511</v>
      </c>
      <c r="I104" s="16">
        <v>33147</v>
      </c>
      <c r="J104" t="s">
        <v>36</v>
      </c>
      <c r="K104" t="s">
        <v>26</v>
      </c>
      <c r="L104" t="s">
        <v>57</v>
      </c>
      <c r="M104" t="s">
        <v>28</v>
      </c>
      <c r="N104">
        <v>2145</v>
      </c>
      <c r="P104" t="s">
        <v>29</v>
      </c>
      <c r="Q104" t="s">
        <v>30</v>
      </c>
      <c r="R104" t="s">
        <v>31</v>
      </c>
      <c r="S104" t="s">
        <v>40</v>
      </c>
      <c r="T104">
        <v>3.73</v>
      </c>
      <c r="U104">
        <v>3</v>
      </c>
      <c r="V104" s="16">
        <v>43481</v>
      </c>
      <c r="W104">
        <v>19</v>
      </c>
      <c r="X104" t="s">
        <v>470</v>
      </c>
      <c r="Y104" t="s">
        <v>522</v>
      </c>
      <c r="Z104" t="s">
        <v>490</v>
      </c>
      <c r="AA104">
        <v>33</v>
      </c>
      <c r="AB104" t="s">
        <v>525</v>
      </c>
      <c r="AC104">
        <v>2015</v>
      </c>
      <c r="AD104" t="s">
        <v>537</v>
      </c>
    </row>
    <row r="105" spans="1:30" x14ac:dyDescent="0.35">
      <c r="A105" t="s">
        <v>392</v>
      </c>
      <c r="B105">
        <v>10090</v>
      </c>
      <c r="C105" t="s">
        <v>98</v>
      </c>
      <c r="D105" t="s">
        <v>24</v>
      </c>
      <c r="E105">
        <v>10175</v>
      </c>
      <c r="F105" s="16">
        <v>41184</v>
      </c>
      <c r="G105">
        <v>65714</v>
      </c>
      <c r="H105" t="s">
        <v>511</v>
      </c>
      <c r="I105" s="16">
        <v>27667</v>
      </c>
      <c r="J105" t="s">
        <v>36</v>
      </c>
      <c r="K105" t="s">
        <v>26</v>
      </c>
      <c r="L105" t="s">
        <v>27</v>
      </c>
      <c r="M105" t="s">
        <v>28</v>
      </c>
      <c r="N105">
        <v>2451</v>
      </c>
      <c r="P105" t="s">
        <v>29</v>
      </c>
      <c r="Q105" t="s">
        <v>30</v>
      </c>
      <c r="R105" t="s">
        <v>31</v>
      </c>
      <c r="S105" t="s">
        <v>40</v>
      </c>
      <c r="T105">
        <v>4.83</v>
      </c>
      <c r="U105">
        <v>5</v>
      </c>
      <c r="V105" s="16">
        <v>43510</v>
      </c>
      <c r="W105">
        <v>15</v>
      </c>
      <c r="X105" t="s">
        <v>469</v>
      </c>
      <c r="Y105" t="s">
        <v>522</v>
      </c>
      <c r="Z105" t="s">
        <v>503</v>
      </c>
      <c r="AA105">
        <v>49</v>
      </c>
      <c r="AB105" t="s">
        <v>526</v>
      </c>
      <c r="AC105">
        <v>2012</v>
      </c>
      <c r="AD105" t="s">
        <v>538</v>
      </c>
    </row>
    <row r="106" spans="1:30" x14ac:dyDescent="0.35">
      <c r="A106" t="s">
        <v>391</v>
      </c>
      <c r="B106">
        <v>10302</v>
      </c>
      <c r="C106" t="s">
        <v>23</v>
      </c>
      <c r="D106" t="s">
        <v>24</v>
      </c>
      <c r="E106">
        <v>10114</v>
      </c>
      <c r="F106" s="16">
        <v>40959</v>
      </c>
      <c r="G106">
        <v>64021</v>
      </c>
      <c r="H106" t="s">
        <v>511</v>
      </c>
      <c r="I106" s="16">
        <v>25039</v>
      </c>
      <c r="J106" t="s">
        <v>36</v>
      </c>
      <c r="K106" t="s">
        <v>26</v>
      </c>
      <c r="L106" t="s">
        <v>27</v>
      </c>
      <c r="M106" t="s">
        <v>28</v>
      </c>
      <c r="N106">
        <v>2093</v>
      </c>
      <c r="P106" t="s">
        <v>29</v>
      </c>
      <c r="Q106" t="s">
        <v>30</v>
      </c>
      <c r="R106" t="s">
        <v>39</v>
      </c>
      <c r="S106" t="s">
        <v>154</v>
      </c>
      <c r="T106">
        <v>2.4</v>
      </c>
      <c r="U106">
        <v>2</v>
      </c>
      <c r="V106" s="16">
        <v>43521</v>
      </c>
      <c r="W106">
        <v>20</v>
      </c>
      <c r="X106" t="s">
        <v>470</v>
      </c>
      <c r="Y106" t="s">
        <v>522</v>
      </c>
      <c r="Z106" t="s">
        <v>498</v>
      </c>
      <c r="AA106">
        <v>56</v>
      </c>
      <c r="AB106" t="s">
        <v>527</v>
      </c>
      <c r="AC106">
        <v>2012</v>
      </c>
      <c r="AD106" t="s">
        <v>538</v>
      </c>
    </row>
    <row r="107" spans="1:30" x14ac:dyDescent="0.35">
      <c r="A107" t="s">
        <v>390</v>
      </c>
      <c r="B107">
        <v>10180</v>
      </c>
      <c r="C107" t="s">
        <v>143</v>
      </c>
      <c r="D107" t="s">
        <v>35</v>
      </c>
      <c r="E107">
        <v>10250</v>
      </c>
      <c r="F107" s="16">
        <v>42551</v>
      </c>
      <c r="G107">
        <v>87565</v>
      </c>
      <c r="H107" t="s">
        <v>512</v>
      </c>
      <c r="I107" s="16">
        <v>30356</v>
      </c>
      <c r="J107" t="s">
        <v>36</v>
      </c>
      <c r="K107" t="s">
        <v>26</v>
      </c>
      <c r="L107" t="s">
        <v>82</v>
      </c>
      <c r="M107" t="s">
        <v>28</v>
      </c>
      <c r="N107">
        <v>1545</v>
      </c>
      <c r="P107" t="s">
        <v>29</v>
      </c>
      <c r="Q107" t="s">
        <v>30</v>
      </c>
      <c r="R107" t="s">
        <v>31</v>
      </c>
      <c r="S107" t="s">
        <v>40</v>
      </c>
      <c r="T107">
        <v>3.27</v>
      </c>
      <c r="U107">
        <v>4</v>
      </c>
      <c r="V107" s="16">
        <v>43479</v>
      </c>
      <c r="W107">
        <v>13</v>
      </c>
      <c r="X107" t="s">
        <v>479</v>
      </c>
      <c r="Y107" t="s">
        <v>485</v>
      </c>
      <c r="Z107" t="s">
        <v>499</v>
      </c>
      <c r="AA107">
        <v>41</v>
      </c>
      <c r="AB107" t="s">
        <v>526</v>
      </c>
      <c r="AC107">
        <v>2016</v>
      </c>
      <c r="AD107" t="s">
        <v>540</v>
      </c>
    </row>
    <row r="108" spans="1:30" x14ac:dyDescent="0.35">
      <c r="A108" t="s">
        <v>206</v>
      </c>
      <c r="B108">
        <v>10018</v>
      </c>
      <c r="C108" t="s">
        <v>23</v>
      </c>
      <c r="D108" t="s">
        <v>24</v>
      </c>
      <c r="E108">
        <v>10002</v>
      </c>
      <c r="F108" s="16">
        <v>41911</v>
      </c>
      <c r="G108">
        <v>57815</v>
      </c>
      <c r="H108" t="s">
        <v>511</v>
      </c>
      <c r="I108" s="16">
        <v>29349</v>
      </c>
      <c r="J108" t="s">
        <v>25</v>
      </c>
      <c r="K108" t="s">
        <v>26</v>
      </c>
      <c r="L108" t="s">
        <v>69</v>
      </c>
      <c r="M108" t="s">
        <v>28</v>
      </c>
      <c r="N108">
        <v>2451</v>
      </c>
      <c r="P108" t="s">
        <v>29</v>
      </c>
      <c r="Q108" t="s">
        <v>30</v>
      </c>
      <c r="R108" t="s">
        <v>39</v>
      </c>
      <c r="S108" t="s">
        <v>32</v>
      </c>
      <c r="T108">
        <v>3.9</v>
      </c>
      <c r="U108">
        <v>4</v>
      </c>
      <c r="V108" s="16">
        <v>43503</v>
      </c>
      <c r="W108">
        <v>3</v>
      </c>
      <c r="X108" t="s">
        <v>470</v>
      </c>
      <c r="Y108" t="s">
        <v>522</v>
      </c>
      <c r="Z108" t="s">
        <v>495</v>
      </c>
      <c r="AA108">
        <v>44</v>
      </c>
      <c r="AB108" t="s">
        <v>526</v>
      </c>
      <c r="AC108">
        <v>2014</v>
      </c>
      <c r="AD108" t="s">
        <v>537</v>
      </c>
    </row>
    <row r="109" spans="1:30" x14ac:dyDescent="0.35">
      <c r="A109" t="s">
        <v>207</v>
      </c>
      <c r="B109">
        <v>10255</v>
      </c>
      <c r="C109" t="s">
        <v>107</v>
      </c>
      <c r="D109" t="s">
        <v>108</v>
      </c>
      <c r="E109">
        <v>10200</v>
      </c>
      <c r="F109" s="16">
        <v>42051</v>
      </c>
      <c r="G109">
        <v>61555</v>
      </c>
      <c r="H109" t="s">
        <v>511</v>
      </c>
      <c r="I109" s="16">
        <v>32773</v>
      </c>
      <c r="J109" t="s">
        <v>25</v>
      </c>
      <c r="K109" t="s">
        <v>26</v>
      </c>
      <c r="L109" t="s">
        <v>27</v>
      </c>
      <c r="M109" t="s">
        <v>208</v>
      </c>
      <c r="N109">
        <v>46204</v>
      </c>
      <c r="P109" t="s">
        <v>29</v>
      </c>
      <c r="Q109" t="s">
        <v>30</v>
      </c>
      <c r="R109" t="s">
        <v>39</v>
      </c>
      <c r="S109" t="s">
        <v>40</v>
      </c>
      <c r="T109">
        <v>4.5</v>
      </c>
      <c r="U109">
        <v>5</v>
      </c>
      <c r="V109" s="16">
        <v>43490</v>
      </c>
      <c r="W109">
        <v>20</v>
      </c>
      <c r="X109" t="s">
        <v>450</v>
      </c>
      <c r="Y109" t="s">
        <v>486</v>
      </c>
      <c r="Z109" t="s">
        <v>506</v>
      </c>
      <c r="AA109">
        <v>35</v>
      </c>
      <c r="AB109" t="s">
        <v>525</v>
      </c>
      <c r="AC109">
        <v>2015</v>
      </c>
      <c r="AD109" t="s">
        <v>538</v>
      </c>
    </row>
    <row r="110" spans="1:30" x14ac:dyDescent="0.35">
      <c r="A110" t="s">
        <v>389</v>
      </c>
      <c r="B110">
        <v>10119</v>
      </c>
      <c r="C110" t="s">
        <v>60</v>
      </c>
      <c r="D110" t="s">
        <v>35</v>
      </c>
      <c r="E110">
        <v>10220</v>
      </c>
      <c r="F110" s="16">
        <v>40704</v>
      </c>
      <c r="G110">
        <v>66593</v>
      </c>
      <c r="H110" t="s">
        <v>511</v>
      </c>
      <c r="I110" s="16">
        <v>26735</v>
      </c>
      <c r="J110" t="s">
        <v>36</v>
      </c>
      <c r="K110" t="s">
        <v>26</v>
      </c>
      <c r="L110" t="s">
        <v>57</v>
      </c>
      <c r="M110" t="s">
        <v>28</v>
      </c>
      <c r="N110">
        <v>2360</v>
      </c>
      <c r="P110" t="s">
        <v>29</v>
      </c>
      <c r="Q110" t="s">
        <v>30</v>
      </c>
      <c r="R110" t="s">
        <v>31</v>
      </c>
      <c r="S110" t="s">
        <v>40</v>
      </c>
      <c r="T110">
        <v>4.3</v>
      </c>
      <c r="U110">
        <v>3</v>
      </c>
      <c r="V110" s="16">
        <v>43504</v>
      </c>
      <c r="W110">
        <v>19</v>
      </c>
      <c r="X110" t="s">
        <v>465</v>
      </c>
      <c r="Y110" t="s">
        <v>485</v>
      </c>
      <c r="Z110" t="s">
        <v>507</v>
      </c>
      <c r="AA110">
        <v>51</v>
      </c>
      <c r="AB110" t="s">
        <v>527</v>
      </c>
      <c r="AC110">
        <v>2011</v>
      </c>
      <c r="AD110" t="s">
        <v>538</v>
      </c>
    </row>
    <row r="111" spans="1:30" x14ac:dyDescent="0.35">
      <c r="A111" t="s">
        <v>210</v>
      </c>
      <c r="B111">
        <v>10228</v>
      </c>
      <c r="C111" t="s">
        <v>60</v>
      </c>
      <c r="D111" t="s">
        <v>35</v>
      </c>
      <c r="E111">
        <v>10250</v>
      </c>
      <c r="F111" s="16">
        <v>42093</v>
      </c>
      <c r="G111">
        <v>74679</v>
      </c>
      <c r="H111" t="s">
        <v>512</v>
      </c>
      <c r="I111" s="16">
        <v>32836</v>
      </c>
      <c r="J111" t="s">
        <v>36</v>
      </c>
      <c r="K111" t="s">
        <v>26</v>
      </c>
      <c r="L111" t="s">
        <v>27</v>
      </c>
      <c r="M111" t="s">
        <v>28</v>
      </c>
      <c r="N111">
        <v>2135</v>
      </c>
      <c r="P111" t="s">
        <v>29</v>
      </c>
      <c r="Q111" t="s">
        <v>30</v>
      </c>
      <c r="R111" t="s">
        <v>31</v>
      </c>
      <c r="S111" t="s">
        <v>40</v>
      </c>
      <c r="T111">
        <v>4.3</v>
      </c>
      <c r="U111">
        <v>5</v>
      </c>
      <c r="V111" s="16">
        <v>43475</v>
      </c>
      <c r="W111">
        <v>20</v>
      </c>
      <c r="X111" t="s">
        <v>465</v>
      </c>
      <c r="Y111" t="s">
        <v>485</v>
      </c>
      <c r="Z111" t="s">
        <v>499</v>
      </c>
      <c r="AA111">
        <v>34</v>
      </c>
      <c r="AB111" t="s">
        <v>525</v>
      </c>
      <c r="AC111">
        <v>2015</v>
      </c>
      <c r="AD111" t="s">
        <v>539</v>
      </c>
    </row>
    <row r="112" spans="1:30" x14ac:dyDescent="0.35">
      <c r="A112" t="s">
        <v>211</v>
      </c>
      <c r="B112">
        <v>10243</v>
      </c>
      <c r="C112" t="s">
        <v>23</v>
      </c>
      <c r="D112" t="s">
        <v>24</v>
      </c>
      <c r="E112">
        <v>10062</v>
      </c>
      <c r="F112" s="16">
        <v>41589</v>
      </c>
      <c r="G112">
        <v>53018</v>
      </c>
      <c r="H112" t="s">
        <v>511</v>
      </c>
      <c r="I112" s="16">
        <v>33773</v>
      </c>
      <c r="J112" t="s">
        <v>25</v>
      </c>
      <c r="K112" t="s">
        <v>26</v>
      </c>
      <c r="L112" t="s">
        <v>27</v>
      </c>
      <c r="M112" t="s">
        <v>28</v>
      </c>
      <c r="N112">
        <v>2451</v>
      </c>
      <c r="P112" t="s">
        <v>29</v>
      </c>
      <c r="Q112" t="s">
        <v>30</v>
      </c>
      <c r="R112" t="s">
        <v>39</v>
      </c>
      <c r="S112" t="s">
        <v>40</v>
      </c>
      <c r="T112">
        <v>4.3</v>
      </c>
      <c r="U112">
        <v>5</v>
      </c>
      <c r="V112" s="16">
        <v>43514</v>
      </c>
      <c r="W112">
        <v>7</v>
      </c>
      <c r="X112" t="s">
        <v>470</v>
      </c>
      <c r="Y112" t="s">
        <v>522</v>
      </c>
      <c r="Z112" t="s">
        <v>497</v>
      </c>
      <c r="AA112">
        <v>32</v>
      </c>
      <c r="AB112" t="s">
        <v>525</v>
      </c>
      <c r="AC112">
        <v>2013</v>
      </c>
      <c r="AD112" t="s">
        <v>537</v>
      </c>
    </row>
    <row r="113" spans="1:30" x14ac:dyDescent="0.35">
      <c r="A113" t="s">
        <v>212</v>
      </c>
      <c r="B113">
        <v>10031</v>
      </c>
      <c r="C113" t="s">
        <v>23</v>
      </c>
      <c r="D113" t="s">
        <v>24</v>
      </c>
      <c r="E113">
        <v>10114</v>
      </c>
      <c r="F113" s="16">
        <v>40735</v>
      </c>
      <c r="G113">
        <v>59892</v>
      </c>
      <c r="H113" t="s">
        <v>512</v>
      </c>
      <c r="I113" s="16">
        <v>25475</v>
      </c>
      <c r="J113" t="s">
        <v>46</v>
      </c>
      <c r="K113" t="s">
        <v>26</v>
      </c>
      <c r="L113" t="s">
        <v>57</v>
      </c>
      <c r="M113" t="s">
        <v>28</v>
      </c>
      <c r="N113">
        <v>2108</v>
      </c>
      <c r="P113" t="s">
        <v>29</v>
      </c>
      <c r="Q113" t="s">
        <v>30</v>
      </c>
      <c r="R113" t="s">
        <v>58</v>
      </c>
      <c r="S113" t="s">
        <v>32</v>
      </c>
      <c r="T113">
        <v>4.5</v>
      </c>
      <c r="U113">
        <v>4</v>
      </c>
      <c r="V113" s="16">
        <v>43514</v>
      </c>
      <c r="W113">
        <v>1</v>
      </c>
      <c r="X113" t="s">
        <v>470</v>
      </c>
      <c r="Y113" t="s">
        <v>522</v>
      </c>
      <c r="Z113" t="s">
        <v>498</v>
      </c>
      <c r="AA113">
        <v>55</v>
      </c>
      <c r="AB113" t="s">
        <v>527</v>
      </c>
      <c r="AC113">
        <v>2011</v>
      </c>
      <c r="AD113" t="s">
        <v>537</v>
      </c>
    </row>
    <row r="114" spans="1:30" x14ac:dyDescent="0.35">
      <c r="A114" t="s">
        <v>388</v>
      </c>
      <c r="B114">
        <v>10157</v>
      </c>
      <c r="C114" t="s">
        <v>23</v>
      </c>
      <c r="D114" t="s">
        <v>24</v>
      </c>
      <c r="E114">
        <v>10062</v>
      </c>
      <c r="F114" s="16">
        <v>41589</v>
      </c>
      <c r="G114">
        <v>58939</v>
      </c>
      <c r="H114" t="s">
        <v>511</v>
      </c>
      <c r="I114" s="16">
        <v>23775</v>
      </c>
      <c r="J114" t="s">
        <v>25</v>
      </c>
      <c r="K114" t="s">
        <v>26</v>
      </c>
      <c r="L114" t="s">
        <v>27</v>
      </c>
      <c r="M114" t="s">
        <v>28</v>
      </c>
      <c r="N114">
        <v>2130</v>
      </c>
      <c r="P114" t="s">
        <v>29</v>
      </c>
      <c r="Q114" t="s">
        <v>30</v>
      </c>
      <c r="R114" t="s">
        <v>55</v>
      </c>
      <c r="S114" t="s">
        <v>40</v>
      </c>
      <c r="T114">
        <v>3.73</v>
      </c>
      <c r="U114">
        <v>3</v>
      </c>
      <c r="V114" s="16">
        <v>43489</v>
      </c>
      <c r="W114">
        <v>16</v>
      </c>
      <c r="X114" t="s">
        <v>470</v>
      </c>
      <c r="Y114" t="s">
        <v>522</v>
      </c>
      <c r="Z114" t="s">
        <v>497</v>
      </c>
      <c r="AA114">
        <v>59</v>
      </c>
      <c r="AB114" t="s">
        <v>527</v>
      </c>
      <c r="AC114">
        <v>2013</v>
      </c>
      <c r="AD114" t="s">
        <v>537</v>
      </c>
    </row>
    <row r="115" spans="1:30" x14ac:dyDescent="0.35">
      <c r="A115" t="s">
        <v>214</v>
      </c>
      <c r="B115">
        <v>10101</v>
      </c>
      <c r="C115" t="s">
        <v>60</v>
      </c>
      <c r="D115" t="s">
        <v>35</v>
      </c>
      <c r="E115">
        <v>10250</v>
      </c>
      <c r="F115" s="16">
        <v>42009</v>
      </c>
      <c r="G115">
        <v>61242</v>
      </c>
      <c r="H115" t="s">
        <v>511</v>
      </c>
      <c r="I115" s="16">
        <v>29692</v>
      </c>
      <c r="J115" t="s">
        <v>105</v>
      </c>
      <c r="K115" t="s">
        <v>26</v>
      </c>
      <c r="L115" t="s">
        <v>27</v>
      </c>
      <c r="M115" t="s">
        <v>28</v>
      </c>
      <c r="N115">
        <v>2472</v>
      </c>
      <c r="P115" t="s">
        <v>29</v>
      </c>
      <c r="Q115" t="s">
        <v>30</v>
      </c>
      <c r="R115" t="s">
        <v>55</v>
      </c>
      <c r="S115" t="s">
        <v>40</v>
      </c>
      <c r="T115">
        <v>4.6100000000000003</v>
      </c>
      <c r="U115">
        <v>4</v>
      </c>
      <c r="V115" s="16">
        <v>43493</v>
      </c>
      <c r="W115">
        <v>11</v>
      </c>
      <c r="X115" t="s">
        <v>465</v>
      </c>
      <c r="Y115" t="s">
        <v>485</v>
      </c>
      <c r="Z115" t="s">
        <v>499</v>
      </c>
      <c r="AA115">
        <v>43</v>
      </c>
      <c r="AB115" t="s">
        <v>526</v>
      </c>
      <c r="AC115">
        <v>2015</v>
      </c>
      <c r="AD115" t="s">
        <v>538</v>
      </c>
    </row>
    <row r="116" spans="1:30" x14ac:dyDescent="0.35">
      <c r="A116" t="s">
        <v>215</v>
      </c>
      <c r="B116">
        <v>10237</v>
      </c>
      <c r="C116" t="s">
        <v>42</v>
      </c>
      <c r="D116" t="s">
        <v>24</v>
      </c>
      <c r="E116">
        <v>10252</v>
      </c>
      <c r="F116" s="16">
        <v>41771</v>
      </c>
      <c r="G116">
        <v>66825</v>
      </c>
      <c r="H116" t="s">
        <v>511</v>
      </c>
      <c r="I116" s="16">
        <v>31557</v>
      </c>
      <c r="J116" t="s">
        <v>36</v>
      </c>
      <c r="K116" t="s">
        <v>26</v>
      </c>
      <c r="L116" t="s">
        <v>27</v>
      </c>
      <c r="M116" t="s">
        <v>28</v>
      </c>
      <c r="N116">
        <v>1886</v>
      </c>
      <c r="P116" t="s">
        <v>29</v>
      </c>
      <c r="Q116" t="s">
        <v>30</v>
      </c>
      <c r="R116" t="s">
        <v>31</v>
      </c>
      <c r="S116" t="s">
        <v>40</v>
      </c>
      <c r="T116">
        <v>4.5999999999999996</v>
      </c>
      <c r="U116">
        <v>3</v>
      </c>
      <c r="V116" s="16">
        <v>43503</v>
      </c>
      <c r="W116">
        <v>20</v>
      </c>
      <c r="X116" t="s">
        <v>471</v>
      </c>
      <c r="Y116" t="s">
        <v>522</v>
      </c>
      <c r="Z116" t="s">
        <v>500</v>
      </c>
      <c r="AA116">
        <v>38</v>
      </c>
      <c r="AB116" t="s">
        <v>525</v>
      </c>
      <c r="AC116">
        <v>2014</v>
      </c>
      <c r="AD116" t="s">
        <v>538</v>
      </c>
    </row>
    <row r="117" spans="1:30" x14ac:dyDescent="0.35">
      <c r="A117" t="s">
        <v>216</v>
      </c>
      <c r="B117">
        <v>10051</v>
      </c>
      <c r="C117" t="s">
        <v>23</v>
      </c>
      <c r="D117" t="s">
        <v>24</v>
      </c>
      <c r="E117">
        <v>10252</v>
      </c>
      <c r="F117" s="16">
        <v>41092</v>
      </c>
      <c r="G117">
        <v>48285</v>
      </c>
      <c r="H117" t="s">
        <v>512</v>
      </c>
      <c r="I117" s="16">
        <v>28996</v>
      </c>
      <c r="J117" t="s">
        <v>36</v>
      </c>
      <c r="K117" t="s">
        <v>26</v>
      </c>
      <c r="L117" t="s">
        <v>27</v>
      </c>
      <c r="M117" t="s">
        <v>28</v>
      </c>
      <c r="N117">
        <v>2169</v>
      </c>
      <c r="P117" t="s">
        <v>29</v>
      </c>
      <c r="Q117" t="s">
        <v>30</v>
      </c>
      <c r="R117" t="s">
        <v>31</v>
      </c>
      <c r="S117" t="s">
        <v>40</v>
      </c>
      <c r="T117">
        <v>5</v>
      </c>
      <c r="U117">
        <v>3</v>
      </c>
      <c r="V117" s="16">
        <v>43479</v>
      </c>
      <c r="W117">
        <v>2</v>
      </c>
      <c r="X117" t="s">
        <v>470</v>
      </c>
      <c r="Y117" t="s">
        <v>522</v>
      </c>
      <c r="Z117" t="s">
        <v>500</v>
      </c>
      <c r="AA117">
        <v>45</v>
      </c>
      <c r="AB117" t="s">
        <v>526</v>
      </c>
      <c r="AC117">
        <v>2012</v>
      </c>
      <c r="AD117" t="s">
        <v>542</v>
      </c>
    </row>
    <row r="118" spans="1:30" x14ac:dyDescent="0.35">
      <c r="A118" t="s">
        <v>217</v>
      </c>
      <c r="B118">
        <v>10218</v>
      </c>
      <c r="C118" t="s">
        <v>42</v>
      </c>
      <c r="D118" t="s">
        <v>24</v>
      </c>
      <c r="E118">
        <v>10196</v>
      </c>
      <c r="F118" s="16">
        <v>41547</v>
      </c>
      <c r="G118">
        <v>66149</v>
      </c>
      <c r="H118" t="s">
        <v>511</v>
      </c>
      <c r="I118" s="16">
        <v>30658</v>
      </c>
      <c r="J118" t="s">
        <v>105</v>
      </c>
      <c r="K118" t="s">
        <v>26</v>
      </c>
      <c r="L118" t="s">
        <v>218</v>
      </c>
      <c r="M118" t="s">
        <v>28</v>
      </c>
      <c r="N118">
        <v>1824</v>
      </c>
      <c r="P118" t="s">
        <v>29</v>
      </c>
      <c r="Q118" t="s">
        <v>30</v>
      </c>
      <c r="R118" t="s">
        <v>48</v>
      </c>
      <c r="S118" t="s">
        <v>40</v>
      </c>
      <c r="T118">
        <v>4.4000000000000004</v>
      </c>
      <c r="U118">
        <v>5</v>
      </c>
      <c r="V118" s="16">
        <v>43517</v>
      </c>
      <c r="W118">
        <v>1</v>
      </c>
      <c r="X118" t="s">
        <v>471</v>
      </c>
      <c r="Y118" t="s">
        <v>522</v>
      </c>
      <c r="Z118" t="s">
        <v>492</v>
      </c>
      <c r="AA118">
        <v>40</v>
      </c>
      <c r="AB118" t="s">
        <v>526</v>
      </c>
      <c r="AC118">
        <v>2013</v>
      </c>
      <c r="AD118" t="s">
        <v>538</v>
      </c>
    </row>
    <row r="119" spans="1:30" x14ac:dyDescent="0.35">
      <c r="A119" t="s">
        <v>219</v>
      </c>
      <c r="B119">
        <v>10256</v>
      </c>
      <c r="C119" t="s">
        <v>23</v>
      </c>
      <c r="D119" t="s">
        <v>24</v>
      </c>
      <c r="E119">
        <v>10196</v>
      </c>
      <c r="F119" s="16">
        <v>41505</v>
      </c>
      <c r="G119">
        <v>49256</v>
      </c>
      <c r="H119" t="s">
        <v>511</v>
      </c>
      <c r="I119" s="16">
        <v>27311</v>
      </c>
      <c r="J119" t="s">
        <v>36</v>
      </c>
      <c r="K119" t="s">
        <v>26</v>
      </c>
      <c r="L119" t="s">
        <v>82</v>
      </c>
      <c r="M119" t="s">
        <v>28</v>
      </c>
      <c r="N119">
        <v>1864</v>
      </c>
      <c r="P119" t="s">
        <v>29</v>
      </c>
      <c r="Q119" t="s">
        <v>30</v>
      </c>
      <c r="R119" t="s">
        <v>31</v>
      </c>
      <c r="S119" t="s">
        <v>40</v>
      </c>
      <c r="T119">
        <v>4.0999999999999996</v>
      </c>
      <c r="U119">
        <v>5</v>
      </c>
      <c r="V119" s="16">
        <v>43511</v>
      </c>
      <c r="W119">
        <v>3</v>
      </c>
      <c r="X119" t="s">
        <v>470</v>
      </c>
      <c r="Y119" t="s">
        <v>522</v>
      </c>
      <c r="Z119" t="s">
        <v>492</v>
      </c>
      <c r="AA119">
        <v>49</v>
      </c>
      <c r="AB119" t="s">
        <v>526</v>
      </c>
      <c r="AC119">
        <v>2013</v>
      </c>
      <c r="AD119" t="s">
        <v>542</v>
      </c>
    </row>
    <row r="120" spans="1:30" x14ac:dyDescent="0.35">
      <c r="A120" t="s">
        <v>220</v>
      </c>
      <c r="B120">
        <v>10098</v>
      </c>
      <c r="C120" t="s">
        <v>98</v>
      </c>
      <c r="D120" t="s">
        <v>24</v>
      </c>
      <c r="E120">
        <v>10175</v>
      </c>
      <c r="F120" s="16">
        <v>42157</v>
      </c>
      <c r="G120">
        <v>62957</v>
      </c>
      <c r="H120" t="s">
        <v>512</v>
      </c>
      <c r="I120" s="16">
        <v>29778</v>
      </c>
      <c r="J120" t="s">
        <v>46</v>
      </c>
      <c r="K120" t="s">
        <v>26</v>
      </c>
      <c r="L120" t="s">
        <v>27</v>
      </c>
      <c r="M120" t="s">
        <v>28</v>
      </c>
      <c r="N120">
        <v>1752</v>
      </c>
      <c r="P120" t="s">
        <v>29</v>
      </c>
      <c r="Q120" t="s">
        <v>30</v>
      </c>
      <c r="R120" t="s">
        <v>55</v>
      </c>
      <c r="S120" t="s">
        <v>40</v>
      </c>
      <c r="T120">
        <v>4.63</v>
      </c>
      <c r="U120">
        <v>3</v>
      </c>
      <c r="V120" s="16">
        <v>43469</v>
      </c>
      <c r="W120">
        <v>2</v>
      </c>
      <c r="X120" t="s">
        <v>469</v>
      </c>
      <c r="Y120" t="s">
        <v>522</v>
      </c>
      <c r="Z120" t="s">
        <v>503</v>
      </c>
      <c r="AA120">
        <v>43</v>
      </c>
      <c r="AB120" t="s">
        <v>526</v>
      </c>
      <c r="AC120">
        <v>2015</v>
      </c>
      <c r="AD120" t="s">
        <v>538</v>
      </c>
    </row>
    <row r="121" spans="1:30" x14ac:dyDescent="0.35">
      <c r="A121" t="s">
        <v>386</v>
      </c>
      <c r="B121">
        <v>10291</v>
      </c>
      <c r="C121" t="s">
        <v>145</v>
      </c>
      <c r="D121" t="s">
        <v>108</v>
      </c>
      <c r="E121">
        <v>10099</v>
      </c>
      <c r="F121" s="16">
        <v>41777</v>
      </c>
      <c r="G121">
        <v>72992</v>
      </c>
      <c r="H121" t="s">
        <v>512</v>
      </c>
      <c r="I121" s="16">
        <v>30910</v>
      </c>
      <c r="J121" t="s">
        <v>46</v>
      </c>
      <c r="K121" t="s">
        <v>26</v>
      </c>
      <c r="L121" t="s">
        <v>57</v>
      </c>
      <c r="M121" t="s">
        <v>28</v>
      </c>
      <c r="N121">
        <v>1886</v>
      </c>
      <c r="P121" t="s">
        <v>29</v>
      </c>
      <c r="Q121" t="s">
        <v>30</v>
      </c>
      <c r="R121" t="s">
        <v>58</v>
      </c>
      <c r="S121" t="s">
        <v>88</v>
      </c>
      <c r="T121">
        <v>2.4</v>
      </c>
      <c r="U121">
        <v>4</v>
      </c>
      <c r="V121" s="16">
        <v>43481</v>
      </c>
      <c r="W121">
        <v>16</v>
      </c>
      <c r="X121" t="s">
        <v>472</v>
      </c>
      <c r="Y121" t="s">
        <v>486</v>
      </c>
      <c r="Z121" t="s">
        <v>508</v>
      </c>
      <c r="AA121">
        <v>40</v>
      </c>
      <c r="AB121" t="s">
        <v>526</v>
      </c>
      <c r="AC121">
        <v>2014</v>
      </c>
      <c r="AD121" t="s">
        <v>539</v>
      </c>
    </row>
    <row r="122" spans="1:30" x14ac:dyDescent="0.35">
      <c r="A122" t="s">
        <v>222</v>
      </c>
      <c r="B122">
        <v>10234</v>
      </c>
      <c r="C122" t="s">
        <v>159</v>
      </c>
      <c r="D122" t="s">
        <v>35</v>
      </c>
      <c r="E122">
        <v>10197</v>
      </c>
      <c r="F122" s="16">
        <v>42845</v>
      </c>
      <c r="G122">
        <v>99020</v>
      </c>
      <c r="H122" t="s">
        <v>512</v>
      </c>
      <c r="I122" s="16">
        <v>32689</v>
      </c>
      <c r="J122" t="s">
        <v>36</v>
      </c>
      <c r="K122" t="s">
        <v>26</v>
      </c>
      <c r="L122" t="s">
        <v>57</v>
      </c>
      <c r="M122" t="s">
        <v>28</v>
      </c>
      <c r="N122">
        <v>2134</v>
      </c>
      <c r="P122" t="s">
        <v>29</v>
      </c>
      <c r="Q122" t="s">
        <v>30</v>
      </c>
      <c r="R122" t="s">
        <v>39</v>
      </c>
      <c r="S122" t="s">
        <v>40</v>
      </c>
      <c r="T122">
        <v>4.2</v>
      </c>
      <c r="U122">
        <v>5</v>
      </c>
      <c r="V122" s="16">
        <v>43493</v>
      </c>
      <c r="W122">
        <v>8</v>
      </c>
      <c r="X122" t="s">
        <v>451</v>
      </c>
      <c r="Y122" t="s">
        <v>485</v>
      </c>
      <c r="Z122" t="s">
        <v>509</v>
      </c>
      <c r="AA122">
        <v>35</v>
      </c>
      <c r="AB122" t="s">
        <v>525</v>
      </c>
      <c r="AC122">
        <v>2017</v>
      </c>
      <c r="AD122" t="s">
        <v>541</v>
      </c>
    </row>
    <row r="123" spans="1:30" x14ac:dyDescent="0.35">
      <c r="A123" t="s">
        <v>385</v>
      </c>
      <c r="B123">
        <v>10027</v>
      </c>
      <c r="C123" t="s">
        <v>42</v>
      </c>
      <c r="D123" t="s">
        <v>24</v>
      </c>
      <c r="E123">
        <v>10088</v>
      </c>
      <c r="F123" s="16">
        <v>41911</v>
      </c>
      <c r="G123">
        <v>60656</v>
      </c>
      <c r="H123" t="s">
        <v>512</v>
      </c>
      <c r="I123" s="16">
        <v>23314</v>
      </c>
      <c r="J123" t="s">
        <v>25</v>
      </c>
      <c r="K123" t="s">
        <v>26</v>
      </c>
      <c r="L123" t="s">
        <v>27</v>
      </c>
      <c r="M123" t="s">
        <v>28</v>
      </c>
      <c r="N123">
        <v>2045</v>
      </c>
      <c r="P123" t="s">
        <v>29</v>
      </c>
      <c r="Q123" t="s">
        <v>30</v>
      </c>
      <c r="R123" t="s">
        <v>39</v>
      </c>
      <c r="S123" t="s">
        <v>32</v>
      </c>
      <c r="T123">
        <v>4.3</v>
      </c>
      <c r="U123">
        <v>3</v>
      </c>
      <c r="V123" s="16">
        <v>43493</v>
      </c>
      <c r="W123">
        <v>4</v>
      </c>
      <c r="X123" t="s">
        <v>471</v>
      </c>
      <c r="Y123" t="s">
        <v>522</v>
      </c>
      <c r="Z123" t="s">
        <v>493</v>
      </c>
      <c r="AA123">
        <v>60</v>
      </c>
      <c r="AB123" t="s">
        <v>527</v>
      </c>
      <c r="AC123">
        <v>2014</v>
      </c>
      <c r="AD123" t="s">
        <v>538</v>
      </c>
    </row>
    <row r="124" spans="1:30" x14ac:dyDescent="0.35">
      <c r="A124" t="s">
        <v>225</v>
      </c>
      <c r="B124">
        <v>10125</v>
      </c>
      <c r="C124" t="s">
        <v>23</v>
      </c>
      <c r="D124" t="s">
        <v>24</v>
      </c>
      <c r="E124">
        <v>10026</v>
      </c>
      <c r="F124" s="16">
        <v>40875</v>
      </c>
      <c r="G124">
        <v>54828</v>
      </c>
      <c r="H124" t="s">
        <v>511</v>
      </c>
      <c r="I124" s="16">
        <v>28207</v>
      </c>
      <c r="J124" t="s">
        <v>36</v>
      </c>
      <c r="K124" t="s">
        <v>26</v>
      </c>
      <c r="L124" t="s">
        <v>27</v>
      </c>
      <c r="M124" t="s">
        <v>28</v>
      </c>
      <c r="N124">
        <v>2127</v>
      </c>
      <c r="P124" t="s">
        <v>29</v>
      </c>
      <c r="Q124" t="s">
        <v>30</v>
      </c>
      <c r="R124" t="s">
        <v>48</v>
      </c>
      <c r="S124" t="s">
        <v>40</v>
      </c>
      <c r="T124">
        <v>4.2</v>
      </c>
      <c r="U124">
        <v>4</v>
      </c>
      <c r="V124" s="16">
        <v>43518</v>
      </c>
      <c r="W124">
        <v>13</v>
      </c>
      <c r="X124" t="s">
        <v>470</v>
      </c>
      <c r="Y124" t="s">
        <v>522</v>
      </c>
      <c r="Z124" t="s">
        <v>490</v>
      </c>
      <c r="AA124">
        <v>47</v>
      </c>
      <c r="AB124" t="s">
        <v>526</v>
      </c>
      <c r="AC124">
        <v>2011</v>
      </c>
      <c r="AD124" t="s">
        <v>537</v>
      </c>
    </row>
    <row r="125" spans="1:30" x14ac:dyDescent="0.35">
      <c r="A125" t="s">
        <v>226</v>
      </c>
      <c r="B125">
        <v>10074</v>
      </c>
      <c r="C125" t="s">
        <v>42</v>
      </c>
      <c r="D125" t="s">
        <v>24</v>
      </c>
      <c r="E125">
        <v>10265</v>
      </c>
      <c r="F125" s="16">
        <v>41589</v>
      </c>
      <c r="G125">
        <v>64246</v>
      </c>
      <c r="H125" t="s">
        <v>512</v>
      </c>
      <c r="I125" s="16">
        <v>32365</v>
      </c>
      <c r="J125" t="s">
        <v>25</v>
      </c>
      <c r="K125" t="s">
        <v>26</v>
      </c>
      <c r="L125" t="s">
        <v>27</v>
      </c>
      <c r="M125" t="s">
        <v>28</v>
      </c>
      <c r="N125">
        <v>2155</v>
      </c>
      <c r="P125" t="s">
        <v>29</v>
      </c>
      <c r="Q125" t="s">
        <v>30</v>
      </c>
      <c r="R125" t="s">
        <v>31</v>
      </c>
      <c r="S125" t="s">
        <v>40</v>
      </c>
      <c r="T125">
        <v>5</v>
      </c>
      <c r="U125">
        <v>3</v>
      </c>
      <c r="V125" s="16">
        <v>43473</v>
      </c>
      <c r="W125">
        <v>20</v>
      </c>
      <c r="X125" t="s">
        <v>471</v>
      </c>
      <c r="Y125" t="s">
        <v>522</v>
      </c>
      <c r="Z125" t="s">
        <v>501</v>
      </c>
      <c r="AA125">
        <v>36</v>
      </c>
      <c r="AB125" t="s">
        <v>525</v>
      </c>
      <c r="AC125">
        <v>2013</v>
      </c>
      <c r="AD125" t="s">
        <v>538</v>
      </c>
    </row>
    <row r="126" spans="1:30" x14ac:dyDescent="0.35">
      <c r="A126" t="s">
        <v>383</v>
      </c>
      <c r="B126">
        <v>10039</v>
      </c>
      <c r="C126" t="s">
        <v>239</v>
      </c>
      <c r="D126" t="s">
        <v>96</v>
      </c>
      <c r="E126">
        <v>10081</v>
      </c>
      <c r="F126" s="16">
        <v>42125</v>
      </c>
      <c r="G126">
        <v>51920</v>
      </c>
      <c r="H126" t="s">
        <v>511</v>
      </c>
      <c r="I126" s="16">
        <v>32282</v>
      </c>
      <c r="J126" t="s">
        <v>25</v>
      </c>
      <c r="K126" t="s">
        <v>26</v>
      </c>
      <c r="L126" t="s">
        <v>27</v>
      </c>
      <c r="M126" t="s">
        <v>28</v>
      </c>
      <c r="N126">
        <v>2330</v>
      </c>
      <c r="P126" t="s">
        <v>29</v>
      </c>
      <c r="Q126" t="s">
        <v>30</v>
      </c>
      <c r="R126" t="s">
        <v>163</v>
      </c>
      <c r="S126" t="s">
        <v>40</v>
      </c>
      <c r="T126">
        <v>5</v>
      </c>
      <c r="U126">
        <v>3</v>
      </c>
      <c r="V126" s="16">
        <v>43480</v>
      </c>
      <c r="W126">
        <v>2</v>
      </c>
      <c r="X126" t="s">
        <v>449</v>
      </c>
      <c r="Y126" t="s">
        <v>483</v>
      </c>
      <c r="Z126" t="s">
        <v>502</v>
      </c>
      <c r="AA126">
        <v>36</v>
      </c>
      <c r="AB126" t="s">
        <v>525</v>
      </c>
      <c r="AC126">
        <v>2015</v>
      </c>
      <c r="AD126" t="s">
        <v>537</v>
      </c>
    </row>
    <row r="127" spans="1:30" x14ac:dyDescent="0.35">
      <c r="A127" t="s">
        <v>228</v>
      </c>
      <c r="B127">
        <v>10007</v>
      </c>
      <c r="C127" t="s">
        <v>23</v>
      </c>
      <c r="D127" t="s">
        <v>24</v>
      </c>
      <c r="E127">
        <v>10002</v>
      </c>
      <c r="F127" s="16">
        <v>41771</v>
      </c>
      <c r="G127">
        <v>62065</v>
      </c>
      <c r="H127" t="s">
        <v>511</v>
      </c>
      <c r="I127" s="16">
        <v>27151</v>
      </c>
      <c r="J127" t="s">
        <v>36</v>
      </c>
      <c r="K127" t="s">
        <v>26</v>
      </c>
      <c r="L127" t="s">
        <v>27</v>
      </c>
      <c r="M127" t="s">
        <v>28</v>
      </c>
      <c r="N127">
        <v>1886</v>
      </c>
      <c r="P127" t="s">
        <v>29</v>
      </c>
      <c r="Q127" t="s">
        <v>30</v>
      </c>
      <c r="R127" t="s">
        <v>87</v>
      </c>
      <c r="S127" t="s">
        <v>32</v>
      </c>
      <c r="T127">
        <v>4.76</v>
      </c>
      <c r="U127">
        <v>4</v>
      </c>
      <c r="V127" s="16">
        <v>43511</v>
      </c>
      <c r="W127">
        <v>5</v>
      </c>
      <c r="X127" t="s">
        <v>470</v>
      </c>
      <c r="Y127" t="s">
        <v>522</v>
      </c>
      <c r="Z127" t="s">
        <v>495</v>
      </c>
      <c r="AA127">
        <v>50</v>
      </c>
      <c r="AB127" t="s">
        <v>527</v>
      </c>
      <c r="AC127">
        <v>2014</v>
      </c>
      <c r="AD127" t="s">
        <v>538</v>
      </c>
    </row>
    <row r="128" spans="1:30" x14ac:dyDescent="0.35">
      <c r="A128" t="s">
        <v>229</v>
      </c>
      <c r="B128">
        <v>10129</v>
      </c>
      <c r="C128" t="s">
        <v>23</v>
      </c>
      <c r="D128" t="s">
        <v>24</v>
      </c>
      <c r="E128">
        <v>10062</v>
      </c>
      <c r="F128" s="16">
        <v>41134</v>
      </c>
      <c r="G128">
        <v>46998</v>
      </c>
      <c r="H128" t="s">
        <v>512</v>
      </c>
      <c r="I128" s="16">
        <v>30685</v>
      </c>
      <c r="J128" t="s">
        <v>25</v>
      </c>
      <c r="K128" t="s">
        <v>26</v>
      </c>
      <c r="L128" t="s">
        <v>27</v>
      </c>
      <c r="M128" t="s">
        <v>28</v>
      </c>
      <c r="N128">
        <v>2149</v>
      </c>
      <c r="P128" t="s">
        <v>29</v>
      </c>
      <c r="Q128" t="s">
        <v>30</v>
      </c>
      <c r="R128" t="s">
        <v>48</v>
      </c>
      <c r="S128" t="s">
        <v>40</v>
      </c>
      <c r="T128">
        <v>4.17</v>
      </c>
      <c r="U128">
        <v>4</v>
      </c>
      <c r="V128" s="16">
        <v>43507</v>
      </c>
      <c r="W128">
        <v>1</v>
      </c>
      <c r="X128" t="s">
        <v>470</v>
      </c>
      <c r="Y128" t="s">
        <v>522</v>
      </c>
      <c r="Z128" t="s">
        <v>497</v>
      </c>
      <c r="AA128">
        <v>40</v>
      </c>
      <c r="AB128" t="s">
        <v>526</v>
      </c>
      <c r="AC128">
        <v>2012</v>
      </c>
      <c r="AD128" t="s">
        <v>542</v>
      </c>
    </row>
    <row r="129" spans="1:30" x14ac:dyDescent="0.35">
      <c r="A129" t="s">
        <v>382</v>
      </c>
      <c r="B129">
        <v>10178</v>
      </c>
      <c r="C129" t="s">
        <v>66</v>
      </c>
      <c r="D129" t="s">
        <v>35</v>
      </c>
      <c r="E129">
        <v>10084</v>
      </c>
      <c r="F129" s="16">
        <v>42009</v>
      </c>
      <c r="G129">
        <v>87826</v>
      </c>
      <c r="H129" t="s">
        <v>512</v>
      </c>
      <c r="I129" s="16">
        <v>25607</v>
      </c>
      <c r="J129" t="s">
        <v>36</v>
      </c>
      <c r="K129" t="s">
        <v>26</v>
      </c>
      <c r="L129" t="s">
        <v>27</v>
      </c>
      <c r="M129" t="s">
        <v>28</v>
      </c>
      <c r="N129">
        <v>2110</v>
      </c>
      <c r="P129" t="s">
        <v>29</v>
      </c>
      <c r="Q129" t="s">
        <v>30</v>
      </c>
      <c r="R129" t="s">
        <v>55</v>
      </c>
      <c r="S129" t="s">
        <v>40</v>
      </c>
      <c r="T129">
        <v>3.32</v>
      </c>
      <c r="U129">
        <v>3</v>
      </c>
      <c r="V129" s="16">
        <v>43479</v>
      </c>
      <c r="W129">
        <v>16</v>
      </c>
      <c r="X129" t="s">
        <v>454</v>
      </c>
      <c r="Y129" t="s">
        <v>485</v>
      </c>
      <c r="Z129" t="s">
        <v>491</v>
      </c>
      <c r="AA129">
        <v>54</v>
      </c>
      <c r="AB129" t="s">
        <v>527</v>
      </c>
      <c r="AC129">
        <v>2015</v>
      </c>
      <c r="AD129" t="s">
        <v>540</v>
      </c>
    </row>
    <row r="130" spans="1:30" x14ac:dyDescent="0.35">
      <c r="A130" t="s">
        <v>231</v>
      </c>
      <c r="B130">
        <v>10167</v>
      </c>
      <c r="C130" t="s">
        <v>107</v>
      </c>
      <c r="D130" t="s">
        <v>108</v>
      </c>
      <c r="E130">
        <v>10188</v>
      </c>
      <c r="F130" s="16">
        <v>41869</v>
      </c>
      <c r="G130">
        <v>70545</v>
      </c>
      <c r="H130" t="s">
        <v>512</v>
      </c>
      <c r="I130" s="16">
        <v>32400</v>
      </c>
      <c r="J130" t="s">
        <v>36</v>
      </c>
      <c r="K130" t="s">
        <v>26</v>
      </c>
      <c r="L130" t="s">
        <v>218</v>
      </c>
      <c r="M130" t="s">
        <v>232</v>
      </c>
      <c r="N130">
        <v>3062</v>
      </c>
      <c r="P130" t="s">
        <v>29</v>
      </c>
      <c r="Q130" t="s">
        <v>30</v>
      </c>
      <c r="R130" t="s">
        <v>39</v>
      </c>
      <c r="S130" t="s">
        <v>40</v>
      </c>
      <c r="T130">
        <v>3.6</v>
      </c>
      <c r="U130">
        <v>5</v>
      </c>
      <c r="V130" s="16">
        <v>43495</v>
      </c>
      <c r="W130">
        <v>9</v>
      </c>
      <c r="X130" t="s">
        <v>450</v>
      </c>
      <c r="Y130" t="s">
        <v>486</v>
      </c>
      <c r="Z130" t="s">
        <v>504</v>
      </c>
      <c r="AA130">
        <v>36</v>
      </c>
      <c r="AB130" t="s">
        <v>525</v>
      </c>
      <c r="AC130">
        <v>2014</v>
      </c>
      <c r="AD130" t="s">
        <v>539</v>
      </c>
    </row>
    <row r="131" spans="1:30" x14ac:dyDescent="0.35">
      <c r="A131" t="s">
        <v>381</v>
      </c>
      <c r="B131">
        <v>10091</v>
      </c>
      <c r="C131" t="s">
        <v>23</v>
      </c>
      <c r="D131" t="s">
        <v>24</v>
      </c>
      <c r="E131">
        <v>10002</v>
      </c>
      <c r="F131" s="16">
        <v>41505</v>
      </c>
      <c r="G131">
        <v>52087</v>
      </c>
      <c r="H131" t="s">
        <v>511</v>
      </c>
      <c r="I131" s="16">
        <v>31283</v>
      </c>
      <c r="J131" t="s">
        <v>36</v>
      </c>
      <c r="K131" t="s">
        <v>26</v>
      </c>
      <c r="L131" t="s">
        <v>27</v>
      </c>
      <c r="M131" t="s">
        <v>28</v>
      </c>
      <c r="N131">
        <v>2149</v>
      </c>
      <c r="P131" t="s">
        <v>29</v>
      </c>
      <c r="Q131" t="s">
        <v>30</v>
      </c>
      <c r="R131" t="s">
        <v>31</v>
      </c>
      <c r="S131" t="s">
        <v>40</v>
      </c>
      <c r="T131">
        <v>4.8099999999999996</v>
      </c>
      <c r="U131">
        <v>4</v>
      </c>
      <c r="V131" s="16">
        <v>43511</v>
      </c>
      <c r="W131">
        <v>15</v>
      </c>
      <c r="X131" t="s">
        <v>470</v>
      </c>
      <c r="Y131" t="s">
        <v>522</v>
      </c>
      <c r="Z131" t="s">
        <v>495</v>
      </c>
      <c r="AA131">
        <v>39</v>
      </c>
      <c r="AB131" t="s">
        <v>525</v>
      </c>
      <c r="AC131">
        <v>2013</v>
      </c>
      <c r="AD131" t="s">
        <v>537</v>
      </c>
    </row>
    <row r="132" spans="1:30" x14ac:dyDescent="0.35">
      <c r="A132" t="s">
        <v>234</v>
      </c>
      <c r="B132">
        <v>10112</v>
      </c>
      <c r="C132" t="s">
        <v>79</v>
      </c>
      <c r="D132" t="s">
        <v>35</v>
      </c>
      <c r="E132">
        <v>10084</v>
      </c>
      <c r="F132" s="16">
        <v>42093</v>
      </c>
      <c r="G132">
        <v>97999</v>
      </c>
      <c r="H132" t="s">
        <v>511</v>
      </c>
      <c r="I132" s="16">
        <v>30733</v>
      </c>
      <c r="J132" t="s">
        <v>25</v>
      </c>
      <c r="K132" t="s">
        <v>26</v>
      </c>
      <c r="L132" t="s">
        <v>27</v>
      </c>
      <c r="M132" t="s">
        <v>28</v>
      </c>
      <c r="N132">
        <v>2493</v>
      </c>
      <c r="P132" t="s">
        <v>29</v>
      </c>
      <c r="Q132" t="s">
        <v>30</v>
      </c>
      <c r="R132" t="s">
        <v>39</v>
      </c>
      <c r="S132" t="s">
        <v>40</v>
      </c>
      <c r="T132">
        <v>4.4800000000000004</v>
      </c>
      <c r="U132">
        <v>5</v>
      </c>
      <c r="V132" s="16">
        <v>43468</v>
      </c>
      <c r="W132">
        <v>4</v>
      </c>
      <c r="X132" t="s">
        <v>457</v>
      </c>
      <c r="Y132" t="s">
        <v>485</v>
      </c>
      <c r="Z132" t="s">
        <v>491</v>
      </c>
      <c r="AA132">
        <v>40</v>
      </c>
      <c r="AB132" t="s">
        <v>526</v>
      </c>
      <c r="AC132">
        <v>2015</v>
      </c>
      <c r="AD132" t="s">
        <v>541</v>
      </c>
    </row>
    <row r="133" spans="1:30" x14ac:dyDescent="0.35">
      <c r="A133" t="s">
        <v>235</v>
      </c>
      <c r="B133">
        <v>10272</v>
      </c>
      <c r="C133" t="s">
        <v>236</v>
      </c>
      <c r="D133" t="s">
        <v>108</v>
      </c>
      <c r="E133">
        <v>10175</v>
      </c>
      <c r="F133" s="16">
        <v>41764</v>
      </c>
      <c r="G133">
        <v>180000</v>
      </c>
      <c r="H133" t="s">
        <v>511</v>
      </c>
      <c r="I133" s="16">
        <v>24183</v>
      </c>
      <c r="J133" t="s">
        <v>36</v>
      </c>
      <c r="K133" t="s">
        <v>26</v>
      </c>
      <c r="L133" t="s">
        <v>27</v>
      </c>
      <c r="M133" t="s">
        <v>237</v>
      </c>
      <c r="N133">
        <v>2908</v>
      </c>
      <c r="P133" t="s">
        <v>29</v>
      </c>
      <c r="Q133" t="s">
        <v>30</v>
      </c>
      <c r="R133" t="s">
        <v>31</v>
      </c>
      <c r="S133" t="s">
        <v>40</v>
      </c>
      <c r="T133">
        <v>4.5</v>
      </c>
      <c r="U133">
        <v>4</v>
      </c>
      <c r="V133" s="16">
        <v>43486</v>
      </c>
      <c r="W133">
        <v>19</v>
      </c>
      <c r="X133" t="s">
        <v>459</v>
      </c>
      <c r="Y133" t="s">
        <v>486</v>
      </c>
      <c r="Z133" t="s">
        <v>503</v>
      </c>
      <c r="AA133">
        <v>58</v>
      </c>
      <c r="AB133" t="s">
        <v>527</v>
      </c>
      <c r="AC133">
        <v>2014</v>
      </c>
      <c r="AD133" t="s">
        <v>536</v>
      </c>
    </row>
    <row r="134" spans="1:30" x14ac:dyDescent="0.35">
      <c r="A134" t="s">
        <v>380</v>
      </c>
      <c r="B134">
        <v>10179</v>
      </c>
      <c r="C134" t="s">
        <v>187</v>
      </c>
      <c r="D134" t="s">
        <v>35</v>
      </c>
      <c r="E134">
        <v>10250</v>
      </c>
      <c r="F134" s="16">
        <v>41912</v>
      </c>
      <c r="G134">
        <v>50750</v>
      </c>
      <c r="H134" t="s">
        <v>511</v>
      </c>
      <c r="I134" s="16">
        <v>29690</v>
      </c>
      <c r="J134" t="s">
        <v>36</v>
      </c>
      <c r="K134" t="s">
        <v>26</v>
      </c>
      <c r="L134" t="s">
        <v>27</v>
      </c>
      <c r="M134" t="s">
        <v>28</v>
      </c>
      <c r="N134">
        <v>1773</v>
      </c>
      <c r="P134" t="s">
        <v>29</v>
      </c>
      <c r="Q134" t="s">
        <v>30</v>
      </c>
      <c r="R134" t="s">
        <v>31</v>
      </c>
      <c r="S134" t="s">
        <v>40</v>
      </c>
      <c r="T134">
        <v>3.31</v>
      </c>
      <c r="U134">
        <v>3</v>
      </c>
      <c r="V134" s="16">
        <v>43472</v>
      </c>
      <c r="W134">
        <v>7</v>
      </c>
      <c r="X134" t="s">
        <v>466</v>
      </c>
      <c r="Y134" t="s">
        <v>485</v>
      </c>
      <c r="Z134" t="s">
        <v>499</v>
      </c>
      <c r="AA134">
        <v>43</v>
      </c>
      <c r="AB134" t="s">
        <v>526</v>
      </c>
      <c r="AC134">
        <v>2014</v>
      </c>
      <c r="AD134" t="s">
        <v>537</v>
      </c>
    </row>
    <row r="135" spans="1:30" x14ac:dyDescent="0.35">
      <c r="A135" t="s">
        <v>240</v>
      </c>
      <c r="B135">
        <v>10248</v>
      </c>
      <c r="C135" t="s">
        <v>23</v>
      </c>
      <c r="D135" t="s">
        <v>24</v>
      </c>
      <c r="E135">
        <v>10062</v>
      </c>
      <c r="F135" s="16">
        <v>40959</v>
      </c>
      <c r="G135">
        <v>55425</v>
      </c>
      <c r="H135" t="s">
        <v>511</v>
      </c>
      <c r="I135" s="16">
        <v>31573</v>
      </c>
      <c r="J135" t="s">
        <v>25</v>
      </c>
      <c r="K135" t="s">
        <v>26</v>
      </c>
      <c r="L135" t="s">
        <v>27</v>
      </c>
      <c r="M135" t="s">
        <v>28</v>
      </c>
      <c r="N135">
        <v>2176</v>
      </c>
      <c r="P135" t="s">
        <v>29</v>
      </c>
      <c r="Q135" t="s">
        <v>30</v>
      </c>
      <c r="R135" t="s">
        <v>31</v>
      </c>
      <c r="S135" t="s">
        <v>40</v>
      </c>
      <c r="T135">
        <v>4.8</v>
      </c>
      <c r="U135">
        <v>4</v>
      </c>
      <c r="V135" s="16">
        <v>43472</v>
      </c>
      <c r="W135">
        <v>4</v>
      </c>
      <c r="X135" t="s">
        <v>470</v>
      </c>
      <c r="Y135" t="s">
        <v>522</v>
      </c>
      <c r="Z135" t="s">
        <v>497</v>
      </c>
      <c r="AA135">
        <v>38</v>
      </c>
      <c r="AB135" t="s">
        <v>525</v>
      </c>
      <c r="AC135">
        <v>2012</v>
      </c>
      <c r="AD135" t="s">
        <v>537</v>
      </c>
    </row>
    <row r="136" spans="1:30" x14ac:dyDescent="0.35">
      <c r="A136" t="s">
        <v>241</v>
      </c>
      <c r="B136">
        <v>10201</v>
      </c>
      <c r="C136" t="s">
        <v>42</v>
      </c>
      <c r="D136" t="s">
        <v>24</v>
      </c>
      <c r="E136">
        <v>10088</v>
      </c>
      <c r="F136" s="16">
        <v>42527</v>
      </c>
      <c r="G136">
        <v>69340</v>
      </c>
      <c r="H136" t="s">
        <v>511</v>
      </c>
      <c r="I136" s="16">
        <v>30752</v>
      </c>
      <c r="J136" t="s">
        <v>25</v>
      </c>
      <c r="K136" t="s">
        <v>26</v>
      </c>
      <c r="L136" t="s">
        <v>27</v>
      </c>
      <c r="M136" t="s">
        <v>28</v>
      </c>
      <c r="N136">
        <v>2021</v>
      </c>
      <c r="P136" t="s">
        <v>29</v>
      </c>
      <c r="Q136" t="s">
        <v>30</v>
      </c>
      <c r="R136" t="s">
        <v>31</v>
      </c>
      <c r="S136" t="s">
        <v>40</v>
      </c>
      <c r="T136">
        <v>3</v>
      </c>
      <c r="U136">
        <v>5</v>
      </c>
      <c r="V136" s="16">
        <v>43483</v>
      </c>
      <c r="W136">
        <v>4</v>
      </c>
      <c r="X136" t="s">
        <v>471</v>
      </c>
      <c r="Y136" t="s">
        <v>522</v>
      </c>
      <c r="Z136" t="s">
        <v>493</v>
      </c>
      <c r="AA136">
        <v>40</v>
      </c>
      <c r="AB136" t="s">
        <v>526</v>
      </c>
      <c r="AC136">
        <v>2016</v>
      </c>
      <c r="AD136" t="s">
        <v>538</v>
      </c>
    </row>
    <row r="137" spans="1:30" x14ac:dyDescent="0.35">
      <c r="A137" t="s">
        <v>242</v>
      </c>
      <c r="B137">
        <v>10214</v>
      </c>
      <c r="C137" t="s">
        <v>42</v>
      </c>
      <c r="D137" t="s">
        <v>24</v>
      </c>
      <c r="E137">
        <v>10069</v>
      </c>
      <c r="F137" s="16">
        <v>42160</v>
      </c>
      <c r="G137">
        <v>64995</v>
      </c>
      <c r="H137" t="s">
        <v>511</v>
      </c>
      <c r="I137" s="16">
        <v>33731</v>
      </c>
      <c r="J137" t="s">
        <v>105</v>
      </c>
      <c r="K137" t="s">
        <v>26</v>
      </c>
      <c r="L137" t="s">
        <v>27</v>
      </c>
      <c r="M137" t="s">
        <v>28</v>
      </c>
      <c r="N137">
        <v>2351</v>
      </c>
      <c r="P137" t="s">
        <v>29</v>
      </c>
      <c r="Q137" t="s">
        <v>30</v>
      </c>
      <c r="R137" t="s">
        <v>39</v>
      </c>
      <c r="S137" t="s">
        <v>40</v>
      </c>
      <c r="T137">
        <v>4.5</v>
      </c>
      <c r="U137">
        <v>3</v>
      </c>
      <c r="V137" s="16">
        <v>43510</v>
      </c>
      <c r="W137">
        <v>6</v>
      </c>
      <c r="X137" t="s">
        <v>471</v>
      </c>
      <c r="Y137" t="s">
        <v>522</v>
      </c>
      <c r="Z137" t="s">
        <v>494</v>
      </c>
      <c r="AA137">
        <v>32</v>
      </c>
      <c r="AB137" t="s">
        <v>525</v>
      </c>
      <c r="AC137">
        <v>2015</v>
      </c>
      <c r="AD137" t="s">
        <v>538</v>
      </c>
    </row>
    <row r="138" spans="1:30" x14ac:dyDescent="0.35">
      <c r="A138" t="s">
        <v>379</v>
      </c>
      <c r="B138">
        <v>10071</v>
      </c>
      <c r="C138" t="s">
        <v>23</v>
      </c>
      <c r="D138" t="s">
        <v>24</v>
      </c>
      <c r="E138">
        <v>10069</v>
      </c>
      <c r="F138" s="16">
        <v>41547</v>
      </c>
      <c r="G138">
        <v>50923</v>
      </c>
      <c r="H138" t="s">
        <v>511</v>
      </c>
      <c r="I138" s="16">
        <v>27463</v>
      </c>
      <c r="J138" t="s">
        <v>25</v>
      </c>
      <c r="K138" t="s">
        <v>26</v>
      </c>
      <c r="L138" t="s">
        <v>82</v>
      </c>
      <c r="M138" t="s">
        <v>28</v>
      </c>
      <c r="N138">
        <v>2191</v>
      </c>
      <c r="P138" t="s">
        <v>29</v>
      </c>
      <c r="Q138" t="s">
        <v>30</v>
      </c>
      <c r="R138" t="s">
        <v>48</v>
      </c>
      <c r="S138" t="s">
        <v>40</v>
      </c>
      <c r="T138">
        <v>5</v>
      </c>
      <c r="U138">
        <v>5</v>
      </c>
      <c r="V138" s="16">
        <v>43502</v>
      </c>
      <c r="W138">
        <v>14</v>
      </c>
      <c r="X138" t="s">
        <v>470</v>
      </c>
      <c r="Y138" t="s">
        <v>522</v>
      </c>
      <c r="Z138" t="s">
        <v>494</v>
      </c>
      <c r="AA138">
        <v>49</v>
      </c>
      <c r="AB138" t="s">
        <v>526</v>
      </c>
      <c r="AC138">
        <v>2013</v>
      </c>
      <c r="AD138" t="s">
        <v>537</v>
      </c>
    </row>
    <row r="139" spans="1:30" x14ac:dyDescent="0.35">
      <c r="A139" t="s">
        <v>378</v>
      </c>
      <c r="B139">
        <v>10169</v>
      </c>
      <c r="C139" t="s">
        <v>23</v>
      </c>
      <c r="D139" t="s">
        <v>24</v>
      </c>
      <c r="E139">
        <v>10088</v>
      </c>
      <c r="F139" s="16">
        <v>41911</v>
      </c>
      <c r="G139">
        <v>56147</v>
      </c>
      <c r="H139" t="s">
        <v>511</v>
      </c>
      <c r="I139" s="16">
        <v>32334</v>
      </c>
      <c r="J139" t="s">
        <v>36</v>
      </c>
      <c r="K139" t="s">
        <v>26</v>
      </c>
      <c r="L139" t="s">
        <v>57</v>
      </c>
      <c r="M139" t="s">
        <v>28</v>
      </c>
      <c r="N139">
        <v>2154</v>
      </c>
      <c r="P139" t="s">
        <v>29</v>
      </c>
      <c r="Q139" t="s">
        <v>30</v>
      </c>
      <c r="R139" t="s">
        <v>31</v>
      </c>
      <c r="S139" t="s">
        <v>40</v>
      </c>
      <c r="T139">
        <v>3.51</v>
      </c>
      <c r="U139">
        <v>3</v>
      </c>
      <c r="V139" s="16">
        <v>43514</v>
      </c>
      <c r="W139">
        <v>2</v>
      </c>
      <c r="X139" t="s">
        <v>470</v>
      </c>
      <c r="Y139" t="s">
        <v>522</v>
      </c>
      <c r="Z139" t="s">
        <v>493</v>
      </c>
      <c r="AA139">
        <v>36</v>
      </c>
      <c r="AB139" t="s">
        <v>525</v>
      </c>
      <c r="AC139">
        <v>2014</v>
      </c>
      <c r="AD139" t="s">
        <v>537</v>
      </c>
    </row>
    <row r="140" spans="1:30" x14ac:dyDescent="0.35">
      <c r="A140" t="s">
        <v>245</v>
      </c>
      <c r="B140">
        <v>10139</v>
      </c>
      <c r="C140" t="s">
        <v>23</v>
      </c>
      <c r="D140" t="s">
        <v>24</v>
      </c>
      <c r="E140">
        <v>10114</v>
      </c>
      <c r="F140" s="16">
        <v>41505</v>
      </c>
      <c r="G140">
        <v>51908</v>
      </c>
      <c r="H140" t="s">
        <v>511</v>
      </c>
      <c r="I140" s="16">
        <v>33266</v>
      </c>
      <c r="J140" t="s">
        <v>25</v>
      </c>
      <c r="K140" t="s">
        <v>26</v>
      </c>
      <c r="L140" t="s">
        <v>27</v>
      </c>
      <c r="M140" t="s">
        <v>28</v>
      </c>
      <c r="N140">
        <v>1775</v>
      </c>
      <c r="P140" t="s">
        <v>29</v>
      </c>
      <c r="Q140" t="s">
        <v>30</v>
      </c>
      <c r="R140" t="s">
        <v>39</v>
      </c>
      <c r="S140" t="s">
        <v>40</v>
      </c>
      <c r="T140">
        <v>3.99</v>
      </c>
      <c r="U140">
        <v>3</v>
      </c>
      <c r="V140" s="16">
        <v>43479</v>
      </c>
      <c r="W140">
        <v>14</v>
      </c>
      <c r="X140" t="s">
        <v>470</v>
      </c>
      <c r="Y140" t="s">
        <v>522</v>
      </c>
      <c r="Z140" t="s">
        <v>498</v>
      </c>
      <c r="AA140">
        <v>33</v>
      </c>
      <c r="AB140" t="s">
        <v>525</v>
      </c>
      <c r="AC140">
        <v>2013</v>
      </c>
      <c r="AD140" t="s">
        <v>537</v>
      </c>
    </row>
    <row r="141" spans="1:30" x14ac:dyDescent="0.35">
      <c r="A141" t="s">
        <v>246</v>
      </c>
      <c r="B141">
        <v>10227</v>
      </c>
      <c r="C141" t="s">
        <v>23</v>
      </c>
      <c r="D141" t="s">
        <v>24</v>
      </c>
      <c r="E141">
        <v>10252</v>
      </c>
      <c r="F141" s="16">
        <v>41218</v>
      </c>
      <c r="G141">
        <v>61242</v>
      </c>
      <c r="H141" t="s">
        <v>511</v>
      </c>
      <c r="I141" s="16">
        <v>26553</v>
      </c>
      <c r="J141" t="s">
        <v>25</v>
      </c>
      <c r="K141" t="s">
        <v>26</v>
      </c>
      <c r="L141" t="s">
        <v>57</v>
      </c>
      <c r="M141" t="s">
        <v>28</v>
      </c>
      <c r="N141">
        <v>2081</v>
      </c>
      <c r="P141" t="s">
        <v>29</v>
      </c>
      <c r="Q141" t="s">
        <v>30</v>
      </c>
      <c r="R141" t="s">
        <v>31</v>
      </c>
      <c r="S141" t="s">
        <v>40</v>
      </c>
      <c r="T141">
        <v>4.0999999999999996</v>
      </c>
      <c r="U141">
        <v>3</v>
      </c>
      <c r="V141" s="16">
        <v>43482</v>
      </c>
      <c r="W141">
        <v>7</v>
      </c>
      <c r="X141" t="s">
        <v>470</v>
      </c>
      <c r="Y141" t="s">
        <v>522</v>
      </c>
      <c r="Z141" t="s">
        <v>500</v>
      </c>
      <c r="AA141">
        <v>52</v>
      </c>
      <c r="AB141" t="s">
        <v>527</v>
      </c>
      <c r="AC141">
        <v>2012</v>
      </c>
      <c r="AD141" t="s">
        <v>538</v>
      </c>
    </row>
    <row r="142" spans="1:30" x14ac:dyDescent="0.35">
      <c r="A142" t="s">
        <v>247</v>
      </c>
      <c r="B142">
        <v>10236</v>
      </c>
      <c r="C142" t="s">
        <v>23</v>
      </c>
      <c r="D142" t="s">
        <v>24</v>
      </c>
      <c r="E142">
        <v>10196</v>
      </c>
      <c r="F142" s="16">
        <v>41547</v>
      </c>
      <c r="G142">
        <v>45069</v>
      </c>
      <c r="H142" t="s">
        <v>511</v>
      </c>
      <c r="I142" s="16">
        <v>24188</v>
      </c>
      <c r="J142" t="s">
        <v>46</v>
      </c>
      <c r="K142" t="s">
        <v>26</v>
      </c>
      <c r="L142" t="s">
        <v>27</v>
      </c>
      <c r="M142" t="s">
        <v>28</v>
      </c>
      <c r="N142">
        <v>1778</v>
      </c>
      <c r="P142" t="s">
        <v>29</v>
      </c>
      <c r="Q142" t="s">
        <v>30</v>
      </c>
      <c r="R142" t="s">
        <v>55</v>
      </c>
      <c r="S142" t="s">
        <v>40</v>
      </c>
      <c r="T142">
        <v>4.3</v>
      </c>
      <c r="U142">
        <v>5</v>
      </c>
      <c r="V142" s="16">
        <v>43518</v>
      </c>
      <c r="W142">
        <v>7</v>
      </c>
      <c r="X142" t="s">
        <v>470</v>
      </c>
      <c r="Y142" t="s">
        <v>522</v>
      </c>
      <c r="Z142" t="s">
        <v>492</v>
      </c>
      <c r="AA142">
        <v>58</v>
      </c>
      <c r="AB142" t="s">
        <v>527</v>
      </c>
      <c r="AC142">
        <v>2013</v>
      </c>
      <c r="AD142" t="s">
        <v>542</v>
      </c>
    </row>
    <row r="143" spans="1:30" x14ac:dyDescent="0.35">
      <c r="A143" t="s">
        <v>248</v>
      </c>
      <c r="B143">
        <v>10009</v>
      </c>
      <c r="C143" t="s">
        <v>42</v>
      </c>
      <c r="D143" t="s">
        <v>24</v>
      </c>
      <c r="E143">
        <v>10062</v>
      </c>
      <c r="F143" s="16">
        <v>40729</v>
      </c>
      <c r="G143">
        <v>60724</v>
      </c>
      <c r="H143" t="s">
        <v>511</v>
      </c>
      <c r="I143" s="16">
        <v>31722</v>
      </c>
      <c r="J143" t="s">
        <v>46</v>
      </c>
      <c r="K143" t="s">
        <v>26</v>
      </c>
      <c r="L143" t="s">
        <v>218</v>
      </c>
      <c r="M143" t="s">
        <v>28</v>
      </c>
      <c r="N143">
        <v>1821</v>
      </c>
      <c r="P143" t="s">
        <v>29</v>
      </c>
      <c r="Q143" t="s">
        <v>30</v>
      </c>
      <c r="R143" t="s">
        <v>31</v>
      </c>
      <c r="S143" t="s">
        <v>32</v>
      </c>
      <c r="T143">
        <v>4.5999999999999996</v>
      </c>
      <c r="U143">
        <v>4</v>
      </c>
      <c r="V143" s="16">
        <v>43521</v>
      </c>
      <c r="W143">
        <v>11</v>
      </c>
      <c r="X143" t="s">
        <v>471</v>
      </c>
      <c r="Y143" t="s">
        <v>522</v>
      </c>
      <c r="Z143" t="s">
        <v>497</v>
      </c>
      <c r="AA143">
        <v>37</v>
      </c>
      <c r="AB143" t="s">
        <v>525</v>
      </c>
      <c r="AC143">
        <v>2011</v>
      </c>
      <c r="AD143" t="s">
        <v>538</v>
      </c>
    </row>
    <row r="144" spans="1:30" x14ac:dyDescent="0.35">
      <c r="A144" t="s">
        <v>249</v>
      </c>
      <c r="B144">
        <v>10060</v>
      </c>
      <c r="C144" t="s">
        <v>23</v>
      </c>
      <c r="D144" t="s">
        <v>24</v>
      </c>
      <c r="E144">
        <v>10265</v>
      </c>
      <c r="F144" s="16">
        <v>41645</v>
      </c>
      <c r="G144">
        <v>60436</v>
      </c>
      <c r="H144" t="s">
        <v>511</v>
      </c>
      <c r="I144" s="16">
        <v>23480</v>
      </c>
      <c r="J144" t="s">
        <v>105</v>
      </c>
      <c r="K144" t="s">
        <v>26</v>
      </c>
      <c r="L144" t="s">
        <v>27</v>
      </c>
      <c r="M144" t="s">
        <v>28</v>
      </c>
      <c r="N144">
        <v>2109</v>
      </c>
      <c r="P144" t="s">
        <v>29</v>
      </c>
      <c r="Q144" t="s">
        <v>30</v>
      </c>
      <c r="R144" t="s">
        <v>31</v>
      </c>
      <c r="S144" t="s">
        <v>40</v>
      </c>
      <c r="T144">
        <v>5</v>
      </c>
      <c r="U144">
        <v>5</v>
      </c>
      <c r="V144" s="16">
        <v>43486</v>
      </c>
      <c r="W144">
        <v>9</v>
      </c>
      <c r="X144" t="s">
        <v>470</v>
      </c>
      <c r="Y144" t="s">
        <v>522</v>
      </c>
      <c r="Z144" t="s">
        <v>501</v>
      </c>
      <c r="AA144">
        <v>60</v>
      </c>
      <c r="AB144" t="s">
        <v>527</v>
      </c>
      <c r="AC144">
        <v>2014</v>
      </c>
      <c r="AD144" t="s">
        <v>538</v>
      </c>
    </row>
    <row r="145" spans="1:30" x14ac:dyDescent="0.35">
      <c r="A145" t="s">
        <v>375</v>
      </c>
      <c r="B145">
        <v>10233</v>
      </c>
      <c r="C145" t="s">
        <v>42</v>
      </c>
      <c r="D145" t="s">
        <v>24</v>
      </c>
      <c r="E145">
        <v>10265</v>
      </c>
      <c r="F145" s="16">
        <v>40420</v>
      </c>
      <c r="G145">
        <v>57975</v>
      </c>
      <c r="H145" t="s">
        <v>512</v>
      </c>
      <c r="I145" s="16">
        <v>31528</v>
      </c>
      <c r="J145" t="s">
        <v>36</v>
      </c>
      <c r="K145" t="s">
        <v>26</v>
      </c>
      <c r="L145" t="s">
        <v>27</v>
      </c>
      <c r="M145" t="s">
        <v>28</v>
      </c>
      <c r="N145">
        <v>2062</v>
      </c>
      <c r="P145" t="s">
        <v>29</v>
      </c>
      <c r="Q145" t="s">
        <v>30</v>
      </c>
      <c r="R145" t="s">
        <v>87</v>
      </c>
      <c r="S145" t="s">
        <v>40</v>
      </c>
      <c r="T145">
        <v>4.0999999999999996</v>
      </c>
      <c r="U145">
        <v>3</v>
      </c>
      <c r="V145" s="16">
        <v>43475</v>
      </c>
      <c r="W145">
        <v>13</v>
      </c>
      <c r="X145" t="s">
        <v>471</v>
      </c>
      <c r="Y145" t="s">
        <v>522</v>
      </c>
      <c r="Z145" t="s">
        <v>501</v>
      </c>
      <c r="AA145">
        <v>38</v>
      </c>
      <c r="AB145" t="s">
        <v>525</v>
      </c>
      <c r="AC145">
        <v>2010</v>
      </c>
      <c r="AD145" t="s">
        <v>537</v>
      </c>
    </row>
    <row r="146" spans="1:30" x14ac:dyDescent="0.35">
      <c r="A146" t="s">
        <v>251</v>
      </c>
      <c r="B146">
        <v>10156</v>
      </c>
      <c r="C146" t="s">
        <v>79</v>
      </c>
      <c r="D146" t="s">
        <v>35</v>
      </c>
      <c r="E146">
        <v>10084</v>
      </c>
      <c r="F146" s="16">
        <v>42009</v>
      </c>
      <c r="G146">
        <v>105700</v>
      </c>
      <c r="H146" t="s">
        <v>511</v>
      </c>
      <c r="I146" s="16">
        <v>31723</v>
      </c>
      <c r="J146" t="s">
        <v>36</v>
      </c>
      <c r="K146" t="s">
        <v>26</v>
      </c>
      <c r="L146" t="s">
        <v>82</v>
      </c>
      <c r="M146" t="s">
        <v>28</v>
      </c>
      <c r="N146">
        <v>2301</v>
      </c>
      <c r="P146" t="s">
        <v>29</v>
      </c>
      <c r="Q146" t="s">
        <v>30</v>
      </c>
      <c r="R146" t="s">
        <v>39</v>
      </c>
      <c r="S146" t="s">
        <v>40</v>
      </c>
      <c r="T146">
        <v>3.75</v>
      </c>
      <c r="U146">
        <v>3</v>
      </c>
      <c r="V146" s="16">
        <v>43507</v>
      </c>
      <c r="W146">
        <v>2</v>
      </c>
      <c r="X146" t="s">
        <v>457</v>
      </c>
      <c r="Y146" t="s">
        <v>485</v>
      </c>
      <c r="Z146" t="s">
        <v>491</v>
      </c>
      <c r="AA146">
        <v>37</v>
      </c>
      <c r="AB146" t="s">
        <v>525</v>
      </c>
      <c r="AC146">
        <v>2015</v>
      </c>
      <c r="AD146" t="s">
        <v>532</v>
      </c>
    </row>
    <row r="147" spans="1:30" x14ac:dyDescent="0.35">
      <c r="A147" t="s">
        <v>252</v>
      </c>
      <c r="B147">
        <v>10036</v>
      </c>
      <c r="C147" t="s">
        <v>42</v>
      </c>
      <c r="D147" t="s">
        <v>24</v>
      </c>
      <c r="E147">
        <v>10114</v>
      </c>
      <c r="F147" s="16">
        <v>41827</v>
      </c>
      <c r="G147">
        <v>63322</v>
      </c>
      <c r="H147" t="s">
        <v>511</v>
      </c>
      <c r="I147" s="16">
        <v>25454</v>
      </c>
      <c r="J147" t="s">
        <v>25</v>
      </c>
      <c r="K147" t="s">
        <v>26</v>
      </c>
      <c r="L147" t="s">
        <v>27</v>
      </c>
      <c r="M147" t="s">
        <v>28</v>
      </c>
      <c r="N147">
        <v>2128</v>
      </c>
      <c r="P147" t="s">
        <v>29</v>
      </c>
      <c r="Q147" t="s">
        <v>30</v>
      </c>
      <c r="R147" t="s">
        <v>31</v>
      </c>
      <c r="S147" t="s">
        <v>32</v>
      </c>
      <c r="T147">
        <v>4.3</v>
      </c>
      <c r="U147">
        <v>3</v>
      </c>
      <c r="V147" s="16">
        <v>43476</v>
      </c>
      <c r="W147">
        <v>1</v>
      </c>
      <c r="X147" t="s">
        <v>471</v>
      </c>
      <c r="Y147" t="s">
        <v>522</v>
      </c>
      <c r="Z147" t="s">
        <v>498</v>
      </c>
      <c r="AA147">
        <v>55</v>
      </c>
      <c r="AB147" t="s">
        <v>527</v>
      </c>
      <c r="AC147">
        <v>2014</v>
      </c>
      <c r="AD147" t="s">
        <v>538</v>
      </c>
    </row>
    <row r="148" spans="1:30" x14ac:dyDescent="0.35">
      <c r="A148" t="s">
        <v>373</v>
      </c>
      <c r="B148">
        <v>10295</v>
      </c>
      <c r="C148" t="s">
        <v>23</v>
      </c>
      <c r="D148" t="s">
        <v>24</v>
      </c>
      <c r="E148">
        <v>10265</v>
      </c>
      <c r="F148" s="16">
        <v>42555</v>
      </c>
      <c r="G148">
        <v>47750</v>
      </c>
      <c r="H148" t="s">
        <v>511</v>
      </c>
      <c r="I148" s="16">
        <v>24995</v>
      </c>
      <c r="J148" t="s">
        <v>25</v>
      </c>
      <c r="K148" t="s">
        <v>26</v>
      </c>
      <c r="L148" t="s">
        <v>57</v>
      </c>
      <c r="M148" t="s">
        <v>28</v>
      </c>
      <c r="N148">
        <v>1801</v>
      </c>
      <c r="P148" t="s">
        <v>29</v>
      </c>
      <c r="Q148" t="s">
        <v>30</v>
      </c>
      <c r="R148" t="s">
        <v>58</v>
      </c>
      <c r="S148" t="s">
        <v>88</v>
      </c>
      <c r="T148">
        <v>2.6</v>
      </c>
      <c r="U148">
        <v>4</v>
      </c>
      <c r="V148" s="16">
        <v>43514</v>
      </c>
      <c r="W148">
        <v>4</v>
      </c>
      <c r="X148" t="s">
        <v>470</v>
      </c>
      <c r="Y148" t="s">
        <v>522</v>
      </c>
      <c r="Z148" t="s">
        <v>501</v>
      </c>
      <c r="AA148">
        <v>56</v>
      </c>
      <c r="AB148" t="s">
        <v>527</v>
      </c>
      <c r="AC148">
        <v>2016</v>
      </c>
      <c r="AD148" t="s">
        <v>542</v>
      </c>
    </row>
    <row r="149" spans="1:30" x14ac:dyDescent="0.35">
      <c r="A149" t="s">
        <v>372</v>
      </c>
      <c r="B149">
        <v>10126</v>
      </c>
      <c r="C149" t="s">
        <v>51</v>
      </c>
      <c r="D149" t="s">
        <v>52</v>
      </c>
      <c r="E149">
        <v>10194</v>
      </c>
      <c r="F149" s="16">
        <v>41218</v>
      </c>
      <c r="G149">
        <v>86214</v>
      </c>
      <c r="H149" t="s">
        <v>511</v>
      </c>
      <c r="I149" s="16">
        <v>31617</v>
      </c>
      <c r="J149" t="s">
        <v>36</v>
      </c>
      <c r="K149" t="s">
        <v>26</v>
      </c>
      <c r="L149" t="s">
        <v>27</v>
      </c>
      <c r="M149" t="s">
        <v>28</v>
      </c>
      <c r="N149">
        <v>2132</v>
      </c>
      <c r="P149" t="s">
        <v>29</v>
      </c>
      <c r="Q149" t="s">
        <v>30</v>
      </c>
      <c r="R149" t="s">
        <v>39</v>
      </c>
      <c r="S149" t="s">
        <v>40</v>
      </c>
      <c r="T149">
        <v>4.2</v>
      </c>
      <c r="U149">
        <v>3</v>
      </c>
      <c r="V149" s="16">
        <v>43509</v>
      </c>
      <c r="W149">
        <v>2</v>
      </c>
      <c r="X149" t="s">
        <v>475</v>
      </c>
      <c r="Y149" t="s">
        <v>487</v>
      </c>
      <c r="Z149" t="s">
        <v>496</v>
      </c>
      <c r="AA149">
        <v>38</v>
      </c>
      <c r="AB149" t="s">
        <v>525</v>
      </c>
      <c r="AC149">
        <v>2012</v>
      </c>
      <c r="AD149" t="s">
        <v>540</v>
      </c>
    </row>
    <row r="150" spans="1:30" x14ac:dyDescent="0.35">
      <c r="A150" t="s">
        <v>257</v>
      </c>
      <c r="B150">
        <v>10192</v>
      </c>
      <c r="C150" t="s">
        <v>23</v>
      </c>
      <c r="D150" t="s">
        <v>24</v>
      </c>
      <c r="E150">
        <v>10026</v>
      </c>
      <c r="F150" s="16">
        <v>41547</v>
      </c>
      <c r="G150">
        <v>50482</v>
      </c>
      <c r="H150" t="s">
        <v>512</v>
      </c>
      <c r="I150" s="16">
        <v>27778</v>
      </c>
      <c r="J150" t="s">
        <v>25</v>
      </c>
      <c r="K150" t="s">
        <v>26</v>
      </c>
      <c r="L150" t="s">
        <v>27</v>
      </c>
      <c r="M150" t="s">
        <v>28</v>
      </c>
      <c r="N150">
        <v>1887</v>
      </c>
      <c r="P150" t="s">
        <v>29</v>
      </c>
      <c r="Q150" t="s">
        <v>30</v>
      </c>
      <c r="R150" t="s">
        <v>39</v>
      </c>
      <c r="S150" t="s">
        <v>40</v>
      </c>
      <c r="T150">
        <v>3.07</v>
      </c>
      <c r="U150">
        <v>4</v>
      </c>
      <c r="V150" s="16">
        <v>43488</v>
      </c>
      <c r="W150">
        <v>10</v>
      </c>
      <c r="X150" t="s">
        <v>470</v>
      </c>
      <c r="Y150" t="s">
        <v>522</v>
      </c>
      <c r="Z150" t="s">
        <v>490</v>
      </c>
      <c r="AA150">
        <v>48</v>
      </c>
      <c r="AB150" t="s">
        <v>526</v>
      </c>
      <c r="AC150">
        <v>2013</v>
      </c>
      <c r="AD150" t="s">
        <v>537</v>
      </c>
    </row>
    <row r="151" spans="1:30" x14ac:dyDescent="0.35">
      <c r="A151" t="s">
        <v>258</v>
      </c>
      <c r="B151">
        <v>10231</v>
      </c>
      <c r="C151" t="s">
        <v>107</v>
      </c>
      <c r="D151" t="s">
        <v>108</v>
      </c>
      <c r="E151">
        <v>10200</v>
      </c>
      <c r="F151" s="16">
        <v>41505</v>
      </c>
      <c r="G151">
        <v>65310</v>
      </c>
      <c r="H151" t="s">
        <v>512</v>
      </c>
      <c r="I151" s="16">
        <v>29186</v>
      </c>
      <c r="J151" t="s">
        <v>25</v>
      </c>
      <c r="K151" t="s">
        <v>26</v>
      </c>
      <c r="L151" t="s">
        <v>27</v>
      </c>
      <c r="M151" t="s">
        <v>259</v>
      </c>
      <c r="N151">
        <v>80820</v>
      </c>
      <c r="P151" t="s">
        <v>29</v>
      </c>
      <c r="Q151" t="s">
        <v>30</v>
      </c>
      <c r="R151" t="s">
        <v>39</v>
      </c>
      <c r="S151" t="s">
        <v>40</v>
      </c>
      <c r="T151">
        <v>4.3</v>
      </c>
      <c r="U151">
        <v>5</v>
      </c>
      <c r="V151" s="16">
        <v>43487</v>
      </c>
      <c r="W151">
        <v>13</v>
      </c>
      <c r="X151" t="s">
        <v>450</v>
      </c>
      <c r="Y151" t="s">
        <v>486</v>
      </c>
      <c r="Z151" t="s">
        <v>506</v>
      </c>
      <c r="AA151">
        <v>44</v>
      </c>
      <c r="AB151" t="s">
        <v>526</v>
      </c>
      <c r="AC151">
        <v>2013</v>
      </c>
      <c r="AD151" t="s">
        <v>538</v>
      </c>
    </row>
    <row r="152" spans="1:30" x14ac:dyDescent="0.35">
      <c r="A152" t="s">
        <v>260</v>
      </c>
      <c r="B152">
        <v>10089</v>
      </c>
      <c r="C152" t="s">
        <v>261</v>
      </c>
      <c r="D152" t="s">
        <v>262</v>
      </c>
      <c r="E152">
        <v>10080</v>
      </c>
      <c r="F152" s="16">
        <v>41092</v>
      </c>
      <c r="G152">
        <v>250000</v>
      </c>
      <c r="H152" t="s">
        <v>511</v>
      </c>
      <c r="I152" s="16">
        <v>19988</v>
      </c>
      <c r="J152" t="s">
        <v>36</v>
      </c>
      <c r="K152" t="s">
        <v>26</v>
      </c>
      <c r="L152" t="s">
        <v>27</v>
      </c>
      <c r="M152" t="s">
        <v>28</v>
      </c>
      <c r="N152">
        <v>1902</v>
      </c>
      <c r="P152" t="s">
        <v>29</v>
      </c>
      <c r="Q152" t="s">
        <v>30</v>
      </c>
      <c r="R152" t="s">
        <v>39</v>
      </c>
      <c r="S152" t="s">
        <v>40</v>
      </c>
      <c r="T152">
        <v>4.83</v>
      </c>
      <c r="U152">
        <v>3</v>
      </c>
      <c r="V152" s="16">
        <v>43482</v>
      </c>
      <c r="W152">
        <v>10</v>
      </c>
      <c r="X152" t="s">
        <v>467</v>
      </c>
      <c r="Y152" t="s">
        <v>484</v>
      </c>
      <c r="Z152" t="s">
        <v>510</v>
      </c>
      <c r="AA152">
        <v>70</v>
      </c>
      <c r="AB152" t="s">
        <v>524</v>
      </c>
      <c r="AC152">
        <v>2012</v>
      </c>
      <c r="AD152" t="s">
        <v>536</v>
      </c>
    </row>
    <row r="153" spans="1:30" x14ac:dyDescent="0.35">
      <c r="A153" t="s">
        <v>369</v>
      </c>
      <c r="B153">
        <v>10198</v>
      </c>
      <c r="C153" t="s">
        <v>370</v>
      </c>
      <c r="D153" t="s">
        <v>35</v>
      </c>
      <c r="E153">
        <v>10150</v>
      </c>
      <c r="F153" s="16">
        <v>41294</v>
      </c>
      <c r="G153">
        <v>140920</v>
      </c>
      <c r="H153" t="s">
        <v>512</v>
      </c>
      <c r="I153" s="16">
        <v>26759</v>
      </c>
      <c r="J153" t="s">
        <v>25</v>
      </c>
      <c r="K153" t="s">
        <v>26</v>
      </c>
      <c r="L153" t="s">
        <v>27</v>
      </c>
      <c r="M153" t="s">
        <v>28</v>
      </c>
      <c r="N153">
        <v>2481</v>
      </c>
      <c r="P153" t="s">
        <v>29</v>
      </c>
      <c r="Q153" t="s">
        <v>30</v>
      </c>
      <c r="R153" t="s">
        <v>39</v>
      </c>
      <c r="S153" t="s">
        <v>40</v>
      </c>
      <c r="T153">
        <v>3.6</v>
      </c>
      <c r="U153">
        <v>5</v>
      </c>
      <c r="V153" s="16">
        <v>43514</v>
      </c>
      <c r="W153">
        <v>13</v>
      </c>
      <c r="X153" t="s">
        <v>462</v>
      </c>
      <c r="Y153" t="s">
        <v>485</v>
      </c>
      <c r="Z153" t="s">
        <v>505</v>
      </c>
      <c r="AA153">
        <v>51</v>
      </c>
      <c r="AB153" t="s">
        <v>527</v>
      </c>
      <c r="AC153">
        <v>2013</v>
      </c>
      <c r="AD153" t="s">
        <v>535</v>
      </c>
    </row>
    <row r="154" spans="1:30" x14ac:dyDescent="0.35">
      <c r="A154" t="s">
        <v>367</v>
      </c>
      <c r="B154">
        <v>10054</v>
      </c>
      <c r="C154" t="s">
        <v>23</v>
      </c>
      <c r="D154" t="s">
        <v>24</v>
      </c>
      <c r="E154">
        <v>10252</v>
      </c>
      <c r="F154" s="16">
        <v>41645</v>
      </c>
      <c r="G154">
        <v>60627</v>
      </c>
      <c r="H154" t="s">
        <v>511</v>
      </c>
      <c r="I154" s="16">
        <v>27368</v>
      </c>
      <c r="J154" t="s">
        <v>105</v>
      </c>
      <c r="K154" t="s">
        <v>26</v>
      </c>
      <c r="L154" t="s">
        <v>27</v>
      </c>
      <c r="M154" t="s">
        <v>28</v>
      </c>
      <c r="N154">
        <v>1886</v>
      </c>
      <c r="P154" t="s">
        <v>29</v>
      </c>
      <c r="Q154" t="s">
        <v>30</v>
      </c>
      <c r="R154" t="s">
        <v>163</v>
      </c>
      <c r="S154" t="s">
        <v>40</v>
      </c>
      <c r="T154">
        <v>5</v>
      </c>
      <c r="U154">
        <v>4</v>
      </c>
      <c r="V154" s="16">
        <v>43496</v>
      </c>
      <c r="W154">
        <v>8</v>
      </c>
      <c r="X154" t="s">
        <v>470</v>
      </c>
      <c r="Y154" t="s">
        <v>522</v>
      </c>
      <c r="Z154" t="s">
        <v>500</v>
      </c>
      <c r="AA154">
        <v>49</v>
      </c>
      <c r="AB154" t="s">
        <v>526</v>
      </c>
      <c r="AC154">
        <v>2014</v>
      </c>
      <c r="AD154" t="s">
        <v>538</v>
      </c>
    </row>
    <row r="155" spans="1:30" x14ac:dyDescent="0.35">
      <c r="A155" t="s">
        <v>265</v>
      </c>
      <c r="B155">
        <v>10208</v>
      </c>
      <c r="C155" t="s">
        <v>23</v>
      </c>
      <c r="D155" t="s">
        <v>24</v>
      </c>
      <c r="E155">
        <v>10062</v>
      </c>
      <c r="F155" s="16">
        <v>41687</v>
      </c>
      <c r="G155">
        <v>46654</v>
      </c>
      <c r="H155" t="s">
        <v>512</v>
      </c>
      <c r="I155" s="16">
        <v>28439</v>
      </c>
      <c r="J155" t="s">
        <v>25</v>
      </c>
      <c r="K155" t="s">
        <v>26</v>
      </c>
      <c r="L155" t="s">
        <v>57</v>
      </c>
      <c r="M155" t="s">
        <v>28</v>
      </c>
      <c r="N155">
        <v>1721</v>
      </c>
      <c r="P155" t="s">
        <v>29</v>
      </c>
      <c r="Q155" t="s">
        <v>30</v>
      </c>
      <c r="R155" t="s">
        <v>31</v>
      </c>
      <c r="S155" t="s">
        <v>40</v>
      </c>
      <c r="T155">
        <v>3.1</v>
      </c>
      <c r="U155">
        <v>3</v>
      </c>
      <c r="V155" s="16">
        <v>43502</v>
      </c>
      <c r="W155">
        <v>3</v>
      </c>
      <c r="X155" t="s">
        <v>470</v>
      </c>
      <c r="Y155" t="s">
        <v>522</v>
      </c>
      <c r="Z155" t="s">
        <v>497</v>
      </c>
      <c r="AA155">
        <v>46</v>
      </c>
      <c r="AB155" t="s">
        <v>526</v>
      </c>
      <c r="AC155">
        <v>2014</v>
      </c>
      <c r="AD155" t="s">
        <v>542</v>
      </c>
    </row>
    <row r="156" spans="1:30" x14ac:dyDescent="0.35">
      <c r="A156" t="s">
        <v>266</v>
      </c>
      <c r="B156">
        <v>10176</v>
      </c>
      <c r="C156" t="s">
        <v>23</v>
      </c>
      <c r="D156" t="s">
        <v>24</v>
      </c>
      <c r="E156">
        <v>10114</v>
      </c>
      <c r="F156" s="16">
        <v>40553</v>
      </c>
      <c r="G156">
        <v>63973</v>
      </c>
      <c r="H156" t="s">
        <v>512</v>
      </c>
      <c r="I156" s="16">
        <v>29253</v>
      </c>
      <c r="J156" t="s">
        <v>36</v>
      </c>
      <c r="K156" t="s">
        <v>26</v>
      </c>
      <c r="L156" t="s">
        <v>82</v>
      </c>
      <c r="M156" t="s">
        <v>28</v>
      </c>
      <c r="N156">
        <v>1801</v>
      </c>
      <c r="P156" t="s">
        <v>29</v>
      </c>
      <c r="Q156" t="s">
        <v>30</v>
      </c>
      <c r="R156" t="s">
        <v>39</v>
      </c>
      <c r="S156" t="s">
        <v>40</v>
      </c>
      <c r="T156">
        <v>3.38</v>
      </c>
      <c r="U156">
        <v>3</v>
      </c>
      <c r="V156" s="16">
        <v>43486</v>
      </c>
      <c r="W156">
        <v>17</v>
      </c>
      <c r="X156" t="s">
        <v>470</v>
      </c>
      <c r="Y156" t="s">
        <v>522</v>
      </c>
      <c r="Z156" t="s">
        <v>498</v>
      </c>
      <c r="AA156">
        <v>44</v>
      </c>
      <c r="AB156" t="s">
        <v>526</v>
      </c>
      <c r="AC156">
        <v>2011</v>
      </c>
      <c r="AD156" t="s">
        <v>538</v>
      </c>
    </row>
    <row r="157" spans="1:30" x14ac:dyDescent="0.35">
      <c r="A157" t="s">
        <v>267</v>
      </c>
      <c r="B157">
        <v>10165</v>
      </c>
      <c r="C157" t="s">
        <v>107</v>
      </c>
      <c r="D157" t="s">
        <v>108</v>
      </c>
      <c r="E157">
        <v>10188</v>
      </c>
      <c r="F157" s="16">
        <v>40609</v>
      </c>
      <c r="G157">
        <v>71339</v>
      </c>
      <c r="H157" t="s">
        <v>512</v>
      </c>
      <c r="I157" s="16">
        <v>25258</v>
      </c>
      <c r="J157" t="s">
        <v>25</v>
      </c>
      <c r="K157" t="s">
        <v>26</v>
      </c>
      <c r="L157" t="s">
        <v>57</v>
      </c>
      <c r="M157" t="s">
        <v>268</v>
      </c>
      <c r="N157">
        <v>10171</v>
      </c>
      <c r="P157" t="s">
        <v>29</v>
      </c>
      <c r="Q157" t="s">
        <v>30</v>
      </c>
      <c r="R157" t="s">
        <v>58</v>
      </c>
      <c r="S157" t="s">
        <v>40</v>
      </c>
      <c r="T157">
        <v>3.65</v>
      </c>
      <c r="U157">
        <v>5</v>
      </c>
      <c r="V157" s="16">
        <v>43482</v>
      </c>
      <c r="W157">
        <v>20</v>
      </c>
      <c r="X157" t="s">
        <v>450</v>
      </c>
      <c r="Y157" t="s">
        <v>486</v>
      </c>
      <c r="Z157" t="s">
        <v>504</v>
      </c>
      <c r="AA157">
        <v>55</v>
      </c>
      <c r="AB157" t="s">
        <v>527</v>
      </c>
      <c r="AC157">
        <v>2011</v>
      </c>
      <c r="AD157" t="s">
        <v>539</v>
      </c>
    </row>
    <row r="158" spans="1:30" x14ac:dyDescent="0.35">
      <c r="A158" t="s">
        <v>269</v>
      </c>
      <c r="B158">
        <v>10113</v>
      </c>
      <c r="C158" t="s">
        <v>143</v>
      </c>
      <c r="D158" t="s">
        <v>35</v>
      </c>
      <c r="E158">
        <v>10250</v>
      </c>
      <c r="F158" s="16">
        <v>41953</v>
      </c>
      <c r="G158">
        <v>93206</v>
      </c>
      <c r="H158" t="s">
        <v>512</v>
      </c>
      <c r="I158" s="16">
        <v>31525</v>
      </c>
      <c r="J158" t="s">
        <v>36</v>
      </c>
      <c r="K158" t="s">
        <v>26</v>
      </c>
      <c r="L158" t="s">
        <v>27</v>
      </c>
      <c r="M158" t="s">
        <v>28</v>
      </c>
      <c r="N158">
        <v>2169</v>
      </c>
      <c r="P158" t="s">
        <v>29</v>
      </c>
      <c r="Q158" t="s">
        <v>30</v>
      </c>
      <c r="R158" t="s">
        <v>55</v>
      </c>
      <c r="S158" t="s">
        <v>40</v>
      </c>
      <c r="T158">
        <v>4.46</v>
      </c>
      <c r="U158">
        <v>5</v>
      </c>
      <c r="V158" s="16">
        <v>43472</v>
      </c>
      <c r="W158">
        <v>7</v>
      </c>
      <c r="X158" t="s">
        <v>479</v>
      </c>
      <c r="Y158" t="s">
        <v>485</v>
      </c>
      <c r="Z158" t="s">
        <v>499</v>
      </c>
      <c r="AA158">
        <v>38</v>
      </c>
      <c r="AB158" t="s">
        <v>525</v>
      </c>
      <c r="AC158">
        <v>2014</v>
      </c>
      <c r="AD158" t="s">
        <v>541</v>
      </c>
    </row>
    <row r="159" spans="1:30" x14ac:dyDescent="0.35">
      <c r="A159" t="s">
        <v>365</v>
      </c>
      <c r="B159">
        <v>10086</v>
      </c>
      <c r="C159" t="s">
        <v>366</v>
      </c>
      <c r="D159" t="s">
        <v>35</v>
      </c>
      <c r="E159">
        <v>10197</v>
      </c>
      <c r="F159" s="16">
        <v>42742</v>
      </c>
      <c r="G159">
        <v>150290</v>
      </c>
      <c r="H159" t="s">
        <v>511</v>
      </c>
      <c r="I159" s="16">
        <v>26624</v>
      </c>
      <c r="J159" t="s">
        <v>25</v>
      </c>
      <c r="K159" t="s">
        <v>26</v>
      </c>
      <c r="L159" t="s">
        <v>57</v>
      </c>
      <c r="M159" t="s">
        <v>28</v>
      </c>
      <c r="N159">
        <v>2056</v>
      </c>
      <c r="P159" t="s">
        <v>29</v>
      </c>
      <c r="Q159" t="s">
        <v>30</v>
      </c>
      <c r="R159" t="s">
        <v>39</v>
      </c>
      <c r="S159" t="s">
        <v>40</v>
      </c>
      <c r="T159">
        <v>4.9400000000000004</v>
      </c>
      <c r="U159">
        <v>3</v>
      </c>
      <c r="V159" s="16">
        <v>43502</v>
      </c>
      <c r="W159">
        <v>17</v>
      </c>
      <c r="X159" t="s">
        <v>456</v>
      </c>
      <c r="Y159" t="s">
        <v>485</v>
      </c>
      <c r="Z159" t="s">
        <v>509</v>
      </c>
      <c r="AA159">
        <v>51</v>
      </c>
      <c r="AB159" t="s">
        <v>527</v>
      </c>
      <c r="AC159">
        <v>2017</v>
      </c>
      <c r="AD159" t="s">
        <v>536</v>
      </c>
    </row>
    <row r="160" spans="1:30" x14ac:dyDescent="0.35">
      <c r="A160" t="s">
        <v>362</v>
      </c>
      <c r="B160">
        <v>10162</v>
      </c>
      <c r="C160" t="s">
        <v>66</v>
      </c>
      <c r="D160" t="s">
        <v>35</v>
      </c>
      <c r="E160">
        <v>10084</v>
      </c>
      <c r="F160" s="16">
        <v>42051</v>
      </c>
      <c r="G160">
        <v>89883</v>
      </c>
      <c r="H160" t="s">
        <v>511</v>
      </c>
      <c r="I160" s="16">
        <v>29870</v>
      </c>
      <c r="J160" t="s">
        <v>36</v>
      </c>
      <c r="K160" t="s">
        <v>26</v>
      </c>
      <c r="L160" t="s">
        <v>27</v>
      </c>
      <c r="M160" t="s">
        <v>28</v>
      </c>
      <c r="N160">
        <v>1886</v>
      </c>
      <c r="P160" t="s">
        <v>29</v>
      </c>
      <c r="Q160" t="s">
        <v>30</v>
      </c>
      <c r="R160" t="s">
        <v>55</v>
      </c>
      <c r="S160" t="s">
        <v>40</v>
      </c>
      <c r="T160">
        <v>3.69</v>
      </c>
      <c r="U160">
        <v>5</v>
      </c>
      <c r="V160" s="16">
        <v>43510</v>
      </c>
      <c r="W160">
        <v>15</v>
      </c>
      <c r="X160" t="s">
        <v>454</v>
      </c>
      <c r="Y160" t="s">
        <v>485</v>
      </c>
      <c r="Z160" t="s">
        <v>491</v>
      </c>
      <c r="AA160">
        <v>42</v>
      </c>
      <c r="AB160" t="s">
        <v>526</v>
      </c>
      <c r="AC160">
        <v>2015</v>
      </c>
      <c r="AD160" t="s">
        <v>540</v>
      </c>
    </row>
    <row r="161" spans="1:30" x14ac:dyDescent="0.35">
      <c r="A161" t="s">
        <v>272</v>
      </c>
      <c r="B161">
        <v>10052</v>
      </c>
      <c r="C161" t="s">
        <v>23</v>
      </c>
      <c r="D161" t="s">
        <v>24</v>
      </c>
      <c r="E161">
        <v>10252</v>
      </c>
      <c r="F161" s="16">
        <v>41099</v>
      </c>
      <c r="G161">
        <v>46120</v>
      </c>
      <c r="H161" t="s">
        <v>512</v>
      </c>
      <c r="I161" s="16">
        <v>31755</v>
      </c>
      <c r="J161" t="s">
        <v>36</v>
      </c>
      <c r="K161" t="s">
        <v>26</v>
      </c>
      <c r="L161" t="s">
        <v>27</v>
      </c>
      <c r="M161" t="s">
        <v>28</v>
      </c>
      <c r="N161">
        <v>2048</v>
      </c>
      <c r="P161" t="s">
        <v>29</v>
      </c>
      <c r="Q161" t="s">
        <v>30</v>
      </c>
      <c r="R161" t="s">
        <v>31</v>
      </c>
      <c r="S161" t="s">
        <v>40</v>
      </c>
      <c r="T161">
        <v>5</v>
      </c>
      <c r="U161">
        <v>5</v>
      </c>
      <c r="V161" s="16">
        <v>43500</v>
      </c>
      <c r="W161">
        <v>13</v>
      </c>
      <c r="X161" t="s">
        <v>470</v>
      </c>
      <c r="Y161" t="s">
        <v>522</v>
      </c>
      <c r="Z161" t="s">
        <v>500</v>
      </c>
      <c r="AA161">
        <v>37</v>
      </c>
      <c r="AB161" t="s">
        <v>525</v>
      </c>
      <c r="AC161">
        <v>2012</v>
      </c>
      <c r="AD161" t="s">
        <v>542</v>
      </c>
    </row>
    <row r="162" spans="1:30" x14ac:dyDescent="0.35">
      <c r="A162" t="s">
        <v>273</v>
      </c>
      <c r="B162">
        <v>10038</v>
      </c>
      <c r="C162" t="s">
        <v>102</v>
      </c>
      <c r="D162" t="s">
        <v>96</v>
      </c>
      <c r="E162">
        <v>10081</v>
      </c>
      <c r="F162" s="16">
        <v>41645</v>
      </c>
      <c r="G162">
        <v>64520</v>
      </c>
      <c r="H162" t="s">
        <v>512</v>
      </c>
      <c r="I162" s="16">
        <v>30798</v>
      </c>
      <c r="J162" t="s">
        <v>46</v>
      </c>
      <c r="K162" t="s">
        <v>26</v>
      </c>
      <c r="L162" t="s">
        <v>57</v>
      </c>
      <c r="M162" t="s">
        <v>28</v>
      </c>
      <c r="N162">
        <v>1460</v>
      </c>
      <c r="P162" t="s">
        <v>29</v>
      </c>
      <c r="Q162" t="s">
        <v>30</v>
      </c>
      <c r="R162" t="s">
        <v>163</v>
      </c>
      <c r="S162" t="s">
        <v>40</v>
      </c>
      <c r="T162">
        <v>5</v>
      </c>
      <c r="U162">
        <v>4</v>
      </c>
      <c r="V162" s="16">
        <v>43482</v>
      </c>
      <c r="W162">
        <v>3</v>
      </c>
      <c r="X162" t="s">
        <v>448</v>
      </c>
      <c r="Y162" t="s">
        <v>483</v>
      </c>
      <c r="Z162" t="s">
        <v>502</v>
      </c>
      <c r="AA162">
        <v>40</v>
      </c>
      <c r="AB162" t="s">
        <v>526</v>
      </c>
      <c r="AC162">
        <v>2014</v>
      </c>
      <c r="AD162" t="s">
        <v>538</v>
      </c>
    </row>
    <row r="163" spans="1:30" x14ac:dyDescent="0.35">
      <c r="A163" t="s">
        <v>361</v>
      </c>
      <c r="B163">
        <v>10020</v>
      </c>
      <c r="C163" t="s">
        <v>23</v>
      </c>
      <c r="D163" t="s">
        <v>24</v>
      </c>
      <c r="E163">
        <v>10114</v>
      </c>
      <c r="F163" s="16">
        <v>41463</v>
      </c>
      <c r="G163">
        <v>63353</v>
      </c>
      <c r="H163" t="s">
        <v>512</v>
      </c>
      <c r="I163" s="16">
        <v>31075</v>
      </c>
      <c r="J163" t="s">
        <v>54</v>
      </c>
      <c r="K163" t="s">
        <v>26</v>
      </c>
      <c r="L163" t="s">
        <v>27</v>
      </c>
      <c r="M163" t="s">
        <v>28</v>
      </c>
      <c r="N163">
        <v>1730</v>
      </c>
      <c r="P163" t="s">
        <v>29</v>
      </c>
      <c r="Q163" t="s">
        <v>30</v>
      </c>
      <c r="R163" t="s">
        <v>55</v>
      </c>
      <c r="S163" t="s">
        <v>32</v>
      </c>
      <c r="T163">
        <v>3.6</v>
      </c>
      <c r="U163">
        <v>5</v>
      </c>
      <c r="V163" s="16">
        <v>43507</v>
      </c>
      <c r="W163">
        <v>4</v>
      </c>
      <c r="X163" t="s">
        <v>470</v>
      </c>
      <c r="Y163" t="s">
        <v>522</v>
      </c>
      <c r="Z163" t="s">
        <v>498</v>
      </c>
      <c r="AA163">
        <v>39</v>
      </c>
      <c r="AB163" t="s">
        <v>525</v>
      </c>
      <c r="AC163">
        <v>2013</v>
      </c>
      <c r="AD163" t="s">
        <v>538</v>
      </c>
    </row>
    <row r="164" spans="1:30" x14ac:dyDescent="0.35">
      <c r="A164" t="s">
        <v>275</v>
      </c>
      <c r="B164">
        <v>10232</v>
      </c>
      <c r="C164" t="s">
        <v>276</v>
      </c>
      <c r="D164" t="s">
        <v>35</v>
      </c>
      <c r="E164">
        <v>10197</v>
      </c>
      <c r="F164" s="16">
        <v>42645</v>
      </c>
      <c r="G164">
        <v>81584</v>
      </c>
      <c r="H164" t="s">
        <v>511</v>
      </c>
      <c r="I164" s="16">
        <v>31942</v>
      </c>
      <c r="J164" t="s">
        <v>25</v>
      </c>
      <c r="K164" t="s">
        <v>26</v>
      </c>
      <c r="L164" t="s">
        <v>82</v>
      </c>
      <c r="M164" t="s">
        <v>28</v>
      </c>
      <c r="N164">
        <v>1886</v>
      </c>
      <c r="P164" t="s">
        <v>29</v>
      </c>
      <c r="Q164" t="s">
        <v>30</v>
      </c>
      <c r="R164" t="s">
        <v>39</v>
      </c>
      <c r="S164" t="s">
        <v>40</v>
      </c>
      <c r="T164">
        <v>4.0999999999999996</v>
      </c>
      <c r="U164">
        <v>5</v>
      </c>
      <c r="V164" s="16">
        <v>43473</v>
      </c>
      <c r="W164">
        <v>2</v>
      </c>
      <c r="X164" t="s">
        <v>473</v>
      </c>
      <c r="Y164" t="s">
        <v>485</v>
      </c>
      <c r="Z164" t="s">
        <v>509</v>
      </c>
      <c r="AA164">
        <v>37</v>
      </c>
      <c r="AB164" t="s">
        <v>525</v>
      </c>
      <c r="AC164">
        <v>2016</v>
      </c>
      <c r="AD164" t="s">
        <v>540</v>
      </c>
    </row>
    <row r="165" spans="1:30" x14ac:dyDescent="0.35">
      <c r="A165" t="s">
        <v>356</v>
      </c>
      <c r="B165">
        <v>10011</v>
      </c>
      <c r="C165" t="s">
        <v>23</v>
      </c>
      <c r="D165" t="s">
        <v>24</v>
      </c>
      <c r="E165">
        <v>10069</v>
      </c>
      <c r="F165" s="16">
        <v>40875</v>
      </c>
      <c r="G165">
        <v>46738</v>
      </c>
      <c r="H165" t="s">
        <v>511</v>
      </c>
      <c r="I165" s="16">
        <v>26676</v>
      </c>
      <c r="J165" t="s">
        <v>36</v>
      </c>
      <c r="K165" t="s">
        <v>26</v>
      </c>
      <c r="L165" t="s">
        <v>82</v>
      </c>
      <c r="M165" t="s">
        <v>28</v>
      </c>
      <c r="N165">
        <v>2171</v>
      </c>
      <c r="P165" t="s">
        <v>29</v>
      </c>
      <c r="Q165" t="s">
        <v>30</v>
      </c>
      <c r="R165" t="s">
        <v>48</v>
      </c>
      <c r="S165" t="s">
        <v>32</v>
      </c>
      <c r="T165">
        <v>4.3600000000000003</v>
      </c>
      <c r="U165">
        <v>5</v>
      </c>
      <c r="V165" s="16">
        <v>43507</v>
      </c>
      <c r="W165">
        <v>16</v>
      </c>
      <c r="X165" t="s">
        <v>470</v>
      </c>
      <c r="Y165" t="s">
        <v>522</v>
      </c>
      <c r="Z165" t="s">
        <v>494</v>
      </c>
      <c r="AA165">
        <v>51</v>
      </c>
      <c r="AB165" t="s">
        <v>527</v>
      </c>
      <c r="AC165">
        <v>2011</v>
      </c>
      <c r="AD165" t="s">
        <v>542</v>
      </c>
    </row>
    <row r="166" spans="1:30" x14ac:dyDescent="0.35">
      <c r="A166" t="s">
        <v>278</v>
      </c>
      <c r="B166">
        <v>10134</v>
      </c>
      <c r="C166" t="s">
        <v>279</v>
      </c>
      <c r="D166" t="s">
        <v>96</v>
      </c>
      <c r="E166">
        <v>10175</v>
      </c>
      <c r="F166" s="16">
        <v>42374</v>
      </c>
      <c r="G166">
        <v>93046</v>
      </c>
      <c r="H166" t="s">
        <v>512</v>
      </c>
      <c r="I166" s="16">
        <v>30843</v>
      </c>
      <c r="J166" t="s">
        <v>36</v>
      </c>
      <c r="K166" t="s">
        <v>26</v>
      </c>
      <c r="L166" t="s">
        <v>27</v>
      </c>
      <c r="M166" t="s">
        <v>28</v>
      </c>
      <c r="N166">
        <v>1460</v>
      </c>
      <c r="P166" t="s">
        <v>29</v>
      </c>
      <c r="Q166" t="s">
        <v>30</v>
      </c>
      <c r="R166" t="s">
        <v>87</v>
      </c>
      <c r="S166" t="s">
        <v>40</v>
      </c>
      <c r="T166">
        <v>4.0999999999999996</v>
      </c>
      <c r="U166">
        <v>4</v>
      </c>
      <c r="V166" s="16">
        <v>43493</v>
      </c>
      <c r="W166">
        <v>20</v>
      </c>
      <c r="X166" t="s">
        <v>474</v>
      </c>
      <c r="Y166" t="s">
        <v>483</v>
      </c>
      <c r="Z166" t="s">
        <v>503</v>
      </c>
      <c r="AA166">
        <v>40</v>
      </c>
      <c r="AB166" t="s">
        <v>526</v>
      </c>
      <c r="AC166">
        <v>2016</v>
      </c>
      <c r="AD166" t="s">
        <v>541</v>
      </c>
    </row>
    <row r="167" spans="1:30" x14ac:dyDescent="0.35">
      <c r="A167" t="s">
        <v>280</v>
      </c>
      <c r="B167">
        <v>10251</v>
      </c>
      <c r="C167" t="s">
        <v>23</v>
      </c>
      <c r="D167" t="s">
        <v>24</v>
      </c>
      <c r="E167">
        <v>10088</v>
      </c>
      <c r="F167" s="16">
        <v>41043</v>
      </c>
      <c r="G167">
        <v>64738</v>
      </c>
      <c r="H167" t="s">
        <v>512</v>
      </c>
      <c r="I167" s="16">
        <v>30196</v>
      </c>
      <c r="J167" t="s">
        <v>36</v>
      </c>
      <c r="K167" t="s">
        <v>26</v>
      </c>
      <c r="L167" t="s">
        <v>82</v>
      </c>
      <c r="M167" t="s">
        <v>28</v>
      </c>
      <c r="N167">
        <v>1776</v>
      </c>
      <c r="P167" t="s">
        <v>29</v>
      </c>
      <c r="Q167" t="s">
        <v>30</v>
      </c>
      <c r="R167" t="s">
        <v>48</v>
      </c>
      <c r="S167" t="s">
        <v>40</v>
      </c>
      <c r="T167">
        <v>4.0999999999999996</v>
      </c>
      <c r="U167">
        <v>3</v>
      </c>
      <c r="V167" s="16">
        <v>43518</v>
      </c>
      <c r="W167">
        <v>10</v>
      </c>
      <c r="X167" t="s">
        <v>470</v>
      </c>
      <c r="Y167" t="s">
        <v>522</v>
      </c>
      <c r="Z167" t="s">
        <v>493</v>
      </c>
      <c r="AA167">
        <v>42</v>
      </c>
      <c r="AB167" t="s">
        <v>526</v>
      </c>
      <c r="AC167">
        <v>2012</v>
      </c>
      <c r="AD167" t="s">
        <v>538</v>
      </c>
    </row>
    <row r="168" spans="1:30" x14ac:dyDescent="0.35">
      <c r="A168" t="s">
        <v>281</v>
      </c>
      <c r="B168">
        <v>10103</v>
      </c>
      <c r="C168" t="s">
        <v>107</v>
      </c>
      <c r="D168" t="s">
        <v>108</v>
      </c>
      <c r="E168">
        <v>10188</v>
      </c>
      <c r="F168" s="16">
        <v>41029</v>
      </c>
      <c r="G168">
        <v>70468</v>
      </c>
      <c r="H168" t="s">
        <v>512</v>
      </c>
      <c r="I168" s="16">
        <v>32504</v>
      </c>
      <c r="J168" t="s">
        <v>105</v>
      </c>
      <c r="K168" t="s">
        <v>26</v>
      </c>
      <c r="L168" t="s">
        <v>57</v>
      </c>
      <c r="M168" t="s">
        <v>282</v>
      </c>
      <c r="N168">
        <v>84111</v>
      </c>
      <c r="P168" t="s">
        <v>29</v>
      </c>
      <c r="Q168" t="s">
        <v>30</v>
      </c>
      <c r="R168" t="s">
        <v>163</v>
      </c>
      <c r="S168" t="s">
        <v>40</v>
      </c>
      <c r="T168">
        <v>4.53</v>
      </c>
      <c r="U168">
        <v>3</v>
      </c>
      <c r="V168" s="16">
        <v>43494</v>
      </c>
      <c r="W168">
        <v>16</v>
      </c>
      <c r="X168" t="s">
        <v>450</v>
      </c>
      <c r="Y168" t="s">
        <v>486</v>
      </c>
      <c r="Z168" t="s">
        <v>504</v>
      </c>
      <c r="AA168">
        <v>35</v>
      </c>
      <c r="AB168" t="s">
        <v>525</v>
      </c>
      <c r="AC168">
        <v>2012</v>
      </c>
      <c r="AD168" t="s">
        <v>539</v>
      </c>
    </row>
    <row r="169" spans="1:30" x14ac:dyDescent="0.35">
      <c r="A169" t="s">
        <v>283</v>
      </c>
      <c r="B169">
        <v>10017</v>
      </c>
      <c r="C169" t="s">
        <v>98</v>
      </c>
      <c r="D169" t="s">
        <v>24</v>
      </c>
      <c r="E169">
        <v>10175</v>
      </c>
      <c r="F169" s="16">
        <v>41547</v>
      </c>
      <c r="G169">
        <v>77915</v>
      </c>
      <c r="H169" t="s">
        <v>511</v>
      </c>
      <c r="I169" s="16">
        <v>29885</v>
      </c>
      <c r="J169" t="s">
        <v>36</v>
      </c>
      <c r="K169" t="s">
        <v>26</v>
      </c>
      <c r="L169" t="s">
        <v>27</v>
      </c>
      <c r="M169" t="s">
        <v>28</v>
      </c>
      <c r="N169">
        <v>2110</v>
      </c>
      <c r="P169" t="s">
        <v>29</v>
      </c>
      <c r="Q169" t="s">
        <v>30</v>
      </c>
      <c r="R169" t="s">
        <v>163</v>
      </c>
      <c r="S169" t="s">
        <v>32</v>
      </c>
      <c r="T169">
        <v>4.0999999999999996</v>
      </c>
      <c r="U169">
        <v>3</v>
      </c>
      <c r="V169" s="16">
        <v>43486</v>
      </c>
      <c r="W169">
        <v>11</v>
      </c>
      <c r="X169" t="s">
        <v>469</v>
      </c>
      <c r="Y169" t="s">
        <v>522</v>
      </c>
      <c r="Z169" t="s">
        <v>503</v>
      </c>
      <c r="AA169">
        <v>42</v>
      </c>
      <c r="AB169" t="s">
        <v>526</v>
      </c>
      <c r="AC169">
        <v>2013</v>
      </c>
      <c r="AD169" t="s">
        <v>539</v>
      </c>
    </row>
    <row r="170" spans="1:30" x14ac:dyDescent="0.35">
      <c r="A170" t="s">
        <v>353</v>
      </c>
      <c r="B170">
        <v>10140</v>
      </c>
      <c r="C170" t="s">
        <v>107</v>
      </c>
      <c r="D170" t="s">
        <v>108</v>
      </c>
      <c r="E170">
        <v>10188</v>
      </c>
      <c r="F170" s="16">
        <v>41771</v>
      </c>
      <c r="G170">
        <v>61809</v>
      </c>
      <c r="H170" t="s">
        <v>512</v>
      </c>
      <c r="I170" s="16">
        <v>20009</v>
      </c>
      <c r="J170" t="s">
        <v>36</v>
      </c>
      <c r="K170" t="s">
        <v>26</v>
      </c>
      <c r="L170" t="s">
        <v>27</v>
      </c>
      <c r="M170" t="s">
        <v>354</v>
      </c>
      <c r="N170">
        <v>83706</v>
      </c>
      <c r="P170" t="s">
        <v>29</v>
      </c>
      <c r="Q170" t="s">
        <v>30</v>
      </c>
      <c r="R170" t="s">
        <v>87</v>
      </c>
      <c r="S170" t="s">
        <v>40</v>
      </c>
      <c r="T170">
        <v>3.98</v>
      </c>
      <c r="U170">
        <v>3</v>
      </c>
      <c r="V170" s="16">
        <v>43493</v>
      </c>
      <c r="W170">
        <v>4</v>
      </c>
      <c r="X170" t="s">
        <v>450</v>
      </c>
      <c r="Y170" t="s">
        <v>486</v>
      </c>
      <c r="Z170" t="s">
        <v>504</v>
      </c>
      <c r="AA170">
        <v>69</v>
      </c>
      <c r="AB170" t="s">
        <v>524</v>
      </c>
      <c r="AC170">
        <v>2014</v>
      </c>
      <c r="AD170" t="s">
        <v>538</v>
      </c>
    </row>
    <row r="171" spans="1:30" x14ac:dyDescent="0.35">
      <c r="A171" t="s">
        <v>285</v>
      </c>
      <c r="B171">
        <v>10137</v>
      </c>
      <c r="C171" t="s">
        <v>42</v>
      </c>
      <c r="D171" t="s">
        <v>24</v>
      </c>
      <c r="E171">
        <v>10265</v>
      </c>
      <c r="F171" s="16">
        <v>41463</v>
      </c>
      <c r="G171">
        <v>63450</v>
      </c>
      <c r="H171" t="s">
        <v>512</v>
      </c>
      <c r="I171" s="16">
        <v>28933</v>
      </c>
      <c r="J171" t="s">
        <v>36</v>
      </c>
      <c r="K171" t="s">
        <v>26</v>
      </c>
      <c r="L171" t="s">
        <v>27</v>
      </c>
      <c r="M171" t="s">
        <v>28</v>
      </c>
      <c r="N171">
        <v>1770</v>
      </c>
      <c r="P171" t="s">
        <v>29</v>
      </c>
      <c r="Q171" t="s">
        <v>30</v>
      </c>
      <c r="R171" t="s">
        <v>31</v>
      </c>
      <c r="S171" t="s">
        <v>40</v>
      </c>
      <c r="T171">
        <v>4</v>
      </c>
      <c r="U171">
        <v>3</v>
      </c>
      <c r="V171" s="16">
        <v>43514</v>
      </c>
      <c r="W171">
        <v>7</v>
      </c>
      <c r="X171" t="s">
        <v>471</v>
      </c>
      <c r="Y171" t="s">
        <v>522</v>
      </c>
      <c r="Z171" t="s">
        <v>501</v>
      </c>
      <c r="AA171">
        <v>45</v>
      </c>
      <c r="AB171" t="s">
        <v>526</v>
      </c>
      <c r="AC171">
        <v>2013</v>
      </c>
      <c r="AD171" t="s">
        <v>538</v>
      </c>
    </row>
    <row r="172" spans="1:30" x14ac:dyDescent="0.35">
      <c r="A172" t="s">
        <v>286</v>
      </c>
      <c r="B172">
        <v>10008</v>
      </c>
      <c r="C172" t="s">
        <v>60</v>
      </c>
      <c r="D172" t="s">
        <v>35</v>
      </c>
      <c r="E172">
        <v>10220</v>
      </c>
      <c r="F172" s="16">
        <v>40564</v>
      </c>
      <c r="G172">
        <v>51777</v>
      </c>
      <c r="H172" t="s">
        <v>511</v>
      </c>
      <c r="I172" s="16">
        <v>32421</v>
      </c>
      <c r="J172" t="s">
        <v>25</v>
      </c>
      <c r="K172" t="s">
        <v>26</v>
      </c>
      <c r="L172" t="s">
        <v>57</v>
      </c>
      <c r="M172" t="s">
        <v>92</v>
      </c>
      <c r="N172">
        <v>6070</v>
      </c>
      <c r="P172" t="s">
        <v>29</v>
      </c>
      <c r="Q172" t="s">
        <v>30</v>
      </c>
      <c r="R172" t="s">
        <v>58</v>
      </c>
      <c r="S172" t="s">
        <v>32</v>
      </c>
      <c r="T172">
        <v>4.6399999999999997</v>
      </c>
      <c r="U172">
        <v>4</v>
      </c>
      <c r="V172" s="16">
        <v>43490</v>
      </c>
      <c r="W172">
        <v>14</v>
      </c>
      <c r="X172" t="s">
        <v>465</v>
      </c>
      <c r="Y172" t="s">
        <v>485</v>
      </c>
      <c r="Z172" t="s">
        <v>507</v>
      </c>
      <c r="AA172">
        <v>35</v>
      </c>
      <c r="AB172" t="s">
        <v>525</v>
      </c>
      <c r="AC172">
        <v>2011</v>
      </c>
      <c r="AD172" t="s">
        <v>537</v>
      </c>
    </row>
    <row r="173" spans="1:30" x14ac:dyDescent="0.35">
      <c r="A173" t="s">
        <v>351</v>
      </c>
      <c r="B173">
        <v>10239</v>
      </c>
      <c r="C173" t="s">
        <v>159</v>
      </c>
      <c r="D173" t="s">
        <v>35</v>
      </c>
      <c r="E173">
        <v>10197</v>
      </c>
      <c r="F173" s="16">
        <v>42645</v>
      </c>
      <c r="G173">
        <v>95920</v>
      </c>
      <c r="H173" t="s">
        <v>511</v>
      </c>
      <c r="I173" s="16">
        <v>29353</v>
      </c>
      <c r="J173" t="s">
        <v>36</v>
      </c>
      <c r="K173" t="s">
        <v>26</v>
      </c>
      <c r="L173" t="s">
        <v>57</v>
      </c>
      <c r="M173" t="s">
        <v>28</v>
      </c>
      <c r="N173">
        <v>2110</v>
      </c>
      <c r="P173" t="s">
        <v>29</v>
      </c>
      <c r="Q173" t="s">
        <v>30</v>
      </c>
      <c r="R173" t="s">
        <v>39</v>
      </c>
      <c r="S173" t="s">
        <v>40</v>
      </c>
      <c r="T173">
        <v>4.4000000000000004</v>
      </c>
      <c r="U173">
        <v>4</v>
      </c>
      <c r="V173" s="16">
        <v>43502</v>
      </c>
      <c r="W173">
        <v>10</v>
      </c>
      <c r="X173" t="s">
        <v>451</v>
      </c>
      <c r="Y173" t="s">
        <v>485</v>
      </c>
      <c r="Z173" t="s">
        <v>509</v>
      </c>
      <c r="AA173">
        <v>44</v>
      </c>
      <c r="AB173" t="s">
        <v>526</v>
      </c>
      <c r="AC173">
        <v>2016</v>
      </c>
      <c r="AD173" t="s">
        <v>541</v>
      </c>
    </row>
    <row r="174" spans="1:30" x14ac:dyDescent="0.35">
      <c r="A174" t="s">
        <v>288</v>
      </c>
      <c r="B174">
        <v>10035</v>
      </c>
      <c r="C174" t="s">
        <v>42</v>
      </c>
      <c r="D174" t="s">
        <v>24</v>
      </c>
      <c r="E174">
        <v>10088</v>
      </c>
      <c r="F174" s="16">
        <v>41505</v>
      </c>
      <c r="G174">
        <v>73330</v>
      </c>
      <c r="H174" t="s">
        <v>511</v>
      </c>
      <c r="I174" s="16">
        <v>30038</v>
      </c>
      <c r="J174" t="s">
        <v>25</v>
      </c>
      <c r="K174" t="s">
        <v>26</v>
      </c>
      <c r="L174" t="s">
        <v>57</v>
      </c>
      <c r="M174" t="s">
        <v>28</v>
      </c>
      <c r="N174">
        <v>2324</v>
      </c>
      <c r="P174" t="s">
        <v>29</v>
      </c>
      <c r="Q174" t="s">
        <v>30</v>
      </c>
      <c r="R174" t="s">
        <v>39</v>
      </c>
      <c r="S174" t="s">
        <v>32</v>
      </c>
      <c r="T174">
        <v>4.2</v>
      </c>
      <c r="U174">
        <v>4</v>
      </c>
      <c r="V174" s="16">
        <v>43508</v>
      </c>
      <c r="W174">
        <v>19</v>
      </c>
      <c r="X174" t="s">
        <v>471</v>
      </c>
      <c r="Y174" t="s">
        <v>522</v>
      </c>
      <c r="Z174" t="s">
        <v>493</v>
      </c>
      <c r="AA174">
        <v>42</v>
      </c>
      <c r="AB174" t="s">
        <v>526</v>
      </c>
      <c r="AC174">
        <v>2013</v>
      </c>
      <c r="AD174" t="s">
        <v>539</v>
      </c>
    </row>
    <row r="175" spans="1:30" x14ac:dyDescent="0.35">
      <c r="A175" t="s">
        <v>289</v>
      </c>
      <c r="B175">
        <v>10057</v>
      </c>
      <c r="C175" t="s">
        <v>23</v>
      </c>
      <c r="D175" t="s">
        <v>24</v>
      </c>
      <c r="E175">
        <v>10088</v>
      </c>
      <c r="F175" s="16">
        <v>42051</v>
      </c>
      <c r="G175">
        <v>52057</v>
      </c>
      <c r="H175" t="s">
        <v>511</v>
      </c>
      <c r="I175" s="16">
        <v>27689</v>
      </c>
      <c r="J175" t="s">
        <v>36</v>
      </c>
      <c r="K175" t="s">
        <v>26</v>
      </c>
      <c r="L175" t="s">
        <v>57</v>
      </c>
      <c r="M175" t="s">
        <v>28</v>
      </c>
      <c r="N175">
        <v>2122</v>
      </c>
      <c r="P175" t="s">
        <v>29</v>
      </c>
      <c r="Q175" t="s">
        <v>30</v>
      </c>
      <c r="R175" t="s">
        <v>163</v>
      </c>
      <c r="S175" t="s">
        <v>40</v>
      </c>
      <c r="T175">
        <v>5</v>
      </c>
      <c r="U175">
        <v>3</v>
      </c>
      <c r="V175" s="16">
        <v>43488</v>
      </c>
      <c r="W175">
        <v>6</v>
      </c>
      <c r="X175" t="s">
        <v>470</v>
      </c>
      <c r="Y175" t="s">
        <v>522</v>
      </c>
      <c r="Z175" t="s">
        <v>493</v>
      </c>
      <c r="AA175">
        <v>48</v>
      </c>
      <c r="AB175" t="s">
        <v>526</v>
      </c>
      <c r="AC175">
        <v>2015</v>
      </c>
      <c r="AD175" t="s">
        <v>537</v>
      </c>
    </row>
    <row r="176" spans="1:30" x14ac:dyDescent="0.35">
      <c r="A176" t="s">
        <v>348</v>
      </c>
      <c r="B176">
        <v>10225</v>
      </c>
      <c r="C176" t="s">
        <v>23</v>
      </c>
      <c r="D176" t="s">
        <v>24</v>
      </c>
      <c r="E176">
        <v>10265</v>
      </c>
      <c r="F176" s="16">
        <v>41645</v>
      </c>
      <c r="G176">
        <v>59472</v>
      </c>
      <c r="H176" t="s">
        <v>512</v>
      </c>
      <c r="I176" s="16">
        <v>22451</v>
      </c>
      <c r="J176" t="s">
        <v>25</v>
      </c>
      <c r="K176" t="s">
        <v>26</v>
      </c>
      <c r="L176" t="s">
        <v>27</v>
      </c>
      <c r="M176" t="s">
        <v>28</v>
      </c>
      <c r="N176">
        <v>2109</v>
      </c>
      <c r="P176" t="s">
        <v>29</v>
      </c>
      <c r="Q176" t="s">
        <v>30</v>
      </c>
      <c r="R176" t="s">
        <v>55</v>
      </c>
      <c r="S176" t="s">
        <v>40</v>
      </c>
      <c r="T176">
        <v>4.8</v>
      </c>
      <c r="U176">
        <v>3</v>
      </c>
      <c r="V176" s="16">
        <v>43472</v>
      </c>
      <c r="W176">
        <v>14</v>
      </c>
      <c r="X176" t="s">
        <v>470</v>
      </c>
      <c r="Y176" t="s">
        <v>522</v>
      </c>
      <c r="Z176" t="s">
        <v>501</v>
      </c>
      <c r="AA176">
        <v>63</v>
      </c>
      <c r="AB176" t="s">
        <v>524</v>
      </c>
      <c r="AC176">
        <v>2014</v>
      </c>
      <c r="AD176" t="s">
        <v>537</v>
      </c>
    </row>
    <row r="177" spans="1:30" x14ac:dyDescent="0.35">
      <c r="A177" t="s">
        <v>345</v>
      </c>
      <c r="B177">
        <v>10124</v>
      </c>
      <c r="C177" t="s">
        <v>107</v>
      </c>
      <c r="D177" t="s">
        <v>108</v>
      </c>
      <c r="E177">
        <v>10200</v>
      </c>
      <c r="F177" s="16">
        <v>40917</v>
      </c>
      <c r="G177">
        <v>61844</v>
      </c>
      <c r="H177" t="s">
        <v>511</v>
      </c>
      <c r="I177" s="16">
        <v>32384</v>
      </c>
      <c r="J177" t="s">
        <v>36</v>
      </c>
      <c r="K177" t="s">
        <v>26</v>
      </c>
      <c r="L177" t="s">
        <v>57</v>
      </c>
      <c r="M177" t="s">
        <v>346</v>
      </c>
      <c r="N177">
        <v>40220</v>
      </c>
      <c r="P177" t="s">
        <v>29</v>
      </c>
      <c r="Q177" t="s">
        <v>30</v>
      </c>
      <c r="R177" t="s">
        <v>163</v>
      </c>
      <c r="S177" t="s">
        <v>40</v>
      </c>
      <c r="T177">
        <v>4.2</v>
      </c>
      <c r="U177">
        <v>5</v>
      </c>
      <c r="V177" s="16">
        <v>43497</v>
      </c>
      <c r="W177">
        <v>9</v>
      </c>
      <c r="X177" t="s">
        <v>450</v>
      </c>
      <c r="Y177" t="s">
        <v>486</v>
      </c>
      <c r="Z177" t="s">
        <v>506</v>
      </c>
      <c r="AA177">
        <v>36</v>
      </c>
      <c r="AB177" t="s">
        <v>525</v>
      </c>
      <c r="AC177">
        <v>2012</v>
      </c>
      <c r="AD177" t="s">
        <v>538</v>
      </c>
    </row>
    <row r="178" spans="1:30" x14ac:dyDescent="0.35">
      <c r="A178" t="s">
        <v>292</v>
      </c>
      <c r="B178">
        <v>10219</v>
      </c>
      <c r="C178" t="s">
        <v>23</v>
      </c>
      <c r="D178" t="s">
        <v>24</v>
      </c>
      <c r="E178">
        <v>10062</v>
      </c>
      <c r="F178" s="16">
        <v>41645</v>
      </c>
      <c r="G178">
        <v>45395</v>
      </c>
      <c r="H178" t="s">
        <v>511</v>
      </c>
      <c r="I178" s="16">
        <v>31600</v>
      </c>
      <c r="J178" t="s">
        <v>25</v>
      </c>
      <c r="K178" t="s">
        <v>26</v>
      </c>
      <c r="L178" t="s">
        <v>27</v>
      </c>
      <c r="M178" t="s">
        <v>28</v>
      </c>
      <c r="N178">
        <v>2189</v>
      </c>
      <c r="P178" t="s">
        <v>29</v>
      </c>
      <c r="Q178" t="s">
        <v>30</v>
      </c>
      <c r="R178" t="s">
        <v>31</v>
      </c>
      <c r="S178" t="s">
        <v>40</v>
      </c>
      <c r="T178">
        <v>4.5999999999999996</v>
      </c>
      <c r="U178">
        <v>4</v>
      </c>
      <c r="V178" s="16">
        <v>43522</v>
      </c>
      <c r="W178">
        <v>14</v>
      </c>
      <c r="X178" t="s">
        <v>470</v>
      </c>
      <c r="Y178" t="s">
        <v>522</v>
      </c>
      <c r="Z178" t="s">
        <v>497</v>
      </c>
      <c r="AA178">
        <v>38</v>
      </c>
      <c r="AB178" t="s">
        <v>525</v>
      </c>
      <c r="AC178">
        <v>2014</v>
      </c>
      <c r="AD178" t="s">
        <v>542</v>
      </c>
    </row>
    <row r="179" spans="1:30" x14ac:dyDescent="0.35">
      <c r="A179" t="s">
        <v>293</v>
      </c>
      <c r="B179">
        <v>10077</v>
      </c>
      <c r="C179" t="s">
        <v>42</v>
      </c>
      <c r="D179" t="s">
        <v>24</v>
      </c>
      <c r="E179">
        <v>10069</v>
      </c>
      <c r="F179" s="16">
        <v>42501</v>
      </c>
      <c r="G179">
        <v>62385</v>
      </c>
      <c r="H179" t="s">
        <v>511</v>
      </c>
      <c r="I179" s="16">
        <v>27997</v>
      </c>
      <c r="J179" t="s">
        <v>36</v>
      </c>
      <c r="K179" t="s">
        <v>26</v>
      </c>
      <c r="L179" t="s">
        <v>27</v>
      </c>
      <c r="M179" t="s">
        <v>28</v>
      </c>
      <c r="N179">
        <v>2324</v>
      </c>
      <c r="P179" t="s">
        <v>29</v>
      </c>
      <c r="Q179" t="s">
        <v>30</v>
      </c>
      <c r="R179" t="s">
        <v>31</v>
      </c>
      <c r="S179" t="s">
        <v>40</v>
      </c>
      <c r="T179">
        <v>5</v>
      </c>
      <c r="U179">
        <v>3</v>
      </c>
      <c r="V179" s="16">
        <v>43486</v>
      </c>
      <c r="W179">
        <v>4</v>
      </c>
      <c r="X179" t="s">
        <v>471</v>
      </c>
      <c r="Y179" t="s">
        <v>522</v>
      </c>
      <c r="Z179" t="s">
        <v>494</v>
      </c>
      <c r="AA179">
        <v>48</v>
      </c>
      <c r="AB179" t="s">
        <v>526</v>
      </c>
      <c r="AC179">
        <v>2016</v>
      </c>
      <c r="AD179" t="s">
        <v>538</v>
      </c>
    </row>
    <row r="180" spans="1:30" x14ac:dyDescent="0.35">
      <c r="A180" t="s">
        <v>344</v>
      </c>
      <c r="B180">
        <v>10164</v>
      </c>
      <c r="C180" t="s">
        <v>23</v>
      </c>
      <c r="D180" t="s">
        <v>24</v>
      </c>
      <c r="E180">
        <v>10252</v>
      </c>
      <c r="F180" s="16">
        <v>39391</v>
      </c>
      <c r="G180">
        <v>47001</v>
      </c>
      <c r="H180" t="s">
        <v>512</v>
      </c>
      <c r="I180" s="16">
        <v>29913</v>
      </c>
      <c r="J180" t="s">
        <v>25</v>
      </c>
      <c r="K180" t="s">
        <v>26</v>
      </c>
      <c r="L180" t="s">
        <v>27</v>
      </c>
      <c r="M180" t="s">
        <v>28</v>
      </c>
      <c r="N180">
        <v>2451</v>
      </c>
      <c r="P180" t="s">
        <v>29</v>
      </c>
      <c r="Q180" t="s">
        <v>30</v>
      </c>
      <c r="R180" t="s">
        <v>48</v>
      </c>
      <c r="S180" t="s">
        <v>40</v>
      </c>
      <c r="T180">
        <v>3.66</v>
      </c>
      <c r="U180">
        <v>3</v>
      </c>
      <c r="V180" s="16">
        <v>43521</v>
      </c>
      <c r="W180">
        <v>15</v>
      </c>
      <c r="X180" t="s">
        <v>470</v>
      </c>
      <c r="Y180" t="s">
        <v>522</v>
      </c>
      <c r="Z180" t="s">
        <v>500</v>
      </c>
      <c r="AA180">
        <v>42</v>
      </c>
      <c r="AB180" t="s">
        <v>526</v>
      </c>
      <c r="AC180">
        <v>2007</v>
      </c>
      <c r="AD180" t="s">
        <v>542</v>
      </c>
    </row>
    <row r="181" spans="1:30" x14ac:dyDescent="0.35">
      <c r="A181" t="s">
        <v>295</v>
      </c>
      <c r="B181">
        <v>10279</v>
      </c>
      <c r="C181" t="s">
        <v>23</v>
      </c>
      <c r="D181" t="s">
        <v>24</v>
      </c>
      <c r="E181">
        <v>10114</v>
      </c>
      <c r="F181" s="16">
        <v>41589</v>
      </c>
      <c r="G181">
        <v>61349</v>
      </c>
      <c r="H181" t="s">
        <v>511</v>
      </c>
      <c r="I181" s="16">
        <v>27340</v>
      </c>
      <c r="J181" t="s">
        <v>36</v>
      </c>
      <c r="K181" t="s">
        <v>26</v>
      </c>
      <c r="L181" t="s">
        <v>27</v>
      </c>
      <c r="M181" t="s">
        <v>28</v>
      </c>
      <c r="N181">
        <v>2451</v>
      </c>
      <c r="P181" t="s">
        <v>29</v>
      </c>
      <c r="Q181" t="s">
        <v>30</v>
      </c>
      <c r="R181" t="s">
        <v>31</v>
      </c>
      <c r="S181" t="s">
        <v>40</v>
      </c>
      <c r="T181">
        <v>4.0999999999999996</v>
      </c>
      <c r="U181">
        <v>3</v>
      </c>
      <c r="V181" s="16">
        <v>43487</v>
      </c>
      <c r="W181">
        <v>11</v>
      </c>
      <c r="X181" t="s">
        <v>470</v>
      </c>
      <c r="Y181" t="s">
        <v>522</v>
      </c>
      <c r="Z181" t="s">
        <v>498</v>
      </c>
      <c r="AA181">
        <v>49</v>
      </c>
      <c r="AB181" t="s">
        <v>526</v>
      </c>
      <c r="AC181">
        <v>2013</v>
      </c>
      <c r="AD181" t="s">
        <v>538</v>
      </c>
    </row>
    <row r="182" spans="1:30" x14ac:dyDescent="0.35">
      <c r="A182" t="s">
        <v>296</v>
      </c>
      <c r="B182">
        <v>10110</v>
      </c>
      <c r="C182" t="s">
        <v>51</v>
      </c>
      <c r="D182" t="s">
        <v>52</v>
      </c>
      <c r="E182">
        <v>10194</v>
      </c>
      <c r="F182" s="16">
        <v>41589</v>
      </c>
      <c r="G182">
        <v>105688</v>
      </c>
      <c r="H182" t="s">
        <v>511</v>
      </c>
      <c r="I182" s="16">
        <v>32088</v>
      </c>
      <c r="J182" t="s">
        <v>25</v>
      </c>
      <c r="K182" t="s">
        <v>26</v>
      </c>
      <c r="L182" t="s">
        <v>82</v>
      </c>
      <c r="M182" t="s">
        <v>28</v>
      </c>
      <c r="N182">
        <v>2135</v>
      </c>
      <c r="P182" t="s">
        <v>29</v>
      </c>
      <c r="Q182" t="s">
        <v>30</v>
      </c>
      <c r="R182" t="s">
        <v>48</v>
      </c>
      <c r="S182" t="s">
        <v>40</v>
      </c>
      <c r="T182">
        <v>4.5</v>
      </c>
      <c r="U182">
        <v>5</v>
      </c>
      <c r="V182" s="16">
        <v>43479</v>
      </c>
      <c r="W182">
        <v>14</v>
      </c>
      <c r="X182" t="s">
        <v>475</v>
      </c>
      <c r="Y182" t="s">
        <v>487</v>
      </c>
      <c r="Z182" t="s">
        <v>496</v>
      </c>
      <c r="AA182">
        <v>36</v>
      </c>
      <c r="AB182" t="s">
        <v>525</v>
      </c>
      <c r="AC182">
        <v>2013</v>
      </c>
      <c r="AD182" t="s">
        <v>532</v>
      </c>
    </row>
    <row r="183" spans="1:30" x14ac:dyDescent="0.35">
      <c r="A183" t="s">
        <v>297</v>
      </c>
      <c r="B183">
        <v>10053</v>
      </c>
      <c r="C183" t="s">
        <v>23</v>
      </c>
      <c r="D183" t="s">
        <v>24</v>
      </c>
      <c r="E183">
        <v>10252</v>
      </c>
      <c r="F183" s="16">
        <v>40694</v>
      </c>
      <c r="G183">
        <v>54132</v>
      </c>
      <c r="H183" t="s">
        <v>511</v>
      </c>
      <c r="I183" s="16">
        <v>28451</v>
      </c>
      <c r="J183" t="s">
        <v>36</v>
      </c>
      <c r="K183" t="s">
        <v>26</v>
      </c>
      <c r="L183" t="s">
        <v>27</v>
      </c>
      <c r="M183" t="s">
        <v>28</v>
      </c>
      <c r="N183">
        <v>2330</v>
      </c>
      <c r="P183" t="s">
        <v>29</v>
      </c>
      <c r="Q183" t="s">
        <v>30</v>
      </c>
      <c r="R183" t="s">
        <v>39</v>
      </c>
      <c r="S183" t="s">
        <v>40</v>
      </c>
      <c r="T183">
        <v>5</v>
      </c>
      <c r="U183">
        <v>4</v>
      </c>
      <c r="V183" s="16">
        <v>43475</v>
      </c>
      <c r="W183">
        <v>8</v>
      </c>
      <c r="X183" t="s">
        <v>470</v>
      </c>
      <c r="Y183" t="s">
        <v>522</v>
      </c>
      <c r="Z183" t="s">
        <v>500</v>
      </c>
      <c r="AA183">
        <v>46</v>
      </c>
      <c r="AB183" t="s">
        <v>526</v>
      </c>
      <c r="AC183">
        <v>2011</v>
      </c>
      <c r="AD183" t="s">
        <v>537</v>
      </c>
    </row>
    <row r="184" spans="1:30" x14ac:dyDescent="0.35">
      <c r="A184" t="s">
        <v>298</v>
      </c>
      <c r="B184">
        <v>10076</v>
      </c>
      <c r="C184" t="s">
        <v>42</v>
      </c>
      <c r="D184" t="s">
        <v>24</v>
      </c>
      <c r="E184">
        <v>10062</v>
      </c>
      <c r="F184" s="16">
        <v>42093</v>
      </c>
      <c r="G184">
        <v>55315</v>
      </c>
      <c r="H184" t="s">
        <v>511</v>
      </c>
      <c r="I184" s="16">
        <v>31918</v>
      </c>
      <c r="J184" t="s">
        <v>25</v>
      </c>
      <c r="K184" t="s">
        <v>26</v>
      </c>
      <c r="L184" t="s">
        <v>57</v>
      </c>
      <c r="M184" t="s">
        <v>28</v>
      </c>
      <c r="N184">
        <v>2149</v>
      </c>
      <c r="P184" t="s">
        <v>29</v>
      </c>
      <c r="Q184" t="s">
        <v>30</v>
      </c>
      <c r="R184" t="s">
        <v>31</v>
      </c>
      <c r="S184" t="s">
        <v>40</v>
      </c>
      <c r="T184">
        <v>5</v>
      </c>
      <c r="U184">
        <v>5</v>
      </c>
      <c r="V184" s="16">
        <v>43503</v>
      </c>
      <c r="W184">
        <v>16</v>
      </c>
      <c r="X184" t="s">
        <v>471</v>
      </c>
      <c r="Y184" t="s">
        <v>522</v>
      </c>
      <c r="Z184" t="s">
        <v>497</v>
      </c>
      <c r="AA184">
        <v>37</v>
      </c>
      <c r="AB184" t="s">
        <v>525</v>
      </c>
      <c r="AC184">
        <v>2015</v>
      </c>
      <c r="AD184" t="s">
        <v>537</v>
      </c>
    </row>
    <row r="185" spans="1:30" x14ac:dyDescent="0.35">
      <c r="A185" t="s">
        <v>299</v>
      </c>
      <c r="B185">
        <v>10145</v>
      </c>
      <c r="C185" t="s">
        <v>23</v>
      </c>
      <c r="D185" t="s">
        <v>24</v>
      </c>
      <c r="E185">
        <v>10196</v>
      </c>
      <c r="F185" s="16">
        <v>41281</v>
      </c>
      <c r="G185">
        <v>62810</v>
      </c>
      <c r="H185" t="s">
        <v>511</v>
      </c>
      <c r="I185" s="16">
        <v>31784</v>
      </c>
      <c r="J185" t="s">
        <v>36</v>
      </c>
      <c r="K185" t="s">
        <v>26</v>
      </c>
      <c r="L185" t="s">
        <v>57</v>
      </c>
      <c r="M185" t="s">
        <v>28</v>
      </c>
      <c r="N185">
        <v>2184</v>
      </c>
      <c r="P185" t="s">
        <v>29</v>
      </c>
      <c r="Q185" t="s">
        <v>30</v>
      </c>
      <c r="R185" t="s">
        <v>87</v>
      </c>
      <c r="S185" t="s">
        <v>40</v>
      </c>
      <c r="T185">
        <v>3.93</v>
      </c>
      <c r="U185">
        <v>3</v>
      </c>
      <c r="V185" s="16">
        <v>43495</v>
      </c>
      <c r="W185">
        <v>20</v>
      </c>
      <c r="X185" t="s">
        <v>470</v>
      </c>
      <c r="Y185" t="s">
        <v>522</v>
      </c>
      <c r="Z185" t="s">
        <v>492</v>
      </c>
      <c r="AA185">
        <v>37</v>
      </c>
      <c r="AB185" t="s">
        <v>525</v>
      </c>
      <c r="AC185">
        <v>2013</v>
      </c>
      <c r="AD185" t="s">
        <v>538</v>
      </c>
    </row>
    <row r="186" spans="1:30" x14ac:dyDescent="0.35">
      <c r="A186" t="s">
        <v>300</v>
      </c>
      <c r="B186">
        <v>10202</v>
      </c>
      <c r="C186" t="s">
        <v>107</v>
      </c>
      <c r="D186" t="s">
        <v>108</v>
      </c>
      <c r="E186">
        <v>10200</v>
      </c>
      <c r="F186" s="16">
        <v>42557</v>
      </c>
      <c r="G186">
        <v>63291</v>
      </c>
      <c r="H186" t="s">
        <v>512</v>
      </c>
      <c r="I186" s="16">
        <v>30864</v>
      </c>
      <c r="J186" t="s">
        <v>36</v>
      </c>
      <c r="K186" t="s">
        <v>26</v>
      </c>
      <c r="L186" t="s">
        <v>69</v>
      </c>
      <c r="M186" t="s">
        <v>67</v>
      </c>
      <c r="N186">
        <v>78789</v>
      </c>
      <c r="P186" t="s">
        <v>29</v>
      </c>
      <c r="Q186" t="s">
        <v>30</v>
      </c>
      <c r="R186" t="s">
        <v>163</v>
      </c>
      <c r="S186" t="s">
        <v>40</v>
      </c>
      <c r="T186">
        <v>3.4</v>
      </c>
      <c r="U186">
        <v>4</v>
      </c>
      <c r="V186" s="16">
        <v>43494</v>
      </c>
      <c r="W186">
        <v>7</v>
      </c>
      <c r="X186" t="s">
        <v>450</v>
      </c>
      <c r="Y186" t="s">
        <v>486</v>
      </c>
      <c r="Z186" t="s">
        <v>506</v>
      </c>
      <c r="AA186">
        <v>40</v>
      </c>
      <c r="AB186" t="s">
        <v>526</v>
      </c>
      <c r="AC186">
        <v>2016</v>
      </c>
      <c r="AD186" t="s">
        <v>538</v>
      </c>
    </row>
    <row r="187" spans="1:30" x14ac:dyDescent="0.35">
      <c r="A187" t="s">
        <v>342</v>
      </c>
      <c r="B187">
        <v>10016</v>
      </c>
      <c r="C187" t="s">
        <v>66</v>
      </c>
      <c r="D187" t="s">
        <v>35</v>
      </c>
      <c r="E187">
        <v>10084</v>
      </c>
      <c r="F187" s="16">
        <v>41953</v>
      </c>
      <c r="G187">
        <v>93554</v>
      </c>
      <c r="H187" t="s">
        <v>511</v>
      </c>
      <c r="I187" s="16">
        <v>30941</v>
      </c>
      <c r="J187" t="s">
        <v>36</v>
      </c>
      <c r="K187" t="s">
        <v>26</v>
      </c>
      <c r="L187" t="s">
        <v>57</v>
      </c>
      <c r="M187" t="s">
        <v>28</v>
      </c>
      <c r="N187">
        <v>1886</v>
      </c>
      <c r="P187" t="s">
        <v>29</v>
      </c>
      <c r="Q187" t="s">
        <v>30</v>
      </c>
      <c r="R187" t="s">
        <v>55</v>
      </c>
      <c r="S187" t="s">
        <v>32</v>
      </c>
      <c r="T187">
        <v>4.5999999999999996</v>
      </c>
      <c r="U187">
        <v>5</v>
      </c>
      <c r="V187" s="16">
        <v>43469</v>
      </c>
      <c r="W187">
        <v>16</v>
      </c>
      <c r="X187" t="s">
        <v>454</v>
      </c>
      <c r="Y187" t="s">
        <v>485</v>
      </c>
      <c r="Z187" t="s">
        <v>491</v>
      </c>
      <c r="AA187">
        <v>40</v>
      </c>
      <c r="AB187" t="s">
        <v>526</v>
      </c>
      <c r="AC187">
        <v>2014</v>
      </c>
      <c r="AD187" t="s">
        <v>541</v>
      </c>
    </row>
    <row r="188" spans="1:30" x14ac:dyDescent="0.35">
      <c r="A188" t="s">
        <v>302</v>
      </c>
      <c r="B188">
        <v>10068</v>
      </c>
      <c r="C188" t="s">
        <v>23</v>
      </c>
      <c r="D188" t="s">
        <v>24</v>
      </c>
      <c r="E188">
        <v>10026</v>
      </c>
      <c r="F188" s="16">
        <v>42093</v>
      </c>
      <c r="G188">
        <v>55688</v>
      </c>
      <c r="H188" t="s">
        <v>511</v>
      </c>
      <c r="I188" s="16">
        <v>28025</v>
      </c>
      <c r="J188" t="s">
        <v>25</v>
      </c>
      <c r="K188" t="s">
        <v>26</v>
      </c>
      <c r="L188" t="s">
        <v>27</v>
      </c>
      <c r="M188" t="s">
        <v>28</v>
      </c>
      <c r="N188">
        <v>2346</v>
      </c>
      <c r="P188" t="s">
        <v>29</v>
      </c>
      <c r="Q188" t="s">
        <v>30</v>
      </c>
      <c r="R188" t="s">
        <v>87</v>
      </c>
      <c r="S188" t="s">
        <v>40</v>
      </c>
      <c r="T188">
        <v>5</v>
      </c>
      <c r="U188">
        <v>4</v>
      </c>
      <c r="V188" s="16">
        <v>43486</v>
      </c>
      <c r="W188">
        <v>10</v>
      </c>
      <c r="X188" t="s">
        <v>470</v>
      </c>
      <c r="Y188" t="s">
        <v>522</v>
      </c>
      <c r="Z188" t="s">
        <v>490</v>
      </c>
      <c r="AA188">
        <v>48</v>
      </c>
      <c r="AB188" t="s">
        <v>526</v>
      </c>
      <c r="AC188">
        <v>2015</v>
      </c>
      <c r="AD188" t="s">
        <v>537</v>
      </c>
    </row>
    <row r="189" spans="1:30" x14ac:dyDescent="0.35">
      <c r="A189" t="s">
        <v>303</v>
      </c>
      <c r="B189">
        <v>10116</v>
      </c>
      <c r="C189" t="s">
        <v>98</v>
      </c>
      <c r="D189" t="s">
        <v>24</v>
      </c>
      <c r="E189">
        <v>10175</v>
      </c>
      <c r="F189" s="16">
        <v>41137</v>
      </c>
      <c r="G189">
        <v>83667</v>
      </c>
      <c r="H189" t="s">
        <v>512</v>
      </c>
      <c r="I189" s="16">
        <v>29808</v>
      </c>
      <c r="J189" t="s">
        <v>25</v>
      </c>
      <c r="K189" t="s">
        <v>26</v>
      </c>
      <c r="L189" t="s">
        <v>304</v>
      </c>
      <c r="M189" t="s">
        <v>28</v>
      </c>
      <c r="N189">
        <v>2045</v>
      </c>
      <c r="P189" t="s">
        <v>29</v>
      </c>
      <c r="Q189" t="s">
        <v>30</v>
      </c>
      <c r="R189" t="s">
        <v>39</v>
      </c>
      <c r="S189" t="s">
        <v>40</v>
      </c>
      <c r="T189">
        <v>4.37</v>
      </c>
      <c r="U189">
        <v>3</v>
      </c>
      <c r="V189" s="16">
        <v>43479</v>
      </c>
      <c r="W189">
        <v>2</v>
      </c>
      <c r="X189" t="s">
        <v>469</v>
      </c>
      <c r="Y189" t="s">
        <v>522</v>
      </c>
      <c r="Z189" t="s">
        <v>503</v>
      </c>
      <c r="AA189">
        <v>43</v>
      </c>
      <c r="AB189" t="s">
        <v>526</v>
      </c>
      <c r="AC189">
        <v>2012</v>
      </c>
      <c r="AD189" t="s">
        <v>540</v>
      </c>
    </row>
    <row r="190" spans="1:30" x14ac:dyDescent="0.35">
      <c r="A190" t="s">
        <v>341</v>
      </c>
      <c r="B190">
        <v>10217</v>
      </c>
      <c r="C190" t="s">
        <v>42</v>
      </c>
      <c r="D190" t="s">
        <v>24</v>
      </c>
      <c r="E190">
        <v>10114</v>
      </c>
      <c r="F190" s="16">
        <v>41001</v>
      </c>
      <c r="G190">
        <v>74226</v>
      </c>
      <c r="H190" t="s">
        <v>511</v>
      </c>
      <c r="I190" s="16">
        <v>28924</v>
      </c>
      <c r="J190" t="s">
        <v>36</v>
      </c>
      <c r="K190" t="s">
        <v>77</v>
      </c>
      <c r="L190" t="s">
        <v>82</v>
      </c>
      <c r="M190" t="s">
        <v>28</v>
      </c>
      <c r="N190">
        <v>2050</v>
      </c>
      <c r="P190" t="s">
        <v>29</v>
      </c>
      <c r="Q190" t="s">
        <v>30</v>
      </c>
      <c r="R190" t="s">
        <v>31</v>
      </c>
      <c r="S190" t="s">
        <v>40</v>
      </c>
      <c r="T190">
        <v>4.3</v>
      </c>
      <c r="U190">
        <v>3</v>
      </c>
      <c r="V190" s="16">
        <v>43479</v>
      </c>
      <c r="W190">
        <v>14</v>
      </c>
      <c r="X190" t="s">
        <v>471</v>
      </c>
      <c r="Y190" t="s">
        <v>522</v>
      </c>
      <c r="Z190" t="s">
        <v>498</v>
      </c>
      <c r="AA190">
        <v>45</v>
      </c>
      <c r="AB190" t="s">
        <v>526</v>
      </c>
      <c r="AC190">
        <v>2012</v>
      </c>
      <c r="AD190" t="s">
        <v>539</v>
      </c>
    </row>
    <row r="191" spans="1:30" x14ac:dyDescent="0.35">
      <c r="A191" t="s">
        <v>306</v>
      </c>
      <c r="B191">
        <v>10213</v>
      </c>
      <c r="C191" t="s">
        <v>42</v>
      </c>
      <c r="D191" t="s">
        <v>24</v>
      </c>
      <c r="E191">
        <v>10252</v>
      </c>
      <c r="F191" s="16">
        <v>40854</v>
      </c>
      <c r="G191">
        <v>58207</v>
      </c>
      <c r="H191" t="s">
        <v>512</v>
      </c>
      <c r="I191" s="16">
        <v>33833</v>
      </c>
      <c r="J191" t="s">
        <v>36</v>
      </c>
      <c r="K191" t="s">
        <v>26</v>
      </c>
      <c r="L191" t="s">
        <v>27</v>
      </c>
      <c r="M191" t="s">
        <v>28</v>
      </c>
      <c r="N191">
        <v>1450</v>
      </c>
      <c r="P191" t="s">
        <v>29</v>
      </c>
      <c r="Q191" t="s">
        <v>30</v>
      </c>
      <c r="R191" t="s">
        <v>31</v>
      </c>
      <c r="S191" t="s">
        <v>40</v>
      </c>
      <c r="T191">
        <v>3.7</v>
      </c>
      <c r="U191">
        <v>3</v>
      </c>
      <c r="V191" s="16">
        <v>43473</v>
      </c>
      <c r="W191">
        <v>14</v>
      </c>
      <c r="X191" t="s">
        <v>471</v>
      </c>
      <c r="Y191" t="s">
        <v>522</v>
      </c>
      <c r="Z191" t="s">
        <v>500</v>
      </c>
      <c r="AA191">
        <v>32</v>
      </c>
      <c r="AB191" t="s">
        <v>525</v>
      </c>
      <c r="AC191">
        <v>2011</v>
      </c>
      <c r="AD191" t="s">
        <v>537</v>
      </c>
    </row>
    <row r="192" spans="1:30" x14ac:dyDescent="0.35">
      <c r="A192" t="s">
        <v>307</v>
      </c>
      <c r="B192">
        <v>10288</v>
      </c>
      <c r="C192" t="s">
        <v>308</v>
      </c>
      <c r="D192" t="s">
        <v>35</v>
      </c>
      <c r="E192">
        <v>10150</v>
      </c>
      <c r="F192" s="16">
        <v>40954</v>
      </c>
      <c r="G192">
        <v>157000</v>
      </c>
      <c r="H192" t="s">
        <v>512</v>
      </c>
      <c r="I192" s="16">
        <v>31690</v>
      </c>
      <c r="J192" t="s">
        <v>36</v>
      </c>
      <c r="K192" t="s">
        <v>77</v>
      </c>
      <c r="L192" t="s">
        <v>57</v>
      </c>
      <c r="M192" t="s">
        <v>28</v>
      </c>
      <c r="N192">
        <v>2134</v>
      </c>
      <c r="P192" t="s">
        <v>29</v>
      </c>
      <c r="Q192" t="s">
        <v>30</v>
      </c>
      <c r="R192" t="s">
        <v>58</v>
      </c>
      <c r="S192" t="s">
        <v>88</v>
      </c>
      <c r="T192">
        <v>2.39</v>
      </c>
      <c r="U192">
        <v>3</v>
      </c>
      <c r="V192" s="16">
        <v>43518</v>
      </c>
      <c r="W192">
        <v>13</v>
      </c>
      <c r="X192" t="s">
        <v>463</v>
      </c>
      <c r="Y192" t="s">
        <v>485</v>
      </c>
      <c r="Z192" t="s">
        <v>505</v>
      </c>
      <c r="AA192">
        <v>37</v>
      </c>
      <c r="AB192" t="s">
        <v>525</v>
      </c>
      <c r="AC192">
        <v>2012</v>
      </c>
      <c r="AD192" t="s">
        <v>536</v>
      </c>
    </row>
    <row r="193" spans="1:30" x14ac:dyDescent="0.35">
      <c r="A193" t="s">
        <v>309</v>
      </c>
      <c r="B193">
        <v>10025</v>
      </c>
      <c r="C193" t="s">
        <v>42</v>
      </c>
      <c r="D193" t="s">
        <v>24</v>
      </c>
      <c r="E193">
        <v>10196</v>
      </c>
      <c r="F193" s="16">
        <v>41407</v>
      </c>
      <c r="G193">
        <v>72460</v>
      </c>
      <c r="H193" t="s">
        <v>511</v>
      </c>
      <c r="I193" s="16">
        <v>25682</v>
      </c>
      <c r="J193" t="s">
        <v>25</v>
      </c>
      <c r="K193" t="s">
        <v>26</v>
      </c>
      <c r="L193" t="s">
        <v>57</v>
      </c>
      <c r="M193" t="s">
        <v>28</v>
      </c>
      <c r="N193">
        <v>2126</v>
      </c>
      <c r="P193" t="s">
        <v>29</v>
      </c>
      <c r="Q193" t="s">
        <v>30</v>
      </c>
      <c r="R193" t="s">
        <v>39</v>
      </c>
      <c r="S193" t="s">
        <v>32</v>
      </c>
      <c r="T193">
        <v>4.7</v>
      </c>
      <c r="U193">
        <v>3</v>
      </c>
      <c r="V193" s="16">
        <v>43479</v>
      </c>
      <c r="W193">
        <v>1</v>
      </c>
      <c r="X193" t="s">
        <v>471</v>
      </c>
      <c r="Y193" t="s">
        <v>522</v>
      </c>
      <c r="Z193" t="s">
        <v>492</v>
      </c>
      <c r="AA193">
        <v>54</v>
      </c>
      <c r="AB193" t="s">
        <v>527</v>
      </c>
      <c r="AC193">
        <v>2013</v>
      </c>
      <c r="AD193" t="s">
        <v>539</v>
      </c>
    </row>
    <row r="194" spans="1:30" x14ac:dyDescent="0.35">
      <c r="A194" t="s">
        <v>310</v>
      </c>
      <c r="B194">
        <v>10223</v>
      </c>
      <c r="C194" t="s">
        <v>42</v>
      </c>
      <c r="D194" t="s">
        <v>24</v>
      </c>
      <c r="E194">
        <v>10265</v>
      </c>
      <c r="F194" s="16">
        <v>40917</v>
      </c>
      <c r="G194">
        <v>72106</v>
      </c>
      <c r="H194" t="s">
        <v>512</v>
      </c>
      <c r="I194" s="16">
        <v>28097</v>
      </c>
      <c r="J194" t="s">
        <v>25</v>
      </c>
      <c r="K194" t="s">
        <v>26</v>
      </c>
      <c r="L194" t="s">
        <v>57</v>
      </c>
      <c r="M194" t="s">
        <v>28</v>
      </c>
      <c r="N194">
        <v>2127</v>
      </c>
      <c r="P194" t="s">
        <v>29</v>
      </c>
      <c r="Q194" t="s">
        <v>30</v>
      </c>
      <c r="R194" t="s">
        <v>58</v>
      </c>
      <c r="S194" t="s">
        <v>40</v>
      </c>
      <c r="T194">
        <v>4.0999999999999996</v>
      </c>
      <c r="U194">
        <v>4</v>
      </c>
      <c r="V194" s="16">
        <v>43496</v>
      </c>
      <c r="W194">
        <v>12</v>
      </c>
      <c r="X194" t="s">
        <v>471</v>
      </c>
      <c r="Y194" t="s">
        <v>522</v>
      </c>
      <c r="Z194" t="s">
        <v>501</v>
      </c>
      <c r="AA194">
        <v>47</v>
      </c>
      <c r="AB194" t="s">
        <v>526</v>
      </c>
      <c r="AC194">
        <v>2012</v>
      </c>
      <c r="AD194" t="s">
        <v>539</v>
      </c>
    </row>
    <row r="195" spans="1:30" x14ac:dyDescent="0.35">
      <c r="A195" t="s">
        <v>311</v>
      </c>
      <c r="B195">
        <v>10151</v>
      </c>
      <c r="C195" t="s">
        <v>187</v>
      </c>
      <c r="D195" t="s">
        <v>35</v>
      </c>
      <c r="E195">
        <v>10250</v>
      </c>
      <c r="F195" s="16">
        <v>42051</v>
      </c>
      <c r="G195">
        <v>52599</v>
      </c>
      <c r="H195" t="s">
        <v>511</v>
      </c>
      <c r="I195" s="16">
        <v>28949</v>
      </c>
      <c r="J195" t="s">
        <v>36</v>
      </c>
      <c r="K195" t="s">
        <v>26</v>
      </c>
      <c r="L195" t="s">
        <v>27</v>
      </c>
      <c r="M195" t="s">
        <v>28</v>
      </c>
      <c r="N195">
        <v>2048</v>
      </c>
      <c r="P195" t="s">
        <v>29</v>
      </c>
      <c r="Q195" t="s">
        <v>30</v>
      </c>
      <c r="R195" t="s">
        <v>87</v>
      </c>
      <c r="S195" t="s">
        <v>40</v>
      </c>
      <c r="T195">
        <v>3.81</v>
      </c>
      <c r="U195">
        <v>3</v>
      </c>
      <c r="V195" s="16">
        <v>43507</v>
      </c>
      <c r="W195">
        <v>6</v>
      </c>
      <c r="X195" t="s">
        <v>466</v>
      </c>
      <c r="Y195" t="s">
        <v>485</v>
      </c>
      <c r="Z195" t="s">
        <v>499</v>
      </c>
      <c r="AA195">
        <v>45</v>
      </c>
      <c r="AB195" t="s">
        <v>526</v>
      </c>
      <c r="AC195">
        <v>2015</v>
      </c>
      <c r="AD195" t="s">
        <v>537</v>
      </c>
    </row>
    <row r="196" spans="1:30" x14ac:dyDescent="0.35">
      <c r="A196" t="s">
        <v>312</v>
      </c>
      <c r="B196">
        <v>10254</v>
      </c>
      <c r="C196" t="s">
        <v>23</v>
      </c>
      <c r="D196" t="s">
        <v>24</v>
      </c>
      <c r="E196">
        <v>10088</v>
      </c>
      <c r="F196" s="16">
        <v>41365</v>
      </c>
      <c r="G196">
        <v>63430</v>
      </c>
      <c r="H196" t="s">
        <v>511</v>
      </c>
      <c r="I196" s="16">
        <v>30870</v>
      </c>
      <c r="J196" t="s">
        <v>46</v>
      </c>
      <c r="K196" t="s">
        <v>26</v>
      </c>
      <c r="L196" t="s">
        <v>27</v>
      </c>
      <c r="M196" t="s">
        <v>28</v>
      </c>
      <c r="N196">
        <v>2453</v>
      </c>
      <c r="P196" t="s">
        <v>29</v>
      </c>
      <c r="Q196" t="s">
        <v>30</v>
      </c>
      <c r="R196" t="s">
        <v>31</v>
      </c>
      <c r="S196" t="s">
        <v>40</v>
      </c>
      <c r="T196">
        <v>4.4000000000000004</v>
      </c>
      <c r="U196">
        <v>4</v>
      </c>
      <c r="V196" s="16">
        <v>43482</v>
      </c>
      <c r="W196">
        <v>18</v>
      </c>
      <c r="X196" t="s">
        <v>470</v>
      </c>
      <c r="Y196" t="s">
        <v>522</v>
      </c>
      <c r="Z196" t="s">
        <v>493</v>
      </c>
      <c r="AA196">
        <v>40</v>
      </c>
      <c r="AB196" t="s">
        <v>526</v>
      </c>
      <c r="AC196">
        <v>2013</v>
      </c>
      <c r="AD196" t="s">
        <v>538</v>
      </c>
    </row>
    <row r="197" spans="1:30" x14ac:dyDescent="0.35">
      <c r="A197" t="s">
        <v>313</v>
      </c>
      <c r="B197">
        <v>10120</v>
      </c>
      <c r="C197" t="s">
        <v>42</v>
      </c>
      <c r="D197" t="s">
        <v>24</v>
      </c>
      <c r="E197">
        <v>10026</v>
      </c>
      <c r="F197" s="16">
        <v>41407</v>
      </c>
      <c r="G197">
        <v>74417</v>
      </c>
      <c r="H197" t="s">
        <v>512</v>
      </c>
      <c r="I197" s="16">
        <v>27364</v>
      </c>
      <c r="J197" t="s">
        <v>105</v>
      </c>
      <c r="K197" t="s">
        <v>26</v>
      </c>
      <c r="L197" t="s">
        <v>57</v>
      </c>
      <c r="M197" t="s">
        <v>28</v>
      </c>
      <c r="N197">
        <v>1460</v>
      </c>
      <c r="P197" t="s">
        <v>29</v>
      </c>
      <c r="Q197" t="s">
        <v>30</v>
      </c>
      <c r="R197" t="s">
        <v>31</v>
      </c>
      <c r="S197" t="s">
        <v>40</v>
      </c>
      <c r="T197">
        <v>4.29</v>
      </c>
      <c r="U197">
        <v>5</v>
      </c>
      <c r="V197" s="16">
        <v>43493</v>
      </c>
      <c r="W197">
        <v>11</v>
      </c>
      <c r="X197" t="s">
        <v>471</v>
      </c>
      <c r="Y197" t="s">
        <v>522</v>
      </c>
      <c r="Z197" t="s">
        <v>490</v>
      </c>
      <c r="AA197">
        <v>49</v>
      </c>
      <c r="AB197" t="s">
        <v>526</v>
      </c>
      <c r="AC197">
        <v>2013</v>
      </c>
      <c r="AD197" t="s">
        <v>539</v>
      </c>
    </row>
    <row r="198" spans="1:30" x14ac:dyDescent="0.35">
      <c r="A198" t="s">
        <v>314</v>
      </c>
      <c r="B198">
        <v>10216</v>
      </c>
      <c r="C198" t="s">
        <v>23</v>
      </c>
      <c r="D198" t="s">
        <v>24</v>
      </c>
      <c r="E198">
        <v>10196</v>
      </c>
      <c r="F198" s="16">
        <v>41463</v>
      </c>
      <c r="G198">
        <v>57575</v>
      </c>
      <c r="H198" t="s">
        <v>512</v>
      </c>
      <c r="I198" s="16">
        <v>29329</v>
      </c>
      <c r="J198" t="s">
        <v>25</v>
      </c>
      <c r="K198" t="s">
        <v>26</v>
      </c>
      <c r="L198" t="s">
        <v>82</v>
      </c>
      <c r="M198" t="s">
        <v>28</v>
      </c>
      <c r="N198">
        <v>1550</v>
      </c>
      <c r="P198" t="s">
        <v>29</v>
      </c>
      <c r="Q198" t="s">
        <v>30</v>
      </c>
      <c r="R198" t="s">
        <v>31</v>
      </c>
      <c r="S198" t="s">
        <v>40</v>
      </c>
      <c r="T198">
        <v>4.0999999999999996</v>
      </c>
      <c r="U198">
        <v>4</v>
      </c>
      <c r="V198" s="16">
        <v>43487</v>
      </c>
      <c r="W198">
        <v>13</v>
      </c>
      <c r="X198" t="s">
        <v>470</v>
      </c>
      <c r="Y198" t="s">
        <v>522</v>
      </c>
      <c r="Z198" t="s">
        <v>492</v>
      </c>
      <c r="AA198">
        <v>44</v>
      </c>
      <c r="AB198" t="s">
        <v>526</v>
      </c>
      <c r="AC198">
        <v>2013</v>
      </c>
      <c r="AD198" t="s">
        <v>537</v>
      </c>
    </row>
    <row r="199" spans="1:30" x14ac:dyDescent="0.35">
      <c r="A199" t="s">
        <v>315</v>
      </c>
      <c r="B199">
        <v>10079</v>
      </c>
      <c r="C199" t="s">
        <v>276</v>
      </c>
      <c r="D199" t="s">
        <v>35</v>
      </c>
      <c r="E199">
        <v>10197</v>
      </c>
      <c r="F199" s="16">
        <v>42776</v>
      </c>
      <c r="G199">
        <v>87921</v>
      </c>
      <c r="H199" t="s">
        <v>512</v>
      </c>
      <c r="I199" s="16">
        <v>25683</v>
      </c>
      <c r="J199" t="s">
        <v>25</v>
      </c>
      <c r="K199" t="s">
        <v>26</v>
      </c>
      <c r="L199" t="s">
        <v>82</v>
      </c>
      <c r="M199" t="s">
        <v>28</v>
      </c>
      <c r="N199">
        <v>2056</v>
      </c>
      <c r="P199" t="s">
        <v>29</v>
      </c>
      <c r="Q199" t="s">
        <v>30</v>
      </c>
      <c r="R199" t="s">
        <v>39</v>
      </c>
      <c r="S199" t="s">
        <v>40</v>
      </c>
      <c r="T199">
        <v>5</v>
      </c>
      <c r="U199">
        <v>3</v>
      </c>
      <c r="V199" s="16">
        <v>43521</v>
      </c>
      <c r="W199">
        <v>17</v>
      </c>
      <c r="X199" t="s">
        <v>473</v>
      </c>
      <c r="Y199" t="s">
        <v>485</v>
      </c>
      <c r="Z199" t="s">
        <v>509</v>
      </c>
      <c r="AA199">
        <v>54</v>
      </c>
      <c r="AB199" t="s">
        <v>527</v>
      </c>
      <c r="AC199">
        <v>2017</v>
      </c>
      <c r="AD199" t="s">
        <v>540</v>
      </c>
    </row>
    <row r="200" spans="1:30" x14ac:dyDescent="0.35">
      <c r="A200" t="s">
        <v>330</v>
      </c>
      <c r="B200">
        <v>10041</v>
      </c>
      <c r="C200" t="s">
        <v>107</v>
      </c>
      <c r="D200" t="s">
        <v>108</v>
      </c>
      <c r="E200">
        <v>10188</v>
      </c>
      <c r="F200" s="16">
        <v>42009</v>
      </c>
      <c r="G200">
        <v>68829</v>
      </c>
      <c r="H200" t="s">
        <v>512</v>
      </c>
      <c r="I200" s="16">
        <v>30090</v>
      </c>
      <c r="J200" t="s">
        <v>25</v>
      </c>
      <c r="K200" t="s">
        <v>26</v>
      </c>
      <c r="L200" t="s">
        <v>27</v>
      </c>
      <c r="M200" t="s">
        <v>331</v>
      </c>
      <c r="N200">
        <v>27229</v>
      </c>
      <c r="P200" t="s">
        <v>29</v>
      </c>
      <c r="Q200" t="s">
        <v>30</v>
      </c>
      <c r="R200" t="s">
        <v>163</v>
      </c>
      <c r="S200" t="s">
        <v>40</v>
      </c>
      <c r="T200">
        <v>5</v>
      </c>
      <c r="U200">
        <v>5</v>
      </c>
      <c r="V200" s="16">
        <v>43479</v>
      </c>
      <c r="W200">
        <v>18</v>
      </c>
      <c r="X200" t="s">
        <v>450</v>
      </c>
      <c r="Y200" t="s">
        <v>486</v>
      </c>
      <c r="Z200" t="s">
        <v>504</v>
      </c>
      <c r="AA200">
        <v>42</v>
      </c>
      <c r="AB200" t="s">
        <v>526</v>
      </c>
      <c r="AC200">
        <v>2015</v>
      </c>
      <c r="AD200" t="s">
        <v>538</v>
      </c>
    </row>
    <row r="201" spans="1:30" x14ac:dyDescent="0.35">
      <c r="A201" t="s">
        <v>329</v>
      </c>
      <c r="B201">
        <v>10281</v>
      </c>
      <c r="C201" t="s">
        <v>23</v>
      </c>
      <c r="D201" t="s">
        <v>24</v>
      </c>
      <c r="E201">
        <v>10026</v>
      </c>
      <c r="F201" s="16">
        <v>41687</v>
      </c>
      <c r="G201">
        <v>53060</v>
      </c>
      <c r="H201" t="s">
        <v>512</v>
      </c>
      <c r="I201" s="16">
        <v>29183</v>
      </c>
      <c r="J201" t="s">
        <v>25</v>
      </c>
      <c r="K201" t="s">
        <v>26</v>
      </c>
      <c r="L201" t="s">
        <v>57</v>
      </c>
      <c r="M201" t="s">
        <v>28</v>
      </c>
      <c r="N201">
        <v>1760</v>
      </c>
      <c r="P201" t="s">
        <v>29</v>
      </c>
      <c r="Q201" t="s">
        <v>30</v>
      </c>
      <c r="R201" t="s">
        <v>31</v>
      </c>
      <c r="S201" t="s">
        <v>88</v>
      </c>
      <c r="T201">
        <v>4.25</v>
      </c>
      <c r="U201">
        <v>3</v>
      </c>
      <c r="V201" s="16">
        <v>43500</v>
      </c>
      <c r="W201">
        <v>6</v>
      </c>
      <c r="X201" t="s">
        <v>470</v>
      </c>
      <c r="Y201" t="s">
        <v>522</v>
      </c>
      <c r="Z201" t="s">
        <v>490</v>
      </c>
      <c r="AA201">
        <v>44</v>
      </c>
      <c r="AB201" t="s">
        <v>526</v>
      </c>
      <c r="AC201">
        <v>2014</v>
      </c>
      <c r="AD201" t="s">
        <v>537</v>
      </c>
    </row>
    <row r="202" spans="1:30" x14ac:dyDescent="0.35">
      <c r="A202" t="s">
        <v>318</v>
      </c>
      <c r="B202">
        <v>10063</v>
      </c>
      <c r="C202" t="s">
        <v>23</v>
      </c>
      <c r="D202" t="s">
        <v>24</v>
      </c>
      <c r="E202">
        <v>10062</v>
      </c>
      <c r="F202" s="16">
        <v>41771</v>
      </c>
      <c r="G202">
        <v>48495</v>
      </c>
      <c r="H202" t="s">
        <v>512</v>
      </c>
      <c r="I202" s="16">
        <v>28223</v>
      </c>
      <c r="J202" t="s">
        <v>36</v>
      </c>
      <c r="K202" t="s">
        <v>26</v>
      </c>
      <c r="L202" t="s">
        <v>27</v>
      </c>
      <c r="M202" t="s">
        <v>28</v>
      </c>
      <c r="N202">
        <v>2136</v>
      </c>
      <c r="P202" t="s">
        <v>29</v>
      </c>
      <c r="Q202" t="s">
        <v>30</v>
      </c>
      <c r="R202" t="s">
        <v>31</v>
      </c>
      <c r="S202" t="s">
        <v>40</v>
      </c>
      <c r="T202">
        <v>5</v>
      </c>
      <c r="U202">
        <v>5</v>
      </c>
      <c r="V202" s="16">
        <v>43514</v>
      </c>
      <c r="W202">
        <v>11</v>
      </c>
      <c r="X202" t="s">
        <v>470</v>
      </c>
      <c r="Y202" t="s">
        <v>522</v>
      </c>
      <c r="Z202" t="s">
        <v>497</v>
      </c>
      <c r="AA202">
        <v>47</v>
      </c>
      <c r="AB202" t="s">
        <v>526</v>
      </c>
      <c r="AC202">
        <v>2014</v>
      </c>
      <c r="AD202" t="s">
        <v>542</v>
      </c>
    </row>
    <row r="203" spans="1:30" x14ac:dyDescent="0.35">
      <c r="A203" t="s">
        <v>319</v>
      </c>
      <c r="B203">
        <v>10037</v>
      </c>
      <c r="C203" t="s">
        <v>23</v>
      </c>
      <c r="D203" t="s">
        <v>24</v>
      </c>
      <c r="E203">
        <v>10114</v>
      </c>
      <c r="F203" s="16">
        <v>41365</v>
      </c>
      <c r="G203">
        <v>52984</v>
      </c>
      <c r="H203" t="s">
        <v>511</v>
      </c>
      <c r="I203" s="16">
        <v>24626</v>
      </c>
      <c r="J203" t="s">
        <v>105</v>
      </c>
      <c r="K203" t="s">
        <v>26</v>
      </c>
      <c r="L203" t="s">
        <v>57</v>
      </c>
      <c r="M203" t="s">
        <v>28</v>
      </c>
      <c r="N203">
        <v>1810</v>
      </c>
      <c r="P203" t="s">
        <v>29</v>
      </c>
      <c r="Q203" t="s">
        <v>30</v>
      </c>
      <c r="R203" t="s">
        <v>58</v>
      </c>
      <c r="S203" t="s">
        <v>32</v>
      </c>
      <c r="T203">
        <v>4</v>
      </c>
      <c r="U203">
        <v>3</v>
      </c>
      <c r="V203" s="16">
        <v>43509</v>
      </c>
      <c r="W203">
        <v>12</v>
      </c>
      <c r="X203" t="s">
        <v>470</v>
      </c>
      <c r="Y203" t="s">
        <v>522</v>
      </c>
      <c r="Z203" t="s">
        <v>498</v>
      </c>
      <c r="AA203">
        <v>57</v>
      </c>
      <c r="AB203" t="s">
        <v>527</v>
      </c>
      <c r="AC203">
        <v>2013</v>
      </c>
      <c r="AD203" t="s">
        <v>537</v>
      </c>
    </row>
    <row r="204" spans="1:30" x14ac:dyDescent="0.35">
      <c r="A204" t="s">
        <v>320</v>
      </c>
      <c r="B204">
        <v>10042</v>
      </c>
      <c r="C204" t="s">
        <v>107</v>
      </c>
      <c r="D204" t="s">
        <v>108</v>
      </c>
      <c r="E204">
        <v>10200</v>
      </c>
      <c r="F204" s="16">
        <v>41463</v>
      </c>
      <c r="G204">
        <v>63695</v>
      </c>
      <c r="H204" t="s">
        <v>511</v>
      </c>
      <c r="I204" s="16">
        <v>32598</v>
      </c>
      <c r="J204" t="s">
        <v>25</v>
      </c>
      <c r="K204" t="s">
        <v>26</v>
      </c>
      <c r="L204" t="s">
        <v>69</v>
      </c>
      <c r="M204" t="s">
        <v>321</v>
      </c>
      <c r="N204">
        <v>30428</v>
      </c>
      <c r="P204" t="s">
        <v>29</v>
      </c>
      <c r="Q204" t="s">
        <v>30</v>
      </c>
      <c r="R204" t="s">
        <v>39</v>
      </c>
      <c r="S204" t="s">
        <v>40</v>
      </c>
      <c r="T204">
        <v>5</v>
      </c>
      <c r="U204">
        <v>5</v>
      </c>
      <c r="V204" s="16">
        <v>43490</v>
      </c>
      <c r="W204">
        <v>2</v>
      </c>
      <c r="X204" t="s">
        <v>450</v>
      </c>
      <c r="Y204" t="s">
        <v>486</v>
      </c>
      <c r="Z204" t="s">
        <v>506</v>
      </c>
      <c r="AA204">
        <v>35</v>
      </c>
      <c r="AB204" t="s">
        <v>525</v>
      </c>
      <c r="AC204">
        <v>2013</v>
      </c>
      <c r="AD204" t="s">
        <v>538</v>
      </c>
    </row>
    <row r="205" spans="1:30" x14ac:dyDescent="0.35">
      <c r="A205" t="s">
        <v>322</v>
      </c>
      <c r="B205">
        <v>10206</v>
      </c>
      <c r="C205" t="s">
        <v>23</v>
      </c>
      <c r="D205" t="s">
        <v>24</v>
      </c>
      <c r="E205">
        <v>10252</v>
      </c>
      <c r="F205" s="16">
        <v>41463</v>
      </c>
      <c r="G205">
        <v>62061</v>
      </c>
      <c r="H205" t="s">
        <v>511</v>
      </c>
      <c r="I205" s="16">
        <v>30870</v>
      </c>
      <c r="J205" t="s">
        <v>25</v>
      </c>
      <c r="K205" t="s">
        <v>26</v>
      </c>
      <c r="L205" t="s">
        <v>27</v>
      </c>
      <c r="M205" t="s">
        <v>28</v>
      </c>
      <c r="N205">
        <v>2132</v>
      </c>
      <c r="P205" t="s">
        <v>29</v>
      </c>
      <c r="Q205" t="s">
        <v>30</v>
      </c>
      <c r="R205" t="s">
        <v>31</v>
      </c>
      <c r="S205" t="s">
        <v>40</v>
      </c>
      <c r="T205">
        <v>3.6</v>
      </c>
      <c r="U205">
        <v>5</v>
      </c>
      <c r="V205" s="16">
        <v>43467</v>
      </c>
      <c r="W205">
        <v>4</v>
      </c>
      <c r="X205" t="s">
        <v>470</v>
      </c>
      <c r="Y205" t="s">
        <v>522</v>
      </c>
      <c r="Z205" t="s">
        <v>500</v>
      </c>
      <c r="AA205">
        <v>40</v>
      </c>
      <c r="AB205" t="s">
        <v>526</v>
      </c>
      <c r="AC205">
        <v>2013</v>
      </c>
      <c r="AD205" t="s">
        <v>538</v>
      </c>
    </row>
    <row r="206" spans="1:30" x14ac:dyDescent="0.35">
      <c r="A206" t="s">
        <v>323</v>
      </c>
      <c r="B206">
        <v>10104</v>
      </c>
      <c r="C206" t="s">
        <v>42</v>
      </c>
      <c r="D206" t="s">
        <v>24</v>
      </c>
      <c r="E206">
        <v>10088</v>
      </c>
      <c r="F206" s="16">
        <v>41953</v>
      </c>
      <c r="G206">
        <v>66738</v>
      </c>
      <c r="H206" t="s">
        <v>511</v>
      </c>
      <c r="I206" s="16">
        <v>31374</v>
      </c>
      <c r="J206" t="s">
        <v>25</v>
      </c>
      <c r="K206" t="s">
        <v>26</v>
      </c>
      <c r="L206" t="s">
        <v>27</v>
      </c>
      <c r="M206" t="s">
        <v>28</v>
      </c>
      <c r="N206">
        <v>1040</v>
      </c>
      <c r="P206" t="s">
        <v>29</v>
      </c>
      <c r="Q206" t="s">
        <v>30</v>
      </c>
      <c r="R206" t="s">
        <v>39</v>
      </c>
      <c r="S206" t="s">
        <v>40</v>
      </c>
      <c r="T206">
        <v>4.53</v>
      </c>
      <c r="U206">
        <v>5</v>
      </c>
      <c r="V206" s="16">
        <v>43481</v>
      </c>
      <c r="W206">
        <v>5</v>
      </c>
      <c r="X206" t="s">
        <v>471</v>
      </c>
      <c r="Y206" t="s">
        <v>522</v>
      </c>
      <c r="Z206" t="s">
        <v>493</v>
      </c>
      <c r="AA206">
        <v>38</v>
      </c>
      <c r="AB206" t="s">
        <v>525</v>
      </c>
      <c r="AC206">
        <v>2014</v>
      </c>
      <c r="AD206" t="s">
        <v>538</v>
      </c>
    </row>
    <row r="207" spans="1:30" x14ac:dyDescent="0.35">
      <c r="A207" t="s">
        <v>328</v>
      </c>
      <c r="B207">
        <v>10021</v>
      </c>
      <c r="C207" t="s">
        <v>23</v>
      </c>
      <c r="D207" t="s">
        <v>24</v>
      </c>
      <c r="E207">
        <v>10265</v>
      </c>
      <c r="F207" s="16">
        <v>41547</v>
      </c>
      <c r="G207">
        <v>47414</v>
      </c>
      <c r="H207" t="s">
        <v>512</v>
      </c>
      <c r="I207" s="16">
        <v>28105</v>
      </c>
      <c r="J207" t="s">
        <v>36</v>
      </c>
      <c r="K207" t="s">
        <v>26</v>
      </c>
      <c r="L207" t="s">
        <v>27</v>
      </c>
      <c r="M207" t="s">
        <v>28</v>
      </c>
      <c r="N207">
        <v>2478</v>
      </c>
      <c r="P207" t="s">
        <v>29</v>
      </c>
      <c r="Q207" t="s">
        <v>30</v>
      </c>
      <c r="R207" t="s">
        <v>31</v>
      </c>
      <c r="S207" t="s">
        <v>32</v>
      </c>
      <c r="T207">
        <v>5</v>
      </c>
      <c r="U207">
        <v>3</v>
      </c>
      <c r="V207" s="16">
        <v>43503</v>
      </c>
      <c r="W207">
        <v>13</v>
      </c>
      <c r="X207" t="s">
        <v>470</v>
      </c>
      <c r="Y207" t="s">
        <v>522</v>
      </c>
      <c r="Z207" t="s">
        <v>501</v>
      </c>
      <c r="AA207">
        <v>47</v>
      </c>
      <c r="AB207" t="s">
        <v>526</v>
      </c>
      <c r="AC207">
        <v>2013</v>
      </c>
      <c r="AD207" t="s">
        <v>542</v>
      </c>
    </row>
    <row r="208" spans="1:30" x14ac:dyDescent="0.35">
      <c r="A208" t="s">
        <v>326</v>
      </c>
      <c r="B208">
        <v>10121</v>
      </c>
      <c r="C208" t="s">
        <v>107</v>
      </c>
      <c r="D208" t="s">
        <v>108</v>
      </c>
      <c r="E208">
        <v>10200</v>
      </c>
      <c r="F208" s="16">
        <v>41547</v>
      </c>
      <c r="G208">
        <v>63051</v>
      </c>
      <c r="H208" t="s">
        <v>511</v>
      </c>
      <c r="I208" s="16">
        <v>33004</v>
      </c>
      <c r="J208" t="s">
        <v>25</v>
      </c>
      <c r="K208" t="s">
        <v>26</v>
      </c>
      <c r="L208" t="s">
        <v>27</v>
      </c>
      <c r="M208" t="s">
        <v>327</v>
      </c>
      <c r="N208">
        <v>33174</v>
      </c>
      <c r="P208" t="s">
        <v>29</v>
      </c>
      <c r="Q208" t="s">
        <v>30</v>
      </c>
      <c r="R208" t="s">
        <v>39</v>
      </c>
      <c r="S208" t="s">
        <v>40</v>
      </c>
      <c r="T208">
        <v>4.28</v>
      </c>
      <c r="U208">
        <v>3</v>
      </c>
      <c r="V208" s="16">
        <v>43490</v>
      </c>
      <c r="W208">
        <v>1</v>
      </c>
      <c r="X208" t="s">
        <v>450</v>
      </c>
      <c r="Y208" t="s">
        <v>486</v>
      </c>
      <c r="Z208" t="s">
        <v>506</v>
      </c>
      <c r="AA208">
        <v>34</v>
      </c>
      <c r="AB208" t="s">
        <v>525</v>
      </c>
      <c r="AC208">
        <v>2013</v>
      </c>
      <c r="AD208" t="s">
        <v>538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49ED-38FA-4ED2-BCB8-13D46A84A8DF}">
  <sheetPr>
    <tabColor theme="4"/>
  </sheetPr>
  <dimension ref="A3:BN54"/>
  <sheetViews>
    <sheetView topLeftCell="AM1" zoomScale="59" workbookViewId="0">
      <selection activeCell="AW32" sqref="AW32"/>
    </sheetView>
  </sheetViews>
  <sheetFormatPr defaultRowHeight="14.5" x14ac:dyDescent="0.35"/>
  <cols>
    <col min="1" max="1" width="20.90625" bestFit="1" customWidth="1"/>
    <col min="2" max="2" width="8.08984375" bestFit="1" customWidth="1"/>
    <col min="3" max="3" width="8.7265625" style="10"/>
    <col min="5" max="5" width="19" bestFit="1" customWidth="1"/>
    <col min="6" max="6" width="14.26953125" bestFit="1" customWidth="1"/>
    <col min="7" max="10" width="15.1796875" customWidth="1"/>
    <col min="11" max="11" width="8.7265625" style="10"/>
    <col min="13" max="14" width="14.26953125" bestFit="1" customWidth="1"/>
    <col min="15" max="15" width="15.1796875" customWidth="1"/>
    <col min="16" max="16" width="8.7265625" style="10"/>
    <col min="18" max="18" width="13.26953125" bestFit="1" customWidth="1"/>
    <col min="19" max="19" width="14.1796875" bestFit="1" customWidth="1"/>
    <col min="20" max="22" width="14.1796875" customWidth="1"/>
    <col min="23" max="23" width="15.1796875" customWidth="1"/>
    <col min="24" max="24" width="8.7265625" style="10"/>
    <col min="26" max="26" width="14.26953125" bestFit="1" customWidth="1"/>
    <col min="27" max="27" width="8.08984375" bestFit="1" customWidth="1"/>
    <col min="28" max="28" width="15.1796875" customWidth="1"/>
    <col min="29" max="29" width="8.7265625" style="10"/>
    <col min="31" max="31" width="14.26953125" bestFit="1" customWidth="1"/>
    <col min="32" max="32" width="8.08984375" bestFit="1" customWidth="1"/>
    <col min="37" max="37" width="8.7265625" style="10"/>
    <col min="39" max="39" width="18" bestFit="1" customWidth="1"/>
    <col min="40" max="40" width="8.08984375" bestFit="1" customWidth="1"/>
    <col min="45" max="45" width="8.7265625" style="10"/>
    <col min="47" max="47" width="15.6328125" bestFit="1" customWidth="1"/>
    <col min="48" max="48" width="12.90625" bestFit="1" customWidth="1"/>
    <col min="50" max="50" width="8.7265625" style="10"/>
    <col min="52" max="53" width="14.26953125" bestFit="1" customWidth="1"/>
    <col min="56" max="56" width="13.453125" customWidth="1"/>
    <col min="58" max="58" width="8.7265625" style="10"/>
    <col min="60" max="60" width="22.26953125" bestFit="1" customWidth="1"/>
    <col min="61" max="61" width="8.08984375" bestFit="1" customWidth="1"/>
  </cols>
  <sheetData>
    <row r="3" spans="1:66" x14ac:dyDescent="0.35">
      <c r="A3" t="s">
        <v>518</v>
      </c>
      <c r="B3" s="8" t="s">
        <v>519</v>
      </c>
      <c r="E3" s="6" t="s">
        <v>516</v>
      </c>
      <c r="F3" t="s">
        <v>518</v>
      </c>
      <c r="H3" t="str">
        <f>IF(NOT(ISBLANK(E3)), E3, "")</f>
        <v>Row Labels</v>
      </c>
      <c r="I3" t="str">
        <f>IF(NOT(ISBLANK(F3)), F3, "")</f>
        <v>Count of EmpID</v>
      </c>
      <c r="J3" t="s">
        <v>544</v>
      </c>
      <c r="M3" s="6" t="s">
        <v>516</v>
      </c>
      <c r="N3" t="s">
        <v>518</v>
      </c>
      <c r="O3" s="8" t="s">
        <v>520</v>
      </c>
      <c r="R3" s="6" t="s">
        <v>516</v>
      </c>
      <c r="S3" t="s">
        <v>518</v>
      </c>
      <c r="U3" t="str">
        <f>IF(NOT(ISBLANK(R3)), R3, "")</f>
        <v>Row Labels</v>
      </c>
      <c r="V3" t="str">
        <f>IF(NOT(ISBLANK(S3)), S3, "")</f>
        <v>Count of EmpID</v>
      </c>
      <c r="W3" t="s">
        <v>546</v>
      </c>
      <c r="Z3" s="6" t="s">
        <v>516</v>
      </c>
      <c r="AA3" t="s">
        <v>523</v>
      </c>
      <c r="AB3" s="8" t="s">
        <v>520</v>
      </c>
      <c r="AE3" s="6" t="s">
        <v>516</v>
      </c>
      <c r="AF3" t="s">
        <v>523</v>
      </c>
      <c r="AH3" t="str">
        <f>IF(NOT(ISBLANK(AE3)), AE3, "")</f>
        <v>Row Labels</v>
      </c>
      <c r="AI3" t="str">
        <f>IF(NOT(ISBLANK(AF3)), AF3, "")</f>
        <v>Number</v>
      </c>
      <c r="AJ3" t="s">
        <v>544</v>
      </c>
      <c r="AM3" s="6" t="s">
        <v>516</v>
      </c>
      <c r="AN3" t="s">
        <v>523</v>
      </c>
      <c r="AP3" t="str">
        <f>IF(NOT(ISBLANK(AM3)), AM3, "")</f>
        <v>Row Labels</v>
      </c>
      <c r="AQ3" t="str">
        <f>IF(NOT(ISBLANK(AN3)), AN3, "")</f>
        <v>Number</v>
      </c>
      <c r="AR3" t="s">
        <v>544</v>
      </c>
      <c r="AU3" t="s">
        <v>543</v>
      </c>
      <c r="AV3" s="8" t="s">
        <v>520</v>
      </c>
      <c r="AW3" s="8"/>
      <c r="AZ3" s="6" t="s">
        <v>516</v>
      </c>
      <c r="BA3" t="s">
        <v>518</v>
      </c>
      <c r="BC3" t="str">
        <f>IF(NOT(ISBLANK(AZ3)), AZ3, "")</f>
        <v>Row Labels</v>
      </c>
      <c r="BD3" t="str">
        <f>IF(NOT(ISBLANK(BA3)), BA3, "")</f>
        <v>Count of EmpID</v>
      </c>
      <c r="BE3" t="s">
        <v>546</v>
      </c>
      <c r="BH3" s="6" t="s">
        <v>516</v>
      </c>
      <c r="BI3" t="s">
        <v>523</v>
      </c>
      <c r="BJ3" s="8" t="s">
        <v>520</v>
      </c>
      <c r="BL3" t="str">
        <f>IF(NOT(ISBLANK(BH3)), BH3, "")</f>
        <v>Row Labels</v>
      </c>
      <c r="BM3" t="str">
        <f>IF(NOT(ISBLANK(BI3)), BI3, "")</f>
        <v>Number</v>
      </c>
      <c r="BN3" t="s">
        <v>546</v>
      </c>
    </row>
    <row r="4" spans="1:66" x14ac:dyDescent="0.35">
      <c r="A4" s="20">
        <v>311</v>
      </c>
      <c r="B4" s="9" t="str">
        <f>TEXT(A4,"00")</f>
        <v>311</v>
      </c>
      <c r="E4" s="7" t="s">
        <v>522</v>
      </c>
      <c r="F4" s="20">
        <v>209</v>
      </c>
      <c r="H4" t="str">
        <f t="shared" ref="H4:H9" si="0">IF(NOT(ISBLANK(E4)), E4, "")</f>
        <v>Production</v>
      </c>
      <c r="I4">
        <f t="shared" ref="I4:I9" si="1">IF(NOT(ISBLANK(F4)), F4, "")</f>
        <v>209</v>
      </c>
      <c r="J4">
        <f>IF(I4=MAX($I$4:$I$9), I4, NA())</f>
        <v>209</v>
      </c>
      <c r="M4" s="7" t="s">
        <v>501</v>
      </c>
      <c r="N4" s="20">
        <v>22</v>
      </c>
      <c r="O4" s="9">
        <v>21</v>
      </c>
      <c r="R4" s="7">
        <v>2006</v>
      </c>
      <c r="S4">
        <v>1</v>
      </c>
      <c r="U4">
        <f t="shared" ref="U4:U16" si="2">IF(NOT(ISBLANK(R4)), R4, "")</f>
        <v>2006</v>
      </c>
      <c r="V4">
        <f t="shared" ref="V4:V16" si="3">IF(NOT(ISBLANK(S4)), S4, "")</f>
        <v>1</v>
      </c>
      <c r="W4" t="e">
        <f>IF(V4&gt;=LARGE($V$4:$V$16, 2),V4, NA())</f>
        <v>#N/A</v>
      </c>
      <c r="Z4" s="7" t="s">
        <v>511</v>
      </c>
      <c r="AA4" s="20">
        <v>176</v>
      </c>
      <c r="AB4" s="9">
        <f>COUNTA(Z4:Z198)-1</f>
        <v>1</v>
      </c>
      <c r="AE4" s="7" t="s">
        <v>525</v>
      </c>
      <c r="AF4" s="20">
        <v>99</v>
      </c>
      <c r="AH4" t="str">
        <f t="shared" ref="AH4:AH7" si="4">IF(NOT(ISBLANK(AE4)), AE4, "")</f>
        <v>30-39</v>
      </c>
      <c r="AI4">
        <f t="shared" ref="AI4:AI7" si="5">IF(NOT(ISBLANK(AF4)), AF4, "")</f>
        <v>99</v>
      </c>
      <c r="AJ4" t="e">
        <f>IF(AI4=MAX($AI$4:$AI$7),AI4, NA())</f>
        <v>#N/A</v>
      </c>
      <c r="AM4" s="7" t="s">
        <v>32</v>
      </c>
      <c r="AN4" s="20">
        <v>37</v>
      </c>
      <c r="AP4" t="str">
        <f t="shared" ref="AP4:AP7" si="6">IF(NOT(ISBLANK(AM4)), AM4, "")</f>
        <v>Exceeds</v>
      </c>
      <c r="AQ4">
        <f t="shared" ref="AQ4:AQ7" si="7">IF(NOT(ISBLANK(AN4)), AN4, "")</f>
        <v>37</v>
      </c>
      <c r="AR4" t="e">
        <f>IF(AQ4=MAX($AQ$4:$AQ$7), AQ4, NA())</f>
        <v>#N/A</v>
      </c>
      <c r="AU4" s="15">
        <v>69020.684887459807</v>
      </c>
      <c r="AV4" t="str">
        <f>TEXT(AU4, "0,000.00")</f>
        <v>69,020.68</v>
      </c>
      <c r="AW4" s="9"/>
      <c r="AZ4" s="7" t="s">
        <v>542</v>
      </c>
      <c r="BA4" s="20">
        <v>31</v>
      </c>
      <c r="BC4" t="str">
        <f t="shared" ref="BC4:BC14" si="8">IF(NOT(ISBLANK(AZ4)), AZ4, "")</f>
        <v>40K-50K</v>
      </c>
      <c r="BD4">
        <f t="shared" ref="BD4:BD14" si="9">IF(NOT(ISBLANK(BA4)), BA4, "")</f>
        <v>31</v>
      </c>
      <c r="BE4" t="e">
        <f>IF(BD4&gt;=LARGE($BD$4:$BD$14, 2), BD4, NA())</f>
        <v>#N/A</v>
      </c>
      <c r="BH4" s="7" t="s">
        <v>39</v>
      </c>
      <c r="BI4" s="20">
        <v>87</v>
      </c>
      <c r="BJ4" s="9">
        <f>IF(BI4&gt;=LARGE($BI$4:$BI$12,1), BI4,"")</f>
        <v>87</v>
      </c>
      <c r="BL4" t="str">
        <f t="shared" ref="BL4:BL11" si="10">IF(NOT(ISBLANK(BH4)), BH4, "")</f>
        <v>Indeed</v>
      </c>
      <c r="BM4">
        <f t="shared" ref="BM4:BM11" si="11">IF(NOT(ISBLANK(BI4)), BI4, "")</f>
        <v>87</v>
      </c>
      <c r="BN4">
        <f>IF(BM4&gt;=LARGE($BM$4:$BM$12, 2), BM4, NA())</f>
        <v>87</v>
      </c>
    </row>
    <row r="5" spans="1:66" x14ac:dyDescent="0.35">
      <c r="E5" s="7" t="s">
        <v>485</v>
      </c>
      <c r="F5" s="20">
        <v>50</v>
      </c>
      <c r="H5" t="str">
        <f t="shared" si="0"/>
        <v>IT/IS</v>
      </c>
      <c r="I5">
        <f t="shared" si="1"/>
        <v>50</v>
      </c>
      <c r="J5" t="e">
        <f t="shared" ref="J5:J9" si="12">IF(I5=MAX($I$4:$I$9), I5, NA())</f>
        <v>#N/A</v>
      </c>
      <c r="M5" s="7" t="s">
        <v>490</v>
      </c>
      <c r="N5" s="20">
        <v>22</v>
      </c>
      <c r="R5" s="7">
        <v>2007</v>
      </c>
      <c r="S5">
        <v>2</v>
      </c>
      <c r="U5">
        <f t="shared" si="2"/>
        <v>2007</v>
      </c>
      <c r="V5">
        <f t="shared" si="3"/>
        <v>2</v>
      </c>
      <c r="W5" t="e">
        <f t="shared" ref="W5:W16" si="13">IF(V5&gt;=LARGE($V$4:$V$16, 2),V5, NA())</f>
        <v>#N/A</v>
      </c>
      <c r="Z5" s="7" t="s">
        <v>512</v>
      </c>
      <c r="AA5" s="20">
        <v>135</v>
      </c>
      <c r="AE5" s="7" t="s">
        <v>526</v>
      </c>
      <c r="AF5" s="20">
        <v>126</v>
      </c>
      <c r="AH5" t="str">
        <f t="shared" si="4"/>
        <v>40-49</v>
      </c>
      <c r="AI5">
        <f t="shared" si="5"/>
        <v>126</v>
      </c>
      <c r="AJ5">
        <f t="shared" ref="AJ5:AJ7" si="14">IF(AI5=MAX($AI$4:$AI$7),AI5, NA())</f>
        <v>126</v>
      </c>
      <c r="AM5" s="7" t="s">
        <v>40</v>
      </c>
      <c r="AN5" s="20">
        <v>243</v>
      </c>
      <c r="AP5" t="str">
        <f t="shared" si="6"/>
        <v>Fully Meets</v>
      </c>
      <c r="AQ5">
        <f t="shared" si="7"/>
        <v>243</v>
      </c>
      <c r="AR5">
        <f t="shared" ref="AR5:AR7" si="15">IF(AQ5=MAX($AQ$4:$AQ$7), AQ5, NA())</f>
        <v>243</v>
      </c>
      <c r="AZ5" s="7" t="s">
        <v>537</v>
      </c>
      <c r="BA5" s="20">
        <v>90</v>
      </c>
      <c r="BC5" t="str">
        <f t="shared" si="8"/>
        <v>&gt;50K-60K</v>
      </c>
      <c r="BD5">
        <f t="shared" si="9"/>
        <v>90</v>
      </c>
      <c r="BE5">
        <f t="shared" ref="BE5:BE14" si="16">IF(BD5&gt;=LARGE($BD$4:$BD$14, 2), BD5, NA())</f>
        <v>90</v>
      </c>
      <c r="BH5" s="7" t="s">
        <v>31</v>
      </c>
      <c r="BI5" s="20">
        <v>76</v>
      </c>
      <c r="BJ5" s="9" t="str">
        <f t="shared" ref="BJ5:BJ12" si="17">IF(BI5&gt;=LARGE($BI$4:$BI$12,1), BI5,"")</f>
        <v/>
      </c>
      <c r="BL5" t="str">
        <f t="shared" si="10"/>
        <v>LinkedIn</v>
      </c>
      <c r="BM5">
        <f t="shared" si="11"/>
        <v>76</v>
      </c>
      <c r="BN5">
        <f t="shared" ref="BN5:BN11" si="18">IF(BM5&gt;=LARGE($BM$4:$BM$12, 2), BM5, NA())</f>
        <v>76</v>
      </c>
    </row>
    <row r="6" spans="1:66" x14ac:dyDescent="0.35">
      <c r="A6" s="6" t="s">
        <v>516</v>
      </c>
      <c r="B6" t="s">
        <v>523</v>
      </c>
      <c r="E6" s="7" t="s">
        <v>486</v>
      </c>
      <c r="F6" s="20">
        <v>31</v>
      </c>
      <c r="H6" t="str">
        <f t="shared" si="0"/>
        <v>Sales</v>
      </c>
      <c r="I6">
        <f t="shared" si="1"/>
        <v>31</v>
      </c>
      <c r="J6" t="e">
        <f t="shared" si="12"/>
        <v>#N/A</v>
      </c>
      <c r="M6" s="7" t="s">
        <v>492</v>
      </c>
      <c r="N6" s="20">
        <v>22</v>
      </c>
      <c r="R6" s="7">
        <v>2008</v>
      </c>
      <c r="S6">
        <v>3</v>
      </c>
      <c r="U6">
        <f t="shared" si="2"/>
        <v>2008</v>
      </c>
      <c r="V6">
        <f t="shared" si="3"/>
        <v>3</v>
      </c>
      <c r="W6" t="e">
        <f t="shared" si="13"/>
        <v>#N/A</v>
      </c>
      <c r="AE6" s="7" t="s">
        <v>527</v>
      </c>
      <c r="AF6" s="20">
        <v>70</v>
      </c>
      <c r="AH6" t="str">
        <f t="shared" si="4"/>
        <v>50-60</v>
      </c>
      <c r="AI6">
        <f t="shared" si="5"/>
        <v>70</v>
      </c>
      <c r="AJ6" t="e">
        <f t="shared" si="14"/>
        <v>#N/A</v>
      </c>
      <c r="AM6" s="7" t="s">
        <v>88</v>
      </c>
      <c r="AN6" s="20">
        <v>18</v>
      </c>
      <c r="AP6" t="str">
        <f t="shared" si="6"/>
        <v>Needs Improvement</v>
      </c>
      <c r="AQ6">
        <f t="shared" si="7"/>
        <v>18</v>
      </c>
      <c r="AR6" t="e">
        <f t="shared" si="15"/>
        <v>#N/A</v>
      </c>
      <c r="AZ6" s="7" t="s">
        <v>538</v>
      </c>
      <c r="BA6" s="20">
        <v>101</v>
      </c>
      <c r="BC6" t="str">
        <f t="shared" si="8"/>
        <v>&gt;60K-70K</v>
      </c>
      <c r="BD6">
        <f t="shared" si="9"/>
        <v>101</v>
      </c>
      <c r="BE6">
        <f t="shared" si="16"/>
        <v>101</v>
      </c>
      <c r="BH6" s="7" t="s">
        <v>48</v>
      </c>
      <c r="BI6" s="20">
        <v>49</v>
      </c>
      <c r="BJ6" s="9" t="str">
        <f t="shared" si="17"/>
        <v/>
      </c>
      <c r="BL6" t="str">
        <f t="shared" si="10"/>
        <v>Google Search</v>
      </c>
      <c r="BM6">
        <f t="shared" si="11"/>
        <v>49</v>
      </c>
      <c r="BN6" t="e">
        <f t="shared" si="18"/>
        <v>#N/A</v>
      </c>
    </row>
    <row r="7" spans="1:66" x14ac:dyDescent="0.35">
      <c r="A7" s="7" t="s">
        <v>30</v>
      </c>
      <c r="B7" s="20">
        <v>207</v>
      </c>
      <c r="E7" s="7" t="s">
        <v>487</v>
      </c>
      <c r="F7" s="20">
        <v>11</v>
      </c>
      <c r="H7" t="str">
        <f t="shared" si="0"/>
        <v>Software Engineering</v>
      </c>
      <c r="I7">
        <f t="shared" si="1"/>
        <v>11</v>
      </c>
      <c r="J7" t="e">
        <f t="shared" si="12"/>
        <v>#N/A</v>
      </c>
      <c r="M7" s="7" t="s">
        <v>498</v>
      </c>
      <c r="N7" s="20">
        <v>22</v>
      </c>
      <c r="R7" s="7">
        <v>2009</v>
      </c>
      <c r="S7">
        <v>7</v>
      </c>
      <c r="U7">
        <f t="shared" si="2"/>
        <v>2009</v>
      </c>
      <c r="V7">
        <f t="shared" si="3"/>
        <v>7</v>
      </c>
      <c r="W7" t="e">
        <f t="shared" si="13"/>
        <v>#N/A</v>
      </c>
      <c r="AE7" s="7" t="s">
        <v>524</v>
      </c>
      <c r="AF7" s="20">
        <v>16</v>
      </c>
      <c r="AH7" t="str">
        <f t="shared" si="4"/>
        <v>&gt;60</v>
      </c>
      <c r="AI7">
        <f t="shared" si="5"/>
        <v>16</v>
      </c>
      <c r="AJ7" t="e">
        <f t="shared" si="14"/>
        <v>#N/A</v>
      </c>
      <c r="AM7" s="7" t="s">
        <v>154</v>
      </c>
      <c r="AN7" s="20">
        <v>13</v>
      </c>
      <c r="AP7" t="str">
        <f t="shared" si="6"/>
        <v>PIP</v>
      </c>
      <c r="AQ7">
        <f t="shared" si="7"/>
        <v>13</v>
      </c>
      <c r="AR7" t="e">
        <f t="shared" si="15"/>
        <v>#N/A</v>
      </c>
      <c r="AZ7" s="7" t="s">
        <v>539</v>
      </c>
      <c r="BA7" s="20">
        <v>31</v>
      </c>
      <c r="BC7" t="str">
        <f t="shared" si="8"/>
        <v>&gt;70K-80K</v>
      </c>
      <c r="BD7">
        <f t="shared" si="9"/>
        <v>31</v>
      </c>
      <c r="BE7" t="e">
        <f t="shared" si="16"/>
        <v>#N/A</v>
      </c>
      <c r="BH7" s="7" t="s">
        <v>55</v>
      </c>
      <c r="BI7" s="20">
        <v>31</v>
      </c>
      <c r="BJ7" s="9" t="str">
        <f t="shared" si="17"/>
        <v/>
      </c>
      <c r="BL7" t="str">
        <f t="shared" si="10"/>
        <v>Employee Referral</v>
      </c>
      <c r="BM7">
        <f t="shared" si="11"/>
        <v>31</v>
      </c>
      <c r="BN7" t="e">
        <f t="shared" si="18"/>
        <v>#N/A</v>
      </c>
    </row>
    <row r="8" spans="1:66" x14ac:dyDescent="0.35">
      <c r="A8" s="7" t="s">
        <v>74</v>
      </c>
      <c r="B8" s="20">
        <v>16</v>
      </c>
      <c r="E8" s="7" t="s">
        <v>483</v>
      </c>
      <c r="F8" s="20">
        <v>9</v>
      </c>
      <c r="H8" t="str">
        <f t="shared" si="0"/>
        <v>Admin Offices</v>
      </c>
      <c r="I8">
        <f t="shared" si="1"/>
        <v>9</v>
      </c>
      <c r="J8" t="e">
        <f t="shared" si="12"/>
        <v>#N/A</v>
      </c>
      <c r="M8" s="7" t="s">
        <v>493</v>
      </c>
      <c r="N8" s="20">
        <v>22</v>
      </c>
      <c r="R8" s="7">
        <v>2010</v>
      </c>
      <c r="S8">
        <v>9</v>
      </c>
      <c r="U8">
        <f t="shared" si="2"/>
        <v>2010</v>
      </c>
      <c r="V8">
        <f t="shared" si="3"/>
        <v>9</v>
      </c>
      <c r="W8" t="e">
        <f t="shared" si="13"/>
        <v>#N/A</v>
      </c>
      <c r="AZ8" s="7" t="s">
        <v>540</v>
      </c>
      <c r="BA8" s="20">
        <v>17</v>
      </c>
      <c r="BC8" t="str">
        <f t="shared" si="8"/>
        <v>&gt;80K-90K</v>
      </c>
      <c r="BD8">
        <f t="shared" si="9"/>
        <v>17</v>
      </c>
      <c r="BE8" t="e">
        <f t="shared" si="16"/>
        <v>#N/A</v>
      </c>
      <c r="BH8" s="7" t="s">
        <v>58</v>
      </c>
      <c r="BI8" s="20">
        <v>29</v>
      </c>
      <c r="BJ8" s="9" t="str">
        <f t="shared" si="17"/>
        <v/>
      </c>
      <c r="BL8" t="str">
        <f t="shared" si="10"/>
        <v>Diversity Job Fair</v>
      </c>
      <c r="BM8">
        <f t="shared" si="11"/>
        <v>29</v>
      </c>
      <c r="BN8" t="e">
        <f t="shared" si="18"/>
        <v>#N/A</v>
      </c>
    </row>
    <row r="9" spans="1:66" x14ac:dyDescent="0.35">
      <c r="A9" s="7" t="s">
        <v>38</v>
      </c>
      <c r="B9" s="20">
        <v>88</v>
      </c>
      <c r="E9" s="7" t="s">
        <v>484</v>
      </c>
      <c r="F9" s="20">
        <v>1</v>
      </c>
      <c r="H9" t="str">
        <f t="shared" si="0"/>
        <v>Executive Office</v>
      </c>
      <c r="I9">
        <f t="shared" si="1"/>
        <v>1</v>
      </c>
      <c r="J9" t="e">
        <f t="shared" si="12"/>
        <v>#N/A</v>
      </c>
      <c r="M9" s="7" t="s">
        <v>500</v>
      </c>
      <c r="N9" s="20">
        <v>21</v>
      </c>
      <c r="R9" s="7">
        <v>2011</v>
      </c>
      <c r="S9">
        <v>83</v>
      </c>
      <c r="U9">
        <f t="shared" si="2"/>
        <v>2011</v>
      </c>
      <c r="V9">
        <f t="shared" si="3"/>
        <v>83</v>
      </c>
      <c r="W9">
        <f t="shared" si="13"/>
        <v>83</v>
      </c>
      <c r="AZ9" s="7" t="s">
        <v>541</v>
      </c>
      <c r="BA9" s="20">
        <v>16</v>
      </c>
      <c r="BC9" t="str">
        <f t="shared" si="8"/>
        <v>&gt;90K-100K</v>
      </c>
      <c r="BD9">
        <f t="shared" si="9"/>
        <v>16</v>
      </c>
      <c r="BE9" t="e">
        <f t="shared" si="16"/>
        <v>#N/A</v>
      </c>
      <c r="BH9" s="7" t="s">
        <v>545</v>
      </c>
      <c r="BI9" s="20">
        <v>23</v>
      </c>
      <c r="BJ9" s="9" t="str">
        <f t="shared" si="17"/>
        <v/>
      </c>
      <c r="BL9" t="str">
        <f t="shared" si="10"/>
        <v>Career Builder</v>
      </c>
      <c r="BM9">
        <f t="shared" si="11"/>
        <v>23</v>
      </c>
      <c r="BN9" t="e">
        <f t="shared" si="18"/>
        <v>#N/A</v>
      </c>
    </row>
    <row r="10" spans="1:66" x14ac:dyDescent="0.35">
      <c r="M10" s="7" t="s">
        <v>494</v>
      </c>
      <c r="N10" s="20">
        <v>21</v>
      </c>
      <c r="R10" s="7">
        <v>2012</v>
      </c>
      <c r="S10">
        <v>45</v>
      </c>
      <c r="U10">
        <f t="shared" si="2"/>
        <v>2012</v>
      </c>
      <c r="V10">
        <f t="shared" si="3"/>
        <v>45</v>
      </c>
      <c r="W10" t="e">
        <f t="shared" si="13"/>
        <v>#N/A</v>
      </c>
      <c r="AZ10" s="7" t="s">
        <v>532</v>
      </c>
      <c r="BA10" s="20">
        <v>11</v>
      </c>
      <c r="BC10" t="str">
        <f t="shared" si="8"/>
        <v>&gt;100K-110K</v>
      </c>
      <c r="BD10">
        <f t="shared" si="9"/>
        <v>11</v>
      </c>
      <c r="BE10" t="e">
        <f t="shared" si="16"/>
        <v>#N/A</v>
      </c>
      <c r="BH10" s="7" t="s">
        <v>163</v>
      </c>
      <c r="BI10" s="20">
        <v>13</v>
      </c>
      <c r="BJ10" s="9" t="str">
        <f t="shared" si="17"/>
        <v/>
      </c>
      <c r="BL10" t="str">
        <f t="shared" si="10"/>
        <v>Website</v>
      </c>
      <c r="BM10">
        <f t="shared" si="11"/>
        <v>13</v>
      </c>
      <c r="BN10" t="e">
        <f t="shared" si="18"/>
        <v>#N/A</v>
      </c>
    </row>
    <row r="11" spans="1:66" x14ac:dyDescent="0.35">
      <c r="M11" s="7" t="s">
        <v>497</v>
      </c>
      <c r="N11" s="20">
        <v>21</v>
      </c>
      <c r="R11" s="7">
        <v>2013</v>
      </c>
      <c r="S11">
        <v>44</v>
      </c>
      <c r="U11">
        <f t="shared" si="2"/>
        <v>2013</v>
      </c>
      <c r="V11">
        <f t="shared" si="3"/>
        <v>44</v>
      </c>
      <c r="W11" t="e">
        <f t="shared" si="13"/>
        <v>#N/A</v>
      </c>
      <c r="AZ11" s="7" t="s">
        <v>533</v>
      </c>
      <c r="BA11" s="20">
        <v>4</v>
      </c>
      <c r="BC11" t="str">
        <f t="shared" si="8"/>
        <v>&gt;110K-120K</v>
      </c>
      <c r="BD11">
        <f t="shared" si="9"/>
        <v>4</v>
      </c>
      <c r="BE11" t="e">
        <f t="shared" si="16"/>
        <v>#N/A</v>
      </c>
      <c r="BH11" s="7" t="s">
        <v>196</v>
      </c>
      <c r="BI11" s="20">
        <v>2</v>
      </c>
      <c r="BJ11" s="9" t="str">
        <f t="shared" si="17"/>
        <v/>
      </c>
      <c r="BL11" t="str">
        <f t="shared" si="10"/>
        <v>Other</v>
      </c>
      <c r="BM11">
        <f t="shared" si="11"/>
        <v>2</v>
      </c>
      <c r="BN11" t="e">
        <f t="shared" si="18"/>
        <v>#N/A</v>
      </c>
    </row>
    <row r="12" spans="1:66" x14ac:dyDescent="0.35">
      <c r="M12" s="7" t="s">
        <v>495</v>
      </c>
      <c r="N12" s="20">
        <v>21</v>
      </c>
      <c r="R12" s="7">
        <v>2014</v>
      </c>
      <c r="S12">
        <v>60</v>
      </c>
      <c r="U12">
        <f t="shared" si="2"/>
        <v>2014</v>
      </c>
      <c r="V12">
        <f t="shared" si="3"/>
        <v>60</v>
      </c>
      <c r="W12">
        <f t="shared" si="13"/>
        <v>60</v>
      </c>
      <c r="AZ12" s="7" t="s">
        <v>534</v>
      </c>
      <c r="BA12" s="20">
        <v>1</v>
      </c>
      <c r="BC12" t="str">
        <f t="shared" si="8"/>
        <v>&gt;130K-140K</v>
      </c>
      <c r="BD12">
        <f t="shared" si="9"/>
        <v>1</v>
      </c>
      <c r="BE12" t="e">
        <f t="shared" si="16"/>
        <v>#N/A</v>
      </c>
      <c r="BH12" s="7" t="s">
        <v>71</v>
      </c>
      <c r="BI12" s="20">
        <v>1</v>
      </c>
      <c r="BJ12" s="9" t="str">
        <f t="shared" si="17"/>
        <v/>
      </c>
    </row>
    <row r="13" spans="1:66" x14ac:dyDescent="0.35">
      <c r="M13" s="7" t="s">
        <v>503</v>
      </c>
      <c r="N13" s="20">
        <v>19</v>
      </c>
      <c r="R13" s="7">
        <v>2015</v>
      </c>
      <c r="S13">
        <v>36</v>
      </c>
      <c r="U13">
        <f t="shared" si="2"/>
        <v>2015</v>
      </c>
      <c r="V13">
        <f t="shared" si="3"/>
        <v>36</v>
      </c>
      <c r="W13" t="e">
        <f t="shared" si="13"/>
        <v>#N/A</v>
      </c>
      <c r="AZ13" s="7" t="s">
        <v>535</v>
      </c>
      <c r="BA13" s="20">
        <v>2</v>
      </c>
      <c r="BC13" t="str">
        <f t="shared" si="8"/>
        <v>&gt;140K-150K</v>
      </c>
      <c r="BD13">
        <f t="shared" si="9"/>
        <v>2</v>
      </c>
      <c r="BE13" t="e">
        <f t="shared" si="16"/>
        <v>#N/A</v>
      </c>
    </row>
    <row r="14" spans="1:66" x14ac:dyDescent="0.35">
      <c r="M14" s="7" t="s">
        <v>517</v>
      </c>
      <c r="N14" s="20">
        <v>213</v>
      </c>
      <c r="R14" s="7">
        <v>2016</v>
      </c>
      <c r="S14">
        <v>14</v>
      </c>
      <c r="U14">
        <f t="shared" si="2"/>
        <v>2016</v>
      </c>
      <c r="V14">
        <f t="shared" si="3"/>
        <v>14</v>
      </c>
      <c r="W14" t="e">
        <f t="shared" si="13"/>
        <v>#N/A</v>
      </c>
      <c r="AZ14" s="7" t="s">
        <v>536</v>
      </c>
      <c r="BA14" s="20">
        <v>7</v>
      </c>
      <c r="BC14" t="str">
        <f t="shared" si="8"/>
        <v>&gt;150K</v>
      </c>
      <c r="BD14">
        <f t="shared" si="9"/>
        <v>7</v>
      </c>
      <c r="BE14" t="e">
        <f t="shared" si="16"/>
        <v>#N/A</v>
      </c>
    </row>
    <row r="15" spans="1:66" x14ac:dyDescent="0.35">
      <c r="R15" s="7">
        <v>2017</v>
      </c>
      <c r="S15">
        <v>6</v>
      </c>
      <c r="U15">
        <f t="shared" si="2"/>
        <v>2017</v>
      </c>
      <c r="V15">
        <f t="shared" si="3"/>
        <v>6</v>
      </c>
      <c r="W15" t="e">
        <f t="shared" si="13"/>
        <v>#N/A</v>
      </c>
    </row>
    <row r="16" spans="1:66" x14ac:dyDescent="0.35">
      <c r="R16" s="7">
        <v>2018</v>
      </c>
      <c r="S16">
        <v>1</v>
      </c>
      <c r="U16">
        <f t="shared" si="2"/>
        <v>2018</v>
      </c>
      <c r="V16">
        <f t="shared" si="3"/>
        <v>1</v>
      </c>
      <c r="W16" t="e">
        <f t="shared" si="13"/>
        <v>#N/A</v>
      </c>
    </row>
    <row r="44" spans="52:60" x14ac:dyDescent="0.35">
      <c r="AZ44" s="7" t="s">
        <v>542</v>
      </c>
      <c r="BH44" s="7" t="s">
        <v>542</v>
      </c>
    </row>
    <row r="45" spans="52:60" x14ac:dyDescent="0.35">
      <c r="AZ45" s="7" t="s">
        <v>537</v>
      </c>
      <c r="BH45" s="7" t="s">
        <v>537</v>
      </c>
    </row>
    <row r="46" spans="52:60" x14ac:dyDescent="0.35">
      <c r="AZ46" s="7" t="s">
        <v>538</v>
      </c>
      <c r="BH46" s="7" t="s">
        <v>538</v>
      </c>
    </row>
    <row r="47" spans="52:60" x14ac:dyDescent="0.35">
      <c r="AZ47" s="7" t="s">
        <v>539</v>
      </c>
      <c r="BH47" s="7" t="s">
        <v>539</v>
      </c>
    </row>
    <row r="48" spans="52:60" x14ac:dyDescent="0.35">
      <c r="AZ48" s="7" t="s">
        <v>540</v>
      </c>
      <c r="BH48" s="7" t="s">
        <v>540</v>
      </c>
    </row>
    <row r="49" spans="52:60" x14ac:dyDescent="0.35">
      <c r="AZ49" s="7" t="s">
        <v>541</v>
      </c>
      <c r="BH49" s="7" t="s">
        <v>541</v>
      </c>
    </row>
    <row r="50" spans="52:60" x14ac:dyDescent="0.35">
      <c r="AZ50" s="7" t="s">
        <v>532</v>
      </c>
      <c r="BH50" s="7" t="s">
        <v>532</v>
      </c>
    </row>
    <row r="51" spans="52:60" x14ac:dyDescent="0.35">
      <c r="AZ51" s="7" t="s">
        <v>533</v>
      </c>
      <c r="BH51" s="7" t="s">
        <v>533</v>
      </c>
    </row>
    <row r="52" spans="52:60" x14ac:dyDescent="0.35">
      <c r="AZ52" s="7" t="s">
        <v>534</v>
      </c>
      <c r="BH52" s="7" t="s">
        <v>534</v>
      </c>
    </row>
    <row r="53" spans="52:60" x14ac:dyDescent="0.35">
      <c r="AZ53" s="7" t="s">
        <v>535</v>
      </c>
      <c r="BH53" s="7" t="s">
        <v>535</v>
      </c>
    </row>
    <row r="54" spans="52:60" x14ac:dyDescent="0.35">
      <c r="AZ54" s="7" t="s">
        <v>536</v>
      </c>
      <c r="BH54" s="7" t="s">
        <v>536</v>
      </c>
    </row>
  </sheetData>
  <pageMargins left="0.7" right="0.7" top="0.75" bottom="0.75" header="0.3" footer="0.3"/>
  <pageSetup orientation="portrait" r:id="rId12"/>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BE4D5"/>
  </sheetPr>
  <dimension ref="A1:AF1000"/>
  <sheetViews>
    <sheetView topLeftCell="R1" workbookViewId="0">
      <selection activeCell="AG5" sqref="AG5"/>
    </sheetView>
  </sheetViews>
  <sheetFormatPr defaultColWidth="14.453125" defaultRowHeight="15" customHeight="1" x14ac:dyDescent="0.35"/>
  <cols>
    <col min="1" max="1" width="23.81640625" customWidth="1"/>
    <col min="2" max="3" width="13" customWidth="1"/>
    <col min="4" max="5" width="15.7265625" customWidth="1"/>
    <col min="6" max="6" width="14.26953125" customWidth="1"/>
    <col min="7" max="7" width="13.54296875" customWidth="1"/>
    <col min="8" max="8" width="8.54296875" customWidth="1"/>
    <col min="9" max="9" width="12.08984375" customWidth="1"/>
    <col min="10" max="10" width="12.81640625" customWidth="1"/>
    <col min="11" max="11" width="18.08984375" customWidth="1"/>
    <col min="12" max="12" width="14.54296875" customWidth="1"/>
    <col min="13" max="14" width="8.7265625" customWidth="1"/>
    <col min="15" max="15" width="18.81640625" customWidth="1"/>
    <col min="16" max="16" width="29.453125" customWidth="1"/>
    <col min="17" max="17" width="22" customWidth="1"/>
    <col min="18" max="18" width="23" customWidth="1"/>
    <col min="19" max="19" width="18.1796875" customWidth="1"/>
    <col min="20" max="20" width="20.54296875" customWidth="1"/>
    <col min="21" max="21" width="18.453125" customWidth="1"/>
    <col min="22" max="22" width="28.08984375" customWidth="1"/>
    <col min="23" max="23" width="11.54296875" customWidth="1"/>
    <col min="24" max="24" width="26.7265625" bestFit="1" customWidth="1"/>
    <col min="25" max="25" width="20.7265625" customWidth="1"/>
    <col min="26" max="26" width="16.08984375" customWidth="1"/>
  </cols>
  <sheetData>
    <row r="1" spans="1:32" s="4" customFormat="1" ht="14.5" x14ac:dyDescent="0.35">
      <c r="A1" s="3" t="s">
        <v>0</v>
      </c>
      <c r="B1" s="3" t="s">
        <v>1</v>
      </c>
      <c r="C1" s="3" t="s">
        <v>2</v>
      </c>
      <c r="D1" s="3" t="s">
        <v>3</v>
      </c>
      <c r="E1" s="3" t="s">
        <v>489</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4" t="s">
        <v>447</v>
      </c>
      <c r="Y1" s="4" t="s">
        <v>482</v>
      </c>
      <c r="Z1" s="4" t="s">
        <v>488</v>
      </c>
      <c r="AA1" s="4" t="s">
        <v>513</v>
      </c>
      <c r="AB1" s="4" t="s">
        <v>515</v>
      </c>
      <c r="AC1" s="4" t="s">
        <v>521</v>
      </c>
      <c r="AD1" s="14" t="s">
        <v>531</v>
      </c>
    </row>
    <row r="2" spans="1:32" ht="14.5" x14ac:dyDescent="0.35">
      <c r="A2" s="1" t="s">
        <v>22</v>
      </c>
      <c r="B2" s="1">
        <v>10026</v>
      </c>
      <c r="C2" s="1" t="s">
        <v>23</v>
      </c>
      <c r="D2" s="1" t="s">
        <v>24</v>
      </c>
      <c r="E2" s="1">
        <v>10026</v>
      </c>
      <c r="F2" s="2">
        <v>40729</v>
      </c>
      <c r="G2" s="1">
        <v>62506</v>
      </c>
      <c r="H2" s="1" t="s">
        <v>512</v>
      </c>
      <c r="I2" s="2">
        <v>30507</v>
      </c>
      <c r="J2" s="1" t="s">
        <v>25</v>
      </c>
      <c r="K2" s="1" t="s">
        <v>26</v>
      </c>
      <c r="L2" s="1" t="s">
        <v>27</v>
      </c>
      <c r="M2" s="1" t="s">
        <v>28</v>
      </c>
      <c r="N2" s="1">
        <v>1960</v>
      </c>
      <c r="P2" s="1" t="s">
        <v>29</v>
      </c>
      <c r="Q2" s="1" t="s">
        <v>30</v>
      </c>
      <c r="R2" s="1" t="s">
        <v>31</v>
      </c>
      <c r="S2" s="1" t="s">
        <v>32</v>
      </c>
      <c r="T2" s="1">
        <v>4.5999999999999996</v>
      </c>
      <c r="U2" s="1">
        <v>5</v>
      </c>
      <c r="V2" s="2">
        <v>43482</v>
      </c>
      <c r="W2" s="1">
        <v>1</v>
      </c>
      <c r="X2" t="str">
        <f>INDEX(Position!B:B, MATCH(Table2[[#This Row],[Position ID]],Position!A:A,0))</f>
        <v>Production Technician I</v>
      </c>
      <c r="Y2" t="str">
        <f>INDEX(Department!B:B, MATCH(Table2[[#This Row],[Department ID]],Department!A:A,0))</f>
        <v>Production</v>
      </c>
      <c r="Z2" t="str">
        <f>INDEX(Manager!B:B, MATCH(Table2[[#This Row],[Manager ID]],Manager!A:A,0))</f>
        <v>Michael Albert</v>
      </c>
      <c r="AA2">
        <f ca="1">DATEDIF(Table2[[#This Row],[DOB]],$AF$2,"y")</f>
        <v>41</v>
      </c>
      <c r="AB2" t="str">
        <f ca="1">IF(Table2[[#This Row],[Age]]&lt;20,"&lt;20", IF(Table2[[#This Row],[Age]]&lt;=29, "20-29", IF(Table2[[#This Row],[Age]]&lt;=39, "30-39", IF(Table2[[#This Row],[Age]]&lt;=49, "40-49", IF(Table2[[#This Row],[Age]]&lt;=60,"50-60","&gt;60")))))</f>
        <v>40-49</v>
      </c>
      <c r="AC2">
        <f>YEAR(Table2[[#This Row],[DateofHire]])</f>
        <v>2011</v>
      </c>
      <c r="AD2" s="13"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c r="AE2" t="s">
        <v>514</v>
      </c>
      <c r="AF2" s="5">
        <f ca="1">TODAY()</f>
        <v>45568</v>
      </c>
    </row>
    <row r="3" spans="1:32" ht="14.5" x14ac:dyDescent="0.35">
      <c r="A3" s="1" t="s">
        <v>33</v>
      </c>
      <c r="B3" s="1">
        <v>10084</v>
      </c>
      <c r="C3" s="1" t="s">
        <v>34</v>
      </c>
      <c r="D3" s="1" t="s">
        <v>35</v>
      </c>
      <c r="E3" s="1">
        <v>10084</v>
      </c>
      <c r="F3" s="2">
        <v>42093</v>
      </c>
      <c r="G3" s="1">
        <v>104437</v>
      </c>
      <c r="H3" s="1" t="s">
        <v>512</v>
      </c>
      <c r="I3" s="2">
        <v>27519</v>
      </c>
      <c r="J3" s="1" t="s">
        <v>36</v>
      </c>
      <c r="K3" s="1" t="s">
        <v>26</v>
      </c>
      <c r="L3" s="1" t="s">
        <v>27</v>
      </c>
      <c r="M3" s="1" t="s">
        <v>28</v>
      </c>
      <c r="N3" s="1">
        <v>2148</v>
      </c>
      <c r="O3" s="2">
        <v>42537</v>
      </c>
      <c r="P3" s="1" t="s">
        <v>37</v>
      </c>
      <c r="Q3" s="1" t="s">
        <v>38</v>
      </c>
      <c r="R3" s="1" t="s">
        <v>39</v>
      </c>
      <c r="S3" s="1" t="s">
        <v>40</v>
      </c>
      <c r="T3" s="1">
        <v>4.96</v>
      </c>
      <c r="U3" s="1">
        <v>3</v>
      </c>
      <c r="V3" s="2">
        <v>42424</v>
      </c>
      <c r="W3" s="1">
        <v>17</v>
      </c>
      <c r="X3" t="str">
        <f>INDEX(Position!B:B, MATCH(Table2[[#This Row],[Position ID]],Position!A:A,0))</f>
        <v>Sr. DBA</v>
      </c>
      <c r="Y3" t="str">
        <f>INDEX(Department!B:B, MATCH(Table2[[#This Row],[Department ID]],Department!A:A,0))</f>
        <v>IT/IS</v>
      </c>
      <c r="Z3" t="str">
        <f>INDEX(Manager!B:B, MATCH(Table2[[#This Row],[Manager ID]],Manager!A:A,0))</f>
        <v>Simon Roup</v>
      </c>
      <c r="AA3">
        <f ca="1">DATEDIF(Table2[[#This Row],[DOB]],$AF$2,"y")</f>
        <v>49</v>
      </c>
      <c r="AB3" t="str">
        <f ca="1">IF(Table2[[#This Row],[Age]]&lt;20,"&lt;20", IF(Table2[[#This Row],[Age]]&lt;=29, "20-29", IF(Table2[[#This Row],[Age]]&lt;=39, "30-39", IF(Table2[[#This Row],[Age]]&lt;=49, "40-49", IF(Table2[[#This Row],[Age]]&lt;=60,"50-60","&gt;60")))))</f>
        <v>40-49</v>
      </c>
      <c r="AC3">
        <f>YEAR(Table2[[#This Row],[DateofHire]])</f>
        <v>2015</v>
      </c>
      <c r="AD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&gt;100K-110K</v>
      </c>
      <c r="AF3" s="5"/>
    </row>
    <row r="4" spans="1:32" ht="14.5" x14ac:dyDescent="0.35">
      <c r="A4" s="1" t="s">
        <v>41</v>
      </c>
      <c r="B4" s="1">
        <v>10196</v>
      </c>
      <c r="C4" s="1" t="s">
        <v>42</v>
      </c>
      <c r="D4" s="1" t="s">
        <v>24</v>
      </c>
      <c r="E4" s="1">
        <v>10196</v>
      </c>
      <c r="F4" s="2">
        <v>40729</v>
      </c>
      <c r="G4" s="1">
        <v>64955</v>
      </c>
      <c r="H4" s="1" t="s">
        <v>511</v>
      </c>
      <c r="I4" s="2">
        <v>32405</v>
      </c>
      <c r="J4" s="1" t="s">
        <v>36</v>
      </c>
      <c r="K4" s="1" t="s">
        <v>26</v>
      </c>
      <c r="L4" s="1" t="s">
        <v>27</v>
      </c>
      <c r="M4" s="1" t="s">
        <v>28</v>
      </c>
      <c r="N4" s="1">
        <v>1810</v>
      </c>
      <c r="O4" s="2">
        <v>41176</v>
      </c>
      <c r="P4" s="1" t="s">
        <v>43</v>
      </c>
      <c r="Q4" s="1" t="s">
        <v>38</v>
      </c>
      <c r="R4" s="1" t="s">
        <v>31</v>
      </c>
      <c r="S4" s="1" t="s">
        <v>40</v>
      </c>
      <c r="T4" s="1">
        <v>3.02</v>
      </c>
      <c r="U4" s="1">
        <v>3</v>
      </c>
      <c r="V4" s="2">
        <v>41044</v>
      </c>
      <c r="W4" s="1">
        <v>3</v>
      </c>
      <c r="X4" t="str">
        <f>INDEX(Position!B:B, MATCH(Table2[[#This Row],[Position ID]],Position!A:A,0))</f>
        <v>Production Technician II</v>
      </c>
      <c r="Y4" t="str">
        <f>INDEX(Department!B:B, MATCH(Table2[[#This Row],[Department ID]],Department!A:A,0))</f>
        <v>Production</v>
      </c>
      <c r="Z4" t="str">
        <f>INDEX(Manager!B:B, MATCH(Table2[[#This Row],[Manager ID]],Manager!A:A,0))</f>
        <v>Kissy Sullivan</v>
      </c>
      <c r="AA4">
        <f ca="1">DATEDIF(Table2[[#This Row],[DOB]],$AF$2,"y")</f>
        <v>36</v>
      </c>
      <c r="AB4" t="str">
        <f ca="1">IF(Table2[[#This Row],[Age]]&lt;20,"&lt;20", IF(Table2[[#This Row],[Age]]&lt;=29, "20-29", IF(Table2[[#This Row],[Age]]&lt;=39, "30-39", IF(Table2[[#This Row],[Age]]&lt;=49, "40-49", IF(Table2[[#This Row],[Age]]&lt;=60,"50-60","&gt;60")))))</f>
        <v>30-39</v>
      </c>
      <c r="AC4">
        <f>YEAR(Table2[[#This Row],[DateofHire]])</f>
        <v>2011</v>
      </c>
      <c r="AD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5" spans="1:32" ht="14.5" x14ac:dyDescent="0.35">
      <c r="A5" s="1" t="s">
        <v>44</v>
      </c>
      <c r="B5" s="1">
        <v>10088</v>
      </c>
      <c r="C5" s="1" t="s">
        <v>23</v>
      </c>
      <c r="D5" s="1" t="s">
        <v>24</v>
      </c>
      <c r="E5" s="1">
        <v>10088</v>
      </c>
      <c r="F5" s="2">
        <v>39454</v>
      </c>
      <c r="G5" s="1">
        <v>64991</v>
      </c>
      <c r="H5" s="1" t="s">
        <v>511</v>
      </c>
      <c r="I5" s="2">
        <v>32413</v>
      </c>
      <c r="J5" s="1" t="s">
        <v>36</v>
      </c>
      <c r="K5" s="1" t="s">
        <v>26</v>
      </c>
      <c r="L5" s="1" t="s">
        <v>27</v>
      </c>
      <c r="M5" s="1" t="s">
        <v>28</v>
      </c>
      <c r="N5" s="1">
        <v>1886</v>
      </c>
      <c r="P5" s="1" t="s">
        <v>29</v>
      </c>
      <c r="Q5" s="1" t="s">
        <v>30</v>
      </c>
      <c r="R5" s="1" t="s">
        <v>39</v>
      </c>
      <c r="S5" s="1" t="s">
        <v>40</v>
      </c>
      <c r="T5" s="1">
        <v>4.84</v>
      </c>
      <c r="U5" s="1">
        <v>5</v>
      </c>
      <c r="V5" s="2">
        <v>43468</v>
      </c>
      <c r="W5" s="1">
        <v>15</v>
      </c>
      <c r="X5" t="str">
        <f>INDEX(Position!B:B, MATCH(Table2[[#This Row],[Position ID]],Position!A:A,0))</f>
        <v>Production Technician I</v>
      </c>
      <c r="Y5" t="str">
        <f>INDEX(Department!B:B, MATCH(Table2[[#This Row],[Department ID]],Department!A:A,0))</f>
        <v>Production</v>
      </c>
      <c r="Z5" t="str">
        <f>INDEX(Manager!B:B, MATCH(Table2[[#This Row],[Manager ID]],Manager!A:A,0))</f>
        <v>Elijiah Gray</v>
      </c>
      <c r="AA5">
        <f ca="1">DATEDIF(Table2[[#This Row],[DOB]],$AF$2,"y")</f>
        <v>36</v>
      </c>
      <c r="AB5" t="str">
        <f ca="1">IF(Table2[[#This Row],[Age]]&lt;20,"&lt;20", IF(Table2[[#This Row],[Age]]&lt;=29, "20-29", IF(Table2[[#This Row],[Age]]&lt;=39, "30-39", IF(Table2[[#This Row],[Age]]&lt;=49, "40-49", IF(Table2[[#This Row],[Age]]&lt;=60,"50-60","&gt;60")))))</f>
        <v>30-39</v>
      </c>
      <c r="AC5">
        <f>YEAR(Table2[[#This Row],[DateofHire]])</f>
        <v>2008</v>
      </c>
      <c r="AD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6" spans="1:32" ht="14.5" x14ac:dyDescent="0.35">
      <c r="A6" s="1" t="s">
        <v>45</v>
      </c>
      <c r="B6" s="1">
        <v>10069</v>
      </c>
      <c r="C6" s="1" t="s">
        <v>23</v>
      </c>
      <c r="D6" s="1" t="s">
        <v>24</v>
      </c>
      <c r="E6" s="1">
        <v>10069</v>
      </c>
      <c r="F6" s="2">
        <v>40735</v>
      </c>
      <c r="G6" s="1">
        <v>50825</v>
      </c>
      <c r="H6" s="1" t="s">
        <v>511</v>
      </c>
      <c r="I6" s="2">
        <v>32759</v>
      </c>
      <c r="J6" s="1" t="s">
        <v>46</v>
      </c>
      <c r="K6" s="1" t="s">
        <v>26</v>
      </c>
      <c r="L6" s="1" t="s">
        <v>27</v>
      </c>
      <c r="M6" s="1" t="s">
        <v>28</v>
      </c>
      <c r="N6" s="1">
        <v>2169</v>
      </c>
      <c r="O6" s="2">
        <v>42619</v>
      </c>
      <c r="P6" s="1" t="s">
        <v>47</v>
      </c>
      <c r="Q6" s="1" t="s">
        <v>38</v>
      </c>
      <c r="R6" s="1" t="s">
        <v>48</v>
      </c>
      <c r="S6" s="1" t="s">
        <v>40</v>
      </c>
      <c r="T6" s="1">
        <v>5</v>
      </c>
      <c r="U6" s="1">
        <v>4</v>
      </c>
      <c r="V6" s="2">
        <v>42401</v>
      </c>
      <c r="W6" s="1">
        <v>2</v>
      </c>
      <c r="X6" t="str">
        <f>INDEX(Position!B:B, MATCH(Table2[[#This Row],[Position ID]],Position!A:A,0))</f>
        <v>Production Technician I</v>
      </c>
      <c r="Y6" t="str">
        <f>INDEX(Department!B:B, MATCH(Table2[[#This Row],[Department ID]],Department!A:A,0))</f>
        <v>Production</v>
      </c>
      <c r="Z6" t="str">
        <f>INDEX(Manager!B:B, MATCH(Table2[[#This Row],[Manager ID]],Manager!A:A,0))</f>
        <v>Webster Butler</v>
      </c>
      <c r="AA6">
        <f ca="1">DATEDIF(Table2[[#This Row],[DOB]],$AF$2,"y")</f>
        <v>35</v>
      </c>
      <c r="AB6" t="str">
        <f ca="1">IF(Table2[[#This Row],[Age]]&lt;20,"&lt;20", IF(Table2[[#This Row],[Age]]&lt;=29, "20-29", IF(Table2[[#This Row],[Age]]&lt;=39, "30-39", IF(Table2[[#This Row],[Age]]&lt;=49, "40-49", IF(Table2[[#This Row],[Age]]&lt;=60,"50-60","&gt;60")))))</f>
        <v>30-39</v>
      </c>
      <c r="AC6">
        <f>YEAR(Table2[[#This Row],[DateofHire]])</f>
        <v>2011</v>
      </c>
      <c r="AD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7" spans="1:32" ht="14.5" x14ac:dyDescent="0.35">
      <c r="A7" s="1" t="s">
        <v>49</v>
      </c>
      <c r="B7" s="1">
        <v>10002</v>
      </c>
      <c r="C7" s="1" t="s">
        <v>23</v>
      </c>
      <c r="D7" s="1" t="s">
        <v>24</v>
      </c>
      <c r="E7" s="1">
        <v>10002</v>
      </c>
      <c r="F7" s="2">
        <v>40917</v>
      </c>
      <c r="G7" s="1">
        <v>57568</v>
      </c>
      <c r="H7" s="1" t="s">
        <v>511</v>
      </c>
      <c r="I7" s="2">
        <v>28267</v>
      </c>
      <c r="J7" s="1" t="s">
        <v>25</v>
      </c>
      <c r="K7" s="1" t="s">
        <v>26</v>
      </c>
      <c r="L7" s="1" t="s">
        <v>27</v>
      </c>
      <c r="M7" s="1" t="s">
        <v>28</v>
      </c>
      <c r="N7" s="1">
        <v>1844</v>
      </c>
      <c r="P7" s="1" t="s">
        <v>29</v>
      </c>
      <c r="Q7" s="1" t="s">
        <v>30</v>
      </c>
      <c r="R7" s="1" t="s">
        <v>31</v>
      </c>
      <c r="S7" s="1" t="s">
        <v>32</v>
      </c>
      <c r="T7" s="1">
        <v>5</v>
      </c>
      <c r="U7" s="1">
        <v>5</v>
      </c>
      <c r="V7" s="2">
        <v>43472</v>
      </c>
      <c r="W7" s="1">
        <v>15</v>
      </c>
      <c r="X7" t="str">
        <f>INDEX(Position!B:B, MATCH(Table2[[#This Row],[Position ID]],Position!A:A,0))</f>
        <v>Production Technician I</v>
      </c>
      <c r="Y7" t="str">
        <f>INDEX(Department!B:B, MATCH(Table2[[#This Row],[Department ID]],Department!A:A,0))</f>
        <v>Production</v>
      </c>
      <c r="Z7" t="str">
        <f>INDEX(Manager!B:B, MATCH(Table2[[#This Row],[Manager ID]],Manager!A:A,0))</f>
        <v>Amy Dunn</v>
      </c>
      <c r="AA7">
        <f ca="1">DATEDIF(Table2[[#This Row],[DOB]],$AF$2,"y")</f>
        <v>47</v>
      </c>
      <c r="AB7" t="str">
        <f ca="1">IF(Table2[[#This Row],[Age]]&lt;20,"&lt;20", IF(Table2[[#This Row],[Age]]&lt;=29, "20-29", IF(Table2[[#This Row],[Age]]&lt;=39, "30-39", IF(Table2[[#This Row],[Age]]&lt;=49, "40-49", IF(Table2[[#This Row],[Age]]&lt;=60,"50-60","&gt;60")))))</f>
        <v>40-49</v>
      </c>
      <c r="AC7">
        <f>YEAR(Table2[[#This Row],[DateofHire]])</f>
        <v>2012</v>
      </c>
      <c r="AD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8" spans="1:32" ht="14.5" x14ac:dyDescent="0.35">
      <c r="A8" s="1" t="s">
        <v>50</v>
      </c>
      <c r="B8" s="1">
        <v>10194</v>
      </c>
      <c r="C8" s="1" t="s">
        <v>51</v>
      </c>
      <c r="D8" s="1" t="s">
        <v>52</v>
      </c>
      <c r="E8" s="1">
        <v>10194</v>
      </c>
      <c r="F8" s="2">
        <v>41953</v>
      </c>
      <c r="G8" s="1">
        <v>95660</v>
      </c>
      <c r="H8" s="1" t="s">
        <v>511</v>
      </c>
      <c r="I8" s="2">
        <v>28999</v>
      </c>
      <c r="J8" s="1" t="s">
        <v>25</v>
      </c>
      <c r="K8" s="1" t="s">
        <v>26</v>
      </c>
      <c r="L8" s="1" t="s">
        <v>27</v>
      </c>
      <c r="M8" s="1" t="s">
        <v>28</v>
      </c>
      <c r="N8" s="1">
        <v>2110</v>
      </c>
      <c r="P8" s="1" t="s">
        <v>29</v>
      </c>
      <c r="Q8" s="1" t="s">
        <v>30</v>
      </c>
      <c r="R8" s="1" t="s">
        <v>31</v>
      </c>
      <c r="S8" s="1" t="s">
        <v>40</v>
      </c>
      <c r="T8" s="1">
        <v>3.04</v>
      </c>
      <c r="U8" s="1">
        <v>3</v>
      </c>
      <c r="V8" s="2">
        <v>43467</v>
      </c>
      <c r="W8" s="1">
        <v>19</v>
      </c>
      <c r="X8" t="str">
        <f>INDEX(Position!B:B, MATCH(Table2[[#This Row],[Position ID]],Position!A:A,0))</f>
        <v>Software Engineer</v>
      </c>
      <c r="Y8" t="str">
        <f>INDEX(Department!B:B, MATCH(Table2[[#This Row],[Department ID]],Department!A:A,0))</f>
        <v>Software Engineering</v>
      </c>
      <c r="Z8" t="str">
        <f>INDEX(Manager!B:B, MATCH(Table2[[#This Row],[Manager ID]],Manager!A:A,0))</f>
        <v>Alex Sweetwater</v>
      </c>
      <c r="AA8">
        <f ca="1">DATEDIF(Table2[[#This Row],[DOB]],$AF$2,"y")</f>
        <v>45</v>
      </c>
      <c r="AB8" t="str">
        <f ca="1">IF(Table2[[#This Row],[Age]]&lt;20,"&lt;20", IF(Table2[[#This Row],[Age]]&lt;=29, "20-29", IF(Table2[[#This Row],[Age]]&lt;=39, "30-39", IF(Table2[[#This Row],[Age]]&lt;=49, "40-49", IF(Table2[[#This Row],[Age]]&lt;=60,"50-60","&gt;60")))))</f>
        <v>40-49</v>
      </c>
      <c r="AC8">
        <f>YEAR(Table2[[#This Row],[DateofHire]])</f>
        <v>2014</v>
      </c>
      <c r="AD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9" spans="1:32" ht="14.5" x14ac:dyDescent="0.35">
      <c r="A9" s="1" t="s">
        <v>53</v>
      </c>
      <c r="B9" s="1">
        <v>10062</v>
      </c>
      <c r="C9" s="1" t="s">
        <v>23</v>
      </c>
      <c r="D9" s="1" t="s">
        <v>24</v>
      </c>
      <c r="E9" s="1">
        <v>10062</v>
      </c>
      <c r="F9" s="2">
        <v>41547</v>
      </c>
      <c r="G9" s="1">
        <v>59365</v>
      </c>
      <c r="H9" s="1" t="s">
        <v>512</v>
      </c>
      <c r="I9" s="2">
        <v>30365</v>
      </c>
      <c r="J9" s="1" t="s">
        <v>54</v>
      </c>
      <c r="K9" s="1" t="s">
        <v>26</v>
      </c>
      <c r="L9" s="1" t="s">
        <v>27</v>
      </c>
      <c r="M9" s="1" t="s">
        <v>28</v>
      </c>
      <c r="N9" s="1">
        <v>2199</v>
      </c>
      <c r="P9" s="1" t="s">
        <v>29</v>
      </c>
      <c r="Q9" s="1" t="s">
        <v>30</v>
      </c>
      <c r="R9" s="1" t="s">
        <v>55</v>
      </c>
      <c r="S9" s="1" t="s">
        <v>40</v>
      </c>
      <c r="T9" s="1">
        <v>5</v>
      </c>
      <c r="U9" s="1">
        <v>4</v>
      </c>
      <c r="V9" s="2">
        <v>43521</v>
      </c>
      <c r="W9" s="1">
        <v>19</v>
      </c>
      <c r="X9" t="str">
        <f>INDEX(Position!B:B, MATCH(Table2[[#This Row],[Position ID]],Position!A:A,0))</f>
        <v>Production Technician I</v>
      </c>
      <c r="Y9" t="str">
        <f>INDEX(Department!B:B, MATCH(Table2[[#This Row],[Department ID]],Department!A:A,0))</f>
        <v>Production</v>
      </c>
      <c r="Z9" t="str">
        <f>INDEX(Manager!B:B, MATCH(Table2[[#This Row],[Manager ID]],Manager!A:A,0))</f>
        <v>Ketsia Liebig</v>
      </c>
      <c r="AA9">
        <f ca="1">DATEDIF(Table2[[#This Row],[DOB]],$AF$2,"y")</f>
        <v>41</v>
      </c>
      <c r="AB9" t="str">
        <f ca="1">IF(Table2[[#This Row],[Age]]&lt;20,"&lt;20", IF(Table2[[#This Row],[Age]]&lt;=29, "20-29", IF(Table2[[#This Row],[Age]]&lt;=39, "30-39", IF(Table2[[#This Row],[Age]]&lt;=49, "40-49", IF(Table2[[#This Row],[Age]]&lt;=60,"50-60","&gt;60")))))</f>
        <v>40-49</v>
      </c>
      <c r="AC9">
        <f>YEAR(Table2[[#This Row],[DateofHire]])</f>
        <v>2013</v>
      </c>
      <c r="AD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0" spans="1:32" ht="14.5" x14ac:dyDescent="0.35">
      <c r="A10" s="1" t="s">
        <v>56</v>
      </c>
      <c r="B10" s="1">
        <v>10114</v>
      </c>
      <c r="C10" s="1" t="s">
        <v>23</v>
      </c>
      <c r="D10" s="1" t="s">
        <v>24</v>
      </c>
      <c r="E10" s="1">
        <v>10114</v>
      </c>
      <c r="F10" s="2">
        <v>40000</v>
      </c>
      <c r="G10" s="1">
        <v>47837</v>
      </c>
      <c r="H10" s="1" t="s">
        <v>511</v>
      </c>
      <c r="I10" s="2">
        <v>25610</v>
      </c>
      <c r="J10" s="1" t="s">
        <v>25</v>
      </c>
      <c r="K10" s="1" t="s">
        <v>26</v>
      </c>
      <c r="L10" s="1" t="s">
        <v>57</v>
      </c>
      <c r="M10" s="1" t="s">
        <v>28</v>
      </c>
      <c r="N10" s="1">
        <v>1902</v>
      </c>
      <c r="P10" s="1" t="s">
        <v>29</v>
      </c>
      <c r="Q10" s="1" t="s">
        <v>30</v>
      </c>
      <c r="R10" s="1" t="s">
        <v>58</v>
      </c>
      <c r="S10" s="1" t="s">
        <v>40</v>
      </c>
      <c r="T10" s="1">
        <v>4.46</v>
      </c>
      <c r="U10" s="1">
        <v>3</v>
      </c>
      <c r="V10" s="2">
        <v>43490</v>
      </c>
      <c r="W10" s="1">
        <v>4</v>
      </c>
      <c r="X10" t="str">
        <f>INDEX(Position!B:B, MATCH(Table2[[#This Row],[Position ID]],Position!A:A,0))</f>
        <v>Production Technician I</v>
      </c>
      <c r="Y10" t="str">
        <f>INDEX(Department!B:B, MATCH(Table2[[#This Row],[Department ID]],Department!A:A,0))</f>
        <v>Production</v>
      </c>
      <c r="Z10" t="str">
        <f>INDEX(Manager!B:B, MATCH(Table2[[#This Row],[Manager ID]],Manager!A:A,0))</f>
        <v>Brannon Miller</v>
      </c>
      <c r="AA10">
        <f ca="1">DATEDIF(Table2[[#This Row],[DOB]],$AF$2,"y")</f>
        <v>54</v>
      </c>
      <c r="AB10" t="str">
        <f ca="1">IF(Table2[[#This Row],[Age]]&lt;20,"&lt;20", IF(Table2[[#This Row],[Age]]&lt;=29, "20-29", IF(Table2[[#This Row],[Age]]&lt;=39, "30-39", IF(Table2[[#This Row],[Age]]&lt;=49, "40-49", IF(Table2[[#This Row],[Age]]&lt;=60,"50-60","&gt;60")))))</f>
        <v>50-60</v>
      </c>
      <c r="AC10">
        <f>YEAR(Table2[[#This Row],[DateofHire]])</f>
        <v>2009</v>
      </c>
      <c r="AD1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1" spans="1:32" ht="14.5" x14ac:dyDescent="0.35">
      <c r="A11" s="1" t="s">
        <v>59</v>
      </c>
      <c r="B11" s="1">
        <v>10250</v>
      </c>
      <c r="C11" s="1" t="s">
        <v>60</v>
      </c>
      <c r="D11" s="1" t="s">
        <v>35</v>
      </c>
      <c r="E11" s="1">
        <v>10250</v>
      </c>
      <c r="F11" s="2">
        <v>42009</v>
      </c>
      <c r="G11" s="1">
        <v>50178</v>
      </c>
      <c r="H11" s="1" t="s">
        <v>512</v>
      </c>
      <c r="I11" s="2">
        <v>32149</v>
      </c>
      <c r="J11" s="1" t="s">
        <v>46</v>
      </c>
      <c r="K11" s="1" t="s">
        <v>26</v>
      </c>
      <c r="L11" s="1" t="s">
        <v>27</v>
      </c>
      <c r="M11" s="1" t="s">
        <v>28</v>
      </c>
      <c r="N11" s="1">
        <v>1886</v>
      </c>
      <c r="P11" s="1" t="s">
        <v>29</v>
      </c>
      <c r="Q11" s="1" t="s">
        <v>30</v>
      </c>
      <c r="R11" s="1" t="s">
        <v>39</v>
      </c>
      <c r="S11" s="1" t="s">
        <v>40</v>
      </c>
      <c r="T11" s="1">
        <v>5</v>
      </c>
      <c r="U11" s="1">
        <v>5</v>
      </c>
      <c r="V11" s="2">
        <v>43514</v>
      </c>
      <c r="W11" s="1">
        <v>16</v>
      </c>
      <c r="X11" t="str">
        <f>INDEX(Position!B:B, MATCH(Table2[[#This Row],[Position ID]],Position!A:A,0))</f>
        <v>IT Support</v>
      </c>
      <c r="Y11" t="str">
        <f>INDEX(Department!B:B, MATCH(Table2[[#This Row],[Department ID]],Department!A:A,0))</f>
        <v>IT/IS</v>
      </c>
      <c r="Z11" t="str">
        <f>INDEX(Manager!B:B, MATCH(Table2[[#This Row],[Manager ID]],Manager!A:A,0))</f>
        <v>Peter Monroe</v>
      </c>
      <c r="AA11">
        <f ca="1">DATEDIF(Table2[[#This Row],[DOB]],$AF$2,"y")</f>
        <v>36</v>
      </c>
      <c r="AB11" t="str">
        <f ca="1">IF(Table2[[#This Row],[Age]]&lt;20,"&lt;20", IF(Table2[[#This Row],[Age]]&lt;=29, "20-29", IF(Table2[[#This Row],[Age]]&lt;=39, "30-39", IF(Table2[[#This Row],[Age]]&lt;=49, "40-49", IF(Table2[[#This Row],[Age]]&lt;=60,"50-60","&gt;60")))))</f>
        <v>30-39</v>
      </c>
      <c r="AC11">
        <f>YEAR(Table2[[#This Row],[DateofHire]])</f>
        <v>2015</v>
      </c>
      <c r="AD1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2" spans="1:32" ht="14.5" x14ac:dyDescent="0.35">
      <c r="A12" s="1" t="s">
        <v>61</v>
      </c>
      <c r="B12" s="1">
        <v>10252</v>
      </c>
      <c r="C12" s="1" t="s">
        <v>23</v>
      </c>
      <c r="D12" s="1" t="s">
        <v>24</v>
      </c>
      <c r="E12" s="1">
        <v>10252</v>
      </c>
      <c r="F12" s="2">
        <v>40553</v>
      </c>
      <c r="G12" s="1">
        <v>54670</v>
      </c>
      <c r="H12" s="1" t="s">
        <v>511</v>
      </c>
      <c r="I12" s="2">
        <v>27041</v>
      </c>
      <c r="J12" s="1" t="s">
        <v>36</v>
      </c>
      <c r="K12" s="1" t="s">
        <v>26</v>
      </c>
      <c r="L12" s="1" t="s">
        <v>57</v>
      </c>
      <c r="M12" s="1" t="s">
        <v>28</v>
      </c>
      <c r="N12" s="1">
        <v>1902</v>
      </c>
      <c r="O12" s="2">
        <v>42747</v>
      </c>
      <c r="P12" s="1" t="s">
        <v>62</v>
      </c>
      <c r="Q12" s="1" t="s">
        <v>38</v>
      </c>
      <c r="R12" s="1" t="s">
        <v>58</v>
      </c>
      <c r="S12" s="1" t="s">
        <v>40</v>
      </c>
      <c r="T12" s="1">
        <v>4.2</v>
      </c>
      <c r="U12" s="1">
        <v>4</v>
      </c>
      <c r="V12" s="2">
        <v>42399</v>
      </c>
      <c r="W12" s="1">
        <v>12</v>
      </c>
      <c r="X12" t="str">
        <f>INDEX(Position!B:B, MATCH(Table2[[#This Row],[Position ID]],Position!A:A,0))</f>
        <v>Production Technician I</v>
      </c>
      <c r="Y12" t="str">
        <f>INDEX(Department!B:B, MATCH(Table2[[#This Row],[Department ID]],Department!A:A,0))</f>
        <v>Production</v>
      </c>
      <c r="Z12" t="str">
        <f>INDEX(Manager!B:B, MATCH(Table2[[#This Row],[Manager ID]],Manager!A:A,0))</f>
        <v>David Stanley</v>
      </c>
      <c r="AA12">
        <f ca="1">DATEDIF(Table2[[#This Row],[DOB]],$AF$2,"y")</f>
        <v>50</v>
      </c>
      <c r="AB12" t="str">
        <f ca="1">IF(Table2[[#This Row],[Age]]&lt;20,"&lt;20", IF(Table2[[#This Row],[Age]]&lt;=29, "20-29", IF(Table2[[#This Row],[Age]]&lt;=39, "30-39", IF(Table2[[#This Row],[Age]]&lt;=49, "40-49", IF(Table2[[#This Row],[Age]]&lt;=60,"50-60","&gt;60")))))</f>
        <v>50-60</v>
      </c>
      <c r="AC12">
        <f>YEAR(Table2[[#This Row],[DateofHire]])</f>
        <v>2011</v>
      </c>
      <c r="AD1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3" spans="1:32" ht="14.5" x14ac:dyDescent="0.35">
      <c r="A13" s="1" t="s">
        <v>63</v>
      </c>
      <c r="B13" s="1">
        <v>10242</v>
      </c>
      <c r="C13" s="1" t="s">
        <v>23</v>
      </c>
      <c r="D13" s="1" t="s">
        <v>24</v>
      </c>
      <c r="E13" s="1">
        <v>10196</v>
      </c>
      <c r="F13" s="2">
        <v>41001</v>
      </c>
      <c r="G13" s="1">
        <v>47211</v>
      </c>
      <c r="H13" s="1" t="s">
        <v>512</v>
      </c>
      <c r="I13" s="2">
        <v>27081</v>
      </c>
      <c r="J13" s="1" t="s">
        <v>36</v>
      </c>
      <c r="K13" s="1" t="s">
        <v>26</v>
      </c>
      <c r="L13" s="1" t="s">
        <v>57</v>
      </c>
      <c r="M13" s="1" t="s">
        <v>28</v>
      </c>
      <c r="N13" s="1">
        <v>2062</v>
      </c>
      <c r="O13" s="2">
        <v>42632</v>
      </c>
      <c r="P13" s="1" t="s">
        <v>64</v>
      </c>
      <c r="Q13" s="1" t="s">
        <v>38</v>
      </c>
      <c r="R13" s="1" t="s">
        <v>58</v>
      </c>
      <c r="S13" s="1" t="s">
        <v>40</v>
      </c>
      <c r="T13" s="1">
        <v>4.2</v>
      </c>
      <c r="U13" s="1">
        <v>3</v>
      </c>
      <c r="V13" s="2">
        <v>42496</v>
      </c>
      <c r="W13" s="1">
        <v>15</v>
      </c>
      <c r="X13" t="str">
        <f>INDEX(Position!B:B, MATCH(Table2[[#This Row],[Position ID]],Position!A:A,0))</f>
        <v>Production Technician I</v>
      </c>
      <c r="Y13" t="str">
        <f>INDEX(Department!B:B, MATCH(Table2[[#This Row],[Department ID]],Department!A:A,0))</f>
        <v>Production</v>
      </c>
      <c r="Z13" t="str">
        <f>INDEX(Manager!B:B, MATCH(Table2[[#This Row],[Manager ID]],Manager!A:A,0))</f>
        <v>Kissy Sullivan</v>
      </c>
      <c r="AA13">
        <f ca="1">DATEDIF(Table2[[#This Row],[DOB]],$AF$2,"y")</f>
        <v>50</v>
      </c>
      <c r="AB13" t="str">
        <f ca="1">IF(Table2[[#This Row],[Age]]&lt;20,"&lt;20", IF(Table2[[#This Row],[Age]]&lt;=29, "20-29", IF(Table2[[#This Row],[Age]]&lt;=39, "30-39", IF(Table2[[#This Row],[Age]]&lt;=49, "40-49", IF(Table2[[#This Row],[Age]]&lt;=60,"50-60","&gt;60")))))</f>
        <v>50-60</v>
      </c>
      <c r="AC13">
        <f>YEAR(Table2[[#This Row],[DateofHire]])</f>
        <v>2012</v>
      </c>
      <c r="AD1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4" spans="1:32" ht="14.5" x14ac:dyDescent="0.35">
      <c r="A14" s="1" t="s">
        <v>65</v>
      </c>
      <c r="B14" s="1">
        <v>10012</v>
      </c>
      <c r="C14" s="1" t="s">
        <v>66</v>
      </c>
      <c r="D14" s="1" t="s">
        <v>35</v>
      </c>
      <c r="E14" s="1">
        <v>10084</v>
      </c>
      <c r="F14" s="2">
        <v>41953</v>
      </c>
      <c r="G14" s="1">
        <v>92328</v>
      </c>
      <c r="H14" s="1" t="s">
        <v>512</v>
      </c>
      <c r="I14" s="2">
        <v>32328</v>
      </c>
      <c r="J14" s="1" t="s">
        <v>46</v>
      </c>
      <c r="K14" s="1" t="s">
        <v>26</v>
      </c>
      <c r="L14" s="1" t="s">
        <v>57</v>
      </c>
      <c r="M14" s="1" t="s">
        <v>67</v>
      </c>
      <c r="N14" s="1">
        <v>78230</v>
      </c>
      <c r="P14" s="1" t="s">
        <v>29</v>
      </c>
      <c r="Q14" s="1" t="s">
        <v>30</v>
      </c>
      <c r="R14" s="1" t="s">
        <v>58</v>
      </c>
      <c r="S14" s="1" t="s">
        <v>32</v>
      </c>
      <c r="T14" s="1">
        <v>4.28</v>
      </c>
      <c r="U14" s="1">
        <v>4</v>
      </c>
      <c r="V14" s="2">
        <v>43521</v>
      </c>
      <c r="W14" s="1">
        <v>9</v>
      </c>
      <c r="X14" t="str">
        <f>INDEX(Position!B:B, MATCH(Table2[[#This Row],[Position ID]],Position!A:A,0))</f>
        <v>Data Analyst</v>
      </c>
      <c r="Y14" t="str">
        <f>INDEX(Department!B:B, MATCH(Table2[[#This Row],[Department ID]],Department!A:A,0))</f>
        <v>IT/IS</v>
      </c>
      <c r="Z14" t="str">
        <f>INDEX(Manager!B:B, MATCH(Table2[[#This Row],[Manager ID]],Manager!A:A,0))</f>
        <v>Simon Roup</v>
      </c>
      <c r="AA14">
        <f ca="1">DATEDIF(Table2[[#This Row],[DOB]],$AF$2,"y")</f>
        <v>36</v>
      </c>
      <c r="AB14" t="str">
        <f ca="1">IF(Table2[[#This Row],[Age]]&lt;20,"&lt;20", IF(Table2[[#This Row],[Age]]&lt;=29, "20-29", IF(Table2[[#This Row],[Age]]&lt;=39, "30-39", IF(Table2[[#This Row],[Age]]&lt;=49, "40-49", IF(Table2[[#This Row],[Age]]&lt;=60,"50-60","&gt;60")))))</f>
        <v>30-39</v>
      </c>
      <c r="AC14">
        <f>YEAR(Table2[[#This Row],[DateofHire]])</f>
        <v>2014</v>
      </c>
      <c r="AD1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15" spans="1:32" ht="14.5" x14ac:dyDescent="0.35">
      <c r="A15" s="1" t="s">
        <v>68</v>
      </c>
      <c r="B15" s="1">
        <v>10265</v>
      </c>
      <c r="C15" s="1" t="s">
        <v>23</v>
      </c>
      <c r="D15" s="1" t="s">
        <v>24</v>
      </c>
      <c r="E15" s="1">
        <v>10265</v>
      </c>
      <c r="F15" s="2">
        <v>40959</v>
      </c>
      <c r="G15" s="1">
        <v>58709</v>
      </c>
      <c r="H15" s="1" t="s">
        <v>512</v>
      </c>
      <c r="I15" s="2">
        <v>30517</v>
      </c>
      <c r="J15" s="1" t="s">
        <v>25</v>
      </c>
      <c r="K15" s="1" t="s">
        <v>26</v>
      </c>
      <c r="L15" s="1" t="s">
        <v>69</v>
      </c>
      <c r="M15" s="1" t="s">
        <v>28</v>
      </c>
      <c r="N15" s="1">
        <v>1810</v>
      </c>
      <c r="P15" s="1" t="s">
        <v>29</v>
      </c>
      <c r="Q15" s="1" t="s">
        <v>30</v>
      </c>
      <c r="R15" s="1" t="s">
        <v>48</v>
      </c>
      <c r="S15" s="1" t="s">
        <v>40</v>
      </c>
      <c r="T15" s="1">
        <v>4.5999999999999996</v>
      </c>
      <c r="U15" s="1">
        <v>4</v>
      </c>
      <c r="V15" s="2">
        <v>43510</v>
      </c>
      <c r="W15" s="1">
        <v>7</v>
      </c>
      <c r="X15" t="str">
        <f>INDEX(Position!B:B, MATCH(Table2[[#This Row],[Position ID]],Position!A:A,0))</f>
        <v>Production Technician I</v>
      </c>
      <c r="Y15" t="str">
        <f>INDEX(Department!B:B, MATCH(Table2[[#This Row],[Department ID]],Department!A:A,0))</f>
        <v>Production</v>
      </c>
      <c r="Z15" t="str">
        <f>INDEX(Manager!B:B, MATCH(Table2[[#This Row],[Manager ID]],Manager!A:A,0))</f>
        <v>Kelley Spirea</v>
      </c>
      <c r="AA15">
        <f ca="1">DATEDIF(Table2[[#This Row],[DOB]],$AF$2,"y")</f>
        <v>41</v>
      </c>
      <c r="AB15" t="str">
        <f ca="1">IF(Table2[[#This Row],[Age]]&lt;20,"&lt;20", IF(Table2[[#This Row],[Age]]&lt;=29, "20-29", IF(Table2[[#This Row],[Age]]&lt;=39, "30-39", IF(Table2[[#This Row],[Age]]&lt;=49, "40-49", IF(Table2[[#This Row],[Age]]&lt;=60,"50-60","&gt;60")))))</f>
        <v>40-49</v>
      </c>
      <c r="AC15">
        <f>YEAR(Table2[[#This Row],[DateofHire]])</f>
        <v>2012</v>
      </c>
      <c r="AD1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6" spans="1:32" ht="14.5" x14ac:dyDescent="0.35">
      <c r="A16" s="1" t="s">
        <v>70</v>
      </c>
      <c r="B16" s="1">
        <v>10066</v>
      </c>
      <c r="C16" s="1" t="s">
        <v>23</v>
      </c>
      <c r="D16" s="1" t="s">
        <v>24</v>
      </c>
      <c r="E16" s="1">
        <v>10026</v>
      </c>
      <c r="F16" s="2">
        <v>41176</v>
      </c>
      <c r="G16" s="1">
        <v>52505</v>
      </c>
      <c r="H16" s="1" t="s">
        <v>512</v>
      </c>
      <c r="I16" s="2">
        <v>28321</v>
      </c>
      <c r="J16" s="1" t="s">
        <v>46</v>
      </c>
      <c r="K16" s="1" t="s">
        <v>26</v>
      </c>
      <c r="L16" s="1" t="s">
        <v>27</v>
      </c>
      <c r="M16" s="1" t="s">
        <v>28</v>
      </c>
      <c r="N16" s="1">
        <v>2747</v>
      </c>
      <c r="O16" s="2">
        <v>42831</v>
      </c>
      <c r="P16" s="1" t="s">
        <v>62</v>
      </c>
      <c r="Q16" s="1" t="s">
        <v>38</v>
      </c>
      <c r="R16" s="1" t="s">
        <v>71</v>
      </c>
      <c r="S16" s="1" t="s">
        <v>40</v>
      </c>
      <c r="T16" s="1">
        <v>5</v>
      </c>
      <c r="U16" s="1">
        <v>5</v>
      </c>
      <c r="V16" s="2">
        <v>42796</v>
      </c>
      <c r="W16" s="1">
        <v>1</v>
      </c>
      <c r="X16" t="str">
        <f>INDEX(Position!B:B, MATCH(Table2[[#This Row],[Position ID]],Position!A:A,0))</f>
        <v>Production Technician I</v>
      </c>
      <c r="Y16" t="str">
        <f>INDEX(Department!B:B, MATCH(Table2[[#This Row],[Department ID]],Department!A:A,0))</f>
        <v>Production</v>
      </c>
      <c r="Z16" t="str">
        <f>INDEX(Manager!B:B, MATCH(Table2[[#This Row],[Manager ID]],Manager!A:A,0))</f>
        <v>Michael Albert</v>
      </c>
      <c r="AA16">
        <f ca="1">DATEDIF(Table2[[#This Row],[DOB]],$AF$2,"y")</f>
        <v>47</v>
      </c>
      <c r="AB16" t="str">
        <f ca="1">IF(Table2[[#This Row],[Age]]&lt;20,"&lt;20", IF(Table2[[#This Row],[Age]]&lt;=29, "20-29", IF(Table2[[#This Row],[Age]]&lt;=39, "30-39", IF(Table2[[#This Row],[Age]]&lt;=49, "40-49", IF(Table2[[#This Row],[Age]]&lt;=60,"50-60","&gt;60")))))</f>
        <v>40-49</v>
      </c>
      <c r="AC16">
        <f>YEAR(Table2[[#This Row],[DateofHire]])</f>
        <v>2012</v>
      </c>
      <c r="AD1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7" spans="1:30" ht="14.5" x14ac:dyDescent="0.35">
      <c r="A17" s="1" t="s">
        <v>72</v>
      </c>
      <c r="B17" s="1">
        <v>10061</v>
      </c>
      <c r="C17" s="1" t="s">
        <v>23</v>
      </c>
      <c r="D17" s="1" t="s">
        <v>24</v>
      </c>
      <c r="E17" s="1">
        <v>10265</v>
      </c>
      <c r="F17" s="2">
        <v>40595</v>
      </c>
      <c r="G17" s="1">
        <v>57834</v>
      </c>
      <c r="H17" s="1" t="s">
        <v>512</v>
      </c>
      <c r="I17" s="2">
        <v>29877</v>
      </c>
      <c r="J17" s="1" t="s">
        <v>25</v>
      </c>
      <c r="K17" s="1" t="s">
        <v>26</v>
      </c>
      <c r="L17" s="1" t="s">
        <v>27</v>
      </c>
      <c r="M17" s="1" t="s">
        <v>28</v>
      </c>
      <c r="N17" s="1">
        <v>2050</v>
      </c>
      <c r="O17" s="2">
        <v>42951</v>
      </c>
      <c r="P17" s="1" t="s">
        <v>73</v>
      </c>
      <c r="Q17" s="1" t="s">
        <v>74</v>
      </c>
      <c r="R17" s="1" t="s">
        <v>48</v>
      </c>
      <c r="S17" s="1" t="s">
        <v>40</v>
      </c>
      <c r="T17" s="1">
        <v>5</v>
      </c>
      <c r="U17" s="1">
        <v>4</v>
      </c>
      <c r="V17" s="2">
        <v>42830</v>
      </c>
      <c r="W17" s="1">
        <v>20</v>
      </c>
      <c r="X17" t="str">
        <f>INDEX(Position!B:B, MATCH(Table2[[#This Row],[Position ID]],Position!A:A,0))</f>
        <v>Production Technician I</v>
      </c>
      <c r="Y17" t="str">
        <f>INDEX(Department!B:B, MATCH(Table2[[#This Row],[Department ID]],Department!A:A,0))</f>
        <v>Production</v>
      </c>
      <c r="Z17" t="str">
        <f>INDEX(Manager!B:B, MATCH(Table2[[#This Row],[Manager ID]],Manager!A:A,0))</f>
        <v>Kelley Spirea</v>
      </c>
      <c r="AA17">
        <f ca="1">DATEDIF(Table2[[#This Row],[DOB]],$AF$2,"y")</f>
        <v>42</v>
      </c>
      <c r="AB17" t="str">
        <f ca="1">IF(Table2[[#This Row],[Age]]&lt;20,"&lt;20", IF(Table2[[#This Row],[Age]]&lt;=29, "20-29", IF(Table2[[#This Row],[Age]]&lt;=39, "30-39", IF(Table2[[#This Row],[Age]]&lt;=49, "40-49", IF(Table2[[#This Row],[Age]]&lt;=60,"50-60","&gt;60")))))</f>
        <v>40-49</v>
      </c>
      <c r="AC17">
        <f>YEAR(Table2[[#This Row],[DateofHire]])</f>
        <v>2011</v>
      </c>
      <c r="AD1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8" spans="1:30" ht="14.5" x14ac:dyDescent="0.35">
      <c r="A18" s="1" t="s">
        <v>75</v>
      </c>
      <c r="B18" s="1">
        <v>10023</v>
      </c>
      <c r="C18" s="1" t="s">
        <v>42</v>
      </c>
      <c r="D18" s="1" t="s">
        <v>24</v>
      </c>
      <c r="E18" s="1">
        <v>10265</v>
      </c>
      <c r="F18" s="2">
        <v>42572</v>
      </c>
      <c r="G18" s="1">
        <v>70131</v>
      </c>
      <c r="H18" s="1" t="s">
        <v>511</v>
      </c>
      <c r="I18" s="2">
        <v>24214</v>
      </c>
      <c r="J18" s="1" t="s">
        <v>36</v>
      </c>
      <c r="K18" s="1" t="s">
        <v>26</v>
      </c>
      <c r="L18" s="1" t="s">
        <v>27</v>
      </c>
      <c r="M18" s="1" t="s">
        <v>28</v>
      </c>
      <c r="N18" s="1">
        <v>2145</v>
      </c>
      <c r="P18" s="1" t="s">
        <v>29</v>
      </c>
      <c r="Q18" s="1" t="s">
        <v>30</v>
      </c>
      <c r="R18" s="1" t="s">
        <v>55</v>
      </c>
      <c r="S18" s="1" t="s">
        <v>32</v>
      </c>
      <c r="T18" s="1">
        <v>4.4000000000000004</v>
      </c>
      <c r="U18" s="1">
        <v>3</v>
      </c>
      <c r="V18" s="2">
        <v>43479</v>
      </c>
      <c r="W18" s="1">
        <v>16</v>
      </c>
      <c r="X18" t="str">
        <f>INDEX(Position!B:B, MATCH(Table2[[#This Row],[Position ID]],Position!A:A,0))</f>
        <v>Production Technician II</v>
      </c>
      <c r="Y18" t="str">
        <f>INDEX(Department!B:B, MATCH(Table2[[#This Row],[Department ID]],Department!A:A,0))</f>
        <v>Production</v>
      </c>
      <c r="Z18" t="str">
        <f>INDEX(Manager!B:B, MATCH(Table2[[#This Row],[Manager ID]],Manager!A:A,0))</f>
        <v>Kelley Spirea</v>
      </c>
      <c r="AA18">
        <f ca="1">DATEDIF(Table2[[#This Row],[DOB]],$AF$2,"y")</f>
        <v>58</v>
      </c>
      <c r="AB18" t="str">
        <f ca="1">IF(Table2[[#This Row],[Age]]&lt;20,"&lt;20", IF(Table2[[#This Row],[Age]]&lt;=29, "20-29", IF(Table2[[#This Row],[Age]]&lt;=39, "30-39", IF(Table2[[#This Row],[Age]]&lt;=49, "40-49", IF(Table2[[#This Row],[Age]]&lt;=60,"50-60","&gt;60")))))</f>
        <v>50-60</v>
      </c>
      <c r="AC18">
        <f>YEAR(Table2[[#This Row],[DateofHire]])</f>
        <v>2016</v>
      </c>
      <c r="AD1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19" spans="1:30" ht="14.5" x14ac:dyDescent="0.35">
      <c r="A19" s="1" t="s">
        <v>76</v>
      </c>
      <c r="B19" s="1">
        <v>10055</v>
      </c>
      <c r="C19" s="1" t="s">
        <v>23</v>
      </c>
      <c r="D19" s="1" t="s">
        <v>24</v>
      </c>
      <c r="E19" s="1">
        <v>10088</v>
      </c>
      <c r="F19" s="2">
        <v>40637</v>
      </c>
      <c r="G19" s="1">
        <v>59026</v>
      </c>
      <c r="H19" s="1" t="s">
        <v>511</v>
      </c>
      <c r="I19" s="2">
        <v>25868</v>
      </c>
      <c r="J19" s="1" t="s">
        <v>25</v>
      </c>
      <c r="K19" s="1" t="s">
        <v>77</v>
      </c>
      <c r="L19" s="1" t="s">
        <v>27</v>
      </c>
      <c r="M19" s="1" t="s">
        <v>28</v>
      </c>
      <c r="N19" s="1">
        <v>1915</v>
      </c>
      <c r="P19" s="1" t="s">
        <v>29</v>
      </c>
      <c r="Q19" s="1" t="s">
        <v>30</v>
      </c>
      <c r="R19" s="1" t="s">
        <v>48</v>
      </c>
      <c r="S19" s="1" t="s">
        <v>40</v>
      </c>
      <c r="T19" s="1">
        <v>5</v>
      </c>
      <c r="U19" s="1">
        <v>5</v>
      </c>
      <c r="V19" s="2">
        <v>43479</v>
      </c>
      <c r="W19" s="1">
        <v>12</v>
      </c>
      <c r="X19" t="str">
        <f>INDEX(Position!B:B, MATCH(Table2[[#This Row],[Position ID]],Position!A:A,0))</f>
        <v>Production Technician I</v>
      </c>
      <c r="Y19" t="str">
        <f>INDEX(Department!B:B, MATCH(Table2[[#This Row],[Department ID]],Department!A:A,0))</f>
        <v>Production</v>
      </c>
      <c r="Z19" t="str">
        <f>INDEX(Manager!B:B, MATCH(Table2[[#This Row],[Manager ID]],Manager!A:A,0))</f>
        <v>Elijiah Gray</v>
      </c>
      <c r="AA19">
        <f ca="1">DATEDIF(Table2[[#This Row],[DOB]],$AF$2,"y")</f>
        <v>53</v>
      </c>
      <c r="AB19" t="str">
        <f ca="1">IF(Table2[[#This Row],[Age]]&lt;20,"&lt;20", IF(Table2[[#This Row],[Age]]&lt;=29, "20-29", IF(Table2[[#This Row],[Age]]&lt;=39, "30-39", IF(Table2[[#This Row],[Age]]&lt;=49, "40-49", IF(Table2[[#This Row],[Age]]&lt;=60,"50-60","&gt;60")))))</f>
        <v>50-60</v>
      </c>
      <c r="AC19">
        <f>YEAR(Table2[[#This Row],[DateofHire]])</f>
        <v>2011</v>
      </c>
      <c r="AD1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0" spans="1:30" ht="14.5" x14ac:dyDescent="0.35">
      <c r="A20" s="1" t="s">
        <v>78</v>
      </c>
      <c r="B20" s="1">
        <v>10245</v>
      </c>
      <c r="C20" s="1" t="s">
        <v>79</v>
      </c>
      <c r="D20" s="1" t="s">
        <v>35</v>
      </c>
      <c r="E20" s="1">
        <v>10084</v>
      </c>
      <c r="F20" s="2">
        <v>41827</v>
      </c>
      <c r="G20" s="1">
        <v>110000</v>
      </c>
      <c r="H20" s="1" t="s">
        <v>511</v>
      </c>
      <c r="I20" s="2">
        <v>31506</v>
      </c>
      <c r="J20" s="1" t="s">
        <v>25</v>
      </c>
      <c r="K20" s="1" t="s">
        <v>26</v>
      </c>
      <c r="L20" s="1" t="s">
        <v>27</v>
      </c>
      <c r="M20" s="1" t="s">
        <v>28</v>
      </c>
      <c r="N20" s="1">
        <v>2026</v>
      </c>
      <c r="O20" s="2">
        <v>42259</v>
      </c>
      <c r="P20" s="1" t="s">
        <v>80</v>
      </c>
      <c r="Q20" s="1" t="s">
        <v>74</v>
      </c>
      <c r="R20" s="1" t="s">
        <v>48</v>
      </c>
      <c r="S20" s="1" t="s">
        <v>40</v>
      </c>
      <c r="T20" s="1">
        <v>4.5</v>
      </c>
      <c r="U20" s="1">
        <v>4</v>
      </c>
      <c r="V20" s="2">
        <v>42019</v>
      </c>
      <c r="W20" s="1">
        <v>8</v>
      </c>
      <c r="X20" t="str">
        <f>INDEX(Position!B:B, MATCH(Table2[[#This Row],[Position ID]],Position!A:A,0))</f>
        <v>Database Administrator</v>
      </c>
      <c r="Y20" t="str">
        <f>INDEX(Department!B:B, MATCH(Table2[[#This Row],[Department ID]],Department!A:A,0))</f>
        <v>IT/IS</v>
      </c>
      <c r="Z20" t="str">
        <f>INDEX(Manager!B:B, MATCH(Table2[[#This Row],[Manager ID]],Manager!A:A,0))</f>
        <v>Simon Roup</v>
      </c>
      <c r="AA20">
        <f ca="1">DATEDIF(Table2[[#This Row],[DOB]],$AF$2,"y")</f>
        <v>38</v>
      </c>
      <c r="AB20" t="str">
        <f ca="1">IF(Table2[[#This Row],[Age]]&lt;20,"&lt;20", IF(Table2[[#This Row],[Age]]&lt;=29, "20-29", IF(Table2[[#This Row],[Age]]&lt;=39, "30-39", IF(Table2[[#This Row],[Age]]&lt;=49, "40-49", IF(Table2[[#This Row],[Age]]&lt;=60,"50-60","&gt;60")))))</f>
        <v>30-39</v>
      </c>
      <c r="AC20">
        <f>YEAR(Table2[[#This Row],[DateofHire]])</f>
        <v>2014</v>
      </c>
      <c r="AD2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&gt;100K-110K</v>
      </c>
    </row>
    <row r="21" spans="1:30" ht="15.75" customHeight="1" x14ac:dyDescent="0.35">
      <c r="A21" s="1" t="s">
        <v>81</v>
      </c>
      <c r="B21" s="1">
        <v>10277</v>
      </c>
      <c r="C21" s="1" t="s">
        <v>23</v>
      </c>
      <c r="D21" s="1" t="s">
        <v>24</v>
      </c>
      <c r="E21" s="1">
        <v>10069</v>
      </c>
      <c r="F21" s="2">
        <v>41463</v>
      </c>
      <c r="G21" s="1">
        <v>53250</v>
      </c>
      <c r="H21" s="1" t="s">
        <v>512</v>
      </c>
      <c r="I21" s="2">
        <v>28951</v>
      </c>
      <c r="J21" s="1" t="s">
        <v>25</v>
      </c>
      <c r="K21" s="1" t="s">
        <v>26</v>
      </c>
      <c r="L21" s="1" t="s">
        <v>82</v>
      </c>
      <c r="M21" s="1" t="s">
        <v>28</v>
      </c>
      <c r="N21" s="1">
        <v>2452</v>
      </c>
      <c r="P21" s="1" t="s">
        <v>29</v>
      </c>
      <c r="Q21" s="1" t="s">
        <v>30</v>
      </c>
      <c r="R21" s="1" t="s">
        <v>31</v>
      </c>
      <c r="S21" s="1" t="s">
        <v>40</v>
      </c>
      <c r="T21" s="1">
        <v>4.2</v>
      </c>
      <c r="U21" s="1">
        <v>4</v>
      </c>
      <c r="V21" s="2">
        <v>43476</v>
      </c>
      <c r="W21" s="1">
        <v>13</v>
      </c>
      <c r="X21" t="str">
        <f>INDEX(Position!B:B, MATCH(Table2[[#This Row],[Position ID]],Position!A:A,0))</f>
        <v>Production Technician I</v>
      </c>
      <c r="Y21" t="str">
        <f>INDEX(Department!B:B, MATCH(Table2[[#This Row],[Department ID]],Department!A:A,0))</f>
        <v>Production</v>
      </c>
      <c r="Z21" t="str">
        <f>INDEX(Manager!B:B, MATCH(Table2[[#This Row],[Manager ID]],Manager!A:A,0))</f>
        <v>Webster Butler</v>
      </c>
      <c r="AA21">
        <f ca="1">DATEDIF(Table2[[#This Row],[DOB]],$AF$2,"y")</f>
        <v>45</v>
      </c>
      <c r="AB21" t="str">
        <f ca="1">IF(Table2[[#This Row],[Age]]&lt;20,"&lt;20", IF(Table2[[#This Row],[Age]]&lt;=29, "20-29", IF(Table2[[#This Row],[Age]]&lt;=39, "30-39", IF(Table2[[#This Row],[Age]]&lt;=49, "40-49", IF(Table2[[#This Row],[Age]]&lt;=60,"50-60","&gt;60")))))</f>
        <v>40-49</v>
      </c>
      <c r="AC21">
        <f>YEAR(Table2[[#This Row],[DateofHire]])</f>
        <v>2013</v>
      </c>
      <c r="AD2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2" spans="1:30" ht="15.75" customHeight="1" x14ac:dyDescent="0.35">
      <c r="A22" s="1" t="s">
        <v>83</v>
      </c>
      <c r="B22" s="1">
        <v>10046</v>
      </c>
      <c r="C22" s="1" t="s">
        <v>23</v>
      </c>
      <c r="D22" s="1" t="s">
        <v>24</v>
      </c>
      <c r="E22" s="1">
        <v>10002</v>
      </c>
      <c r="F22" s="2">
        <v>41001</v>
      </c>
      <c r="G22" s="1">
        <v>51044</v>
      </c>
      <c r="H22" s="1" t="s">
        <v>512</v>
      </c>
      <c r="I22" s="2">
        <v>25924</v>
      </c>
      <c r="J22" s="1" t="s">
        <v>25</v>
      </c>
      <c r="K22" s="1" t="s">
        <v>26</v>
      </c>
      <c r="L22" s="1" t="s">
        <v>27</v>
      </c>
      <c r="M22" s="1" t="s">
        <v>28</v>
      </c>
      <c r="N22" s="1">
        <v>2072</v>
      </c>
      <c r="P22" s="1" t="s">
        <v>29</v>
      </c>
      <c r="Q22" s="1" t="s">
        <v>30</v>
      </c>
      <c r="R22" s="1" t="s">
        <v>48</v>
      </c>
      <c r="S22" s="1" t="s">
        <v>40</v>
      </c>
      <c r="T22" s="1">
        <v>5</v>
      </c>
      <c r="U22" s="1">
        <v>3</v>
      </c>
      <c r="V22" s="2">
        <v>43479</v>
      </c>
      <c r="W22" s="1">
        <v>13</v>
      </c>
      <c r="X22" t="str">
        <f>INDEX(Position!B:B, MATCH(Table2[[#This Row],[Position ID]],Position!A:A,0))</f>
        <v>Production Technician I</v>
      </c>
      <c r="Y22" t="str">
        <f>INDEX(Department!B:B, MATCH(Table2[[#This Row],[Department ID]],Department!A:A,0))</f>
        <v>Production</v>
      </c>
      <c r="Z22" t="str">
        <f>INDEX(Manager!B:B, MATCH(Table2[[#This Row],[Manager ID]],Manager!A:A,0))</f>
        <v>Amy Dunn</v>
      </c>
      <c r="AA22">
        <f ca="1">DATEDIF(Table2[[#This Row],[DOB]],$AF$2,"y")</f>
        <v>53</v>
      </c>
      <c r="AB22" t="str">
        <f ca="1">IF(Table2[[#This Row],[Age]]&lt;20,"&lt;20", IF(Table2[[#This Row],[Age]]&lt;=29, "20-29", IF(Table2[[#This Row],[Age]]&lt;=39, "30-39", IF(Table2[[#This Row],[Age]]&lt;=49, "40-49", IF(Table2[[#This Row],[Age]]&lt;=60,"50-60","&gt;60")))))</f>
        <v>50-60</v>
      </c>
      <c r="AC22">
        <f>YEAR(Table2[[#This Row],[DateofHire]])</f>
        <v>2012</v>
      </c>
      <c r="AD2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3" spans="1:30" ht="15.75" customHeight="1" x14ac:dyDescent="0.35">
      <c r="A23" s="1" t="s">
        <v>84</v>
      </c>
      <c r="B23" s="1">
        <v>10226</v>
      </c>
      <c r="C23" s="1" t="s">
        <v>23</v>
      </c>
      <c r="D23" s="1" t="s">
        <v>24</v>
      </c>
      <c r="E23" s="1">
        <v>10062</v>
      </c>
      <c r="F23" s="2">
        <v>41505</v>
      </c>
      <c r="G23" s="1">
        <v>64919</v>
      </c>
      <c r="H23" s="1" t="s">
        <v>511</v>
      </c>
      <c r="I23" s="2">
        <v>21546</v>
      </c>
      <c r="J23" s="1" t="s">
        <v>46</v>
      </c>
      <c r="K23" s="1" t="s">
        <v>26</v>
      </c>
      <c r="L23" s="1" t="s">
        <v>82</v>
      </c>
      <c r="M23" s="1" t="s">
        <v>28</v>
      </c>
      <c r="N23" s="1">
        <v>2027</v>
      </c>
      <c r="P23" s="1" t="s">
        <v>29</v>
      </c>
      <c r="Q23" s="1" t="s">
        <v>30</v>
      </c>
      <c r="R23" s="1" t="s">
        <v>39</v>
      </c>
      <c r="S23" s="1" t="s">
        <v>40</v>
      </c>
      <c r="T23" s="1">
        <v>4.2</v>
      </c>
      <c r="U23" s="1">
        <v>3</v>
      </c>
      <c r="V23" s="2">
        <v>43475</v>
      </c>
      <c r="W23" s="1">
        <v>2</v>
      </c>
      <c r="X23" t="str">
        <f>INDEX(Position!B:B, MATCH(Table2[[#This Row],[Position ID]],Position!A:A,0))</f>
        <v>Production Technician I</v>
      </c>
      <c r="Y23" t="str">
        <f>INDEX(Department!B:B, MATCH(Table2[[#This Row],[Department ID]],Department!A:A,0))</f>
        <v>Production</v>
      </c>
      <c r="Z23" t="str">
        <f>INDEX(Manager!B:B, MATCH(Table2[[#This Row],[Manager ID]],Manager!A:A,0))</f>
        <v>Ketsia Liebig</v>
      </c>
      <c r="AA23">
        <f ca="1">DATEDIF(Table2[[#This Row],[DOB]],$AF$2,"y")</f>
        <v>65</v>
      </c>
      <c r="AB23" t="str">
        <f ca="1">IF(Table2[[#This Row],[Age]]&lt;20,"&lt;20", IF(Table2[[#This Row],[Age]]&lt;=29, "20-29", IF(Table2[[#This Row],[Age]]&lt;=39, "30-39", IF(Table2[[#This Row],[Age]]&lt;=49, "40-49", IF(Table2[[#This Row],[Age]]&lt;=60,"50-60","&gt;60")))))</f>
        <v>&gt;60</v>
      </c>
      <c r="AC23">
        <f>YEAR(Table2[[#This Row],[DateofHire]])</f>
        <v>2013</v>
      </c>
      <c r="AD2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4" spans="1:30" ht="15.75" customHeight="1" x14ac:dyDescent="0.35">
      <c r="A24" s="1" t="s">
        <v>85</v>
      </c>
      <c r="B24" s="1">
        <v>10003</v>
      </c>
      <c r="C24" s="1" t="s">
        <v>23</v>
      </c>
      <c r="D24" s="1" t="s">
        <v>24</v>
      </c>
      <c r="E24" s="1">
        <v>10114</v>
      </c>
      <c r="F24" s="2">
        <v>41827</v>
      </c>
      <c r="G24" s="1">
        <v>62910</v>
      </c>
      <c r="H24" s="1" t="s">
        <v>511</v>
      </c>
      <c r="I24" s="2">
        <v>32752</v>
      </c>
      <c r="J24" s="1" t="s">
        <v>36</v>
      </c>
      <c r="K24" s="1" t="s">
        <v>26</v>
      </c>
      <c r="L24" s="1" t="s">
        <v>27</v>
      </c>
      <c r="M24" s="1" t="s">
        <v>28</v>
      </c>
      <c r="N24" s="1">
        <v>2031</v>
      </c>
      <c r="P24" s="1" t="s">
        <v>29</v>
      </c>
      <c r="Q24" s="1" t="s">
        <v>30</v>
      </c>
      <c r="R24" s="1" t="s">
        <v>39</v>
      </c>
      <c r="S24" s="1" t="s">
        <v>32</v>
      </c>
      <c r="T24" s="1">
        <v>5</v>
      </c>
      <c r="U24" s="1">
        <v>3</v>
      </c>
      <c r="V24" s="2">
        <v>43523</v>
      </c>
      <c r="W24" s="1">
        <v>19</v>
      </c>
      <c r="X24" t="str">
        <f>INDEX(Position!B:B, MATCH(Table2[[#This Row],[Position ID]],Position!A:A,0))</f>
        <v>Production Technician I</v>
      </c>
      <c r="Y24" t="str">
        <f>INDEX(Department!B:B, MATCH(Table2[[#This Row],[Department ID]],Department!A:A,0))</f>
        <v>Production</v>
      </c>
      <c r="Z24" t="str">
        <f>INDEX(Manager!B:B, MATCH(Table2[[#This Row],[Manager ID]],Manager!A:A,0))</f>
        <v>Brannon Miller</v>
      </c>
      <c r="AA24">
        <f ca="1">DATEDIF(Table2[[#This Row],[DOB]],$AF$2,"y")</f>
        <v>35</v>
      </c>
      <c r="AB24" t="str">
        <f ca="1">IF(Table2[[#This Row],[Age]]&lt;20,"&lt;20", IF(Table2[[#This Row],[Age]]&lt;=29, "20-29", IF(Table2[[#This Row],[Age]]&lt;=39, "30-39", IF(Table2[[#This Row],[Age]]&lt;=49, "40-49", IF(Table2[[#This Row],[Age]]&lt;=60,"50-60","&gt;60")))))</f>
        <v>30-39</v>
      </c>
      <c r="AC24">
        <f>YEAR(Table2[[#This Row],[DateofHire]])</f>
        <v>2014</v>
      </c>
      <c r="AD2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5" spans="1:30" ht="15.75" customHeight="1" x14ac:dyDescent="0.35">
      <c r="A25" s="1" t="s">
        <v>86</v>
      </c>
      <c r="B25" s="1">
        <v>10294</v>
      </c>
      <c r="C25" s="1" t="s">
        <v>42</v>
      </c>
      <c r="D25" s="1" t="s">
        <v>24</v>
      </c>
      <c r="E25" s="1">
        <v>10026</v>
      </c>
      <c r="F25" s="2">
        <v>40637</v>
      </c>
      <c r="G25" s="1">
        <v>66441</v>
      </c>
      <c r="H25" s="1" t="s">
        <v>511</v>
      </c>
      <c r="I25" s="2">
        <v>33137</v>
      </c>
      <c r="J25" s="1" t="s">
        <v>25</v>
      </c>
      <c r="K25" s="1" t="s">
        <v>26</v>
      </c>
      <c r="L25" s="1" t="s">
        <v>27</v>
      </c>
      <c r="M25" s="1" t="s">
        <v>28</v>
      </c>
      <c r="N25" s="1">
        <v>2171</v>
      </c>
      <c r="P25" s="1" t="s">
        <v>29</v>
      </c>
      <c r="Q25" s="1" t="s">
        <v>30</v>
      </c>
      <c r="R25" s="1" t="s">
        <v>545</v>
      </c>
      <c r="S25" s="1" t="s">
        <v>88</v>
      </c>
      <c r="T25" s="1">
        <v>2</v>
      </c>
      <c r="U25" s="1">
        <v>3</v>
      </c>
      <c r="V25" s="2">
        <v>43523</v>
      </c>
      <c r="W25" s="1">
        <v>3</v>
      </c>
      <c r="X25" t="str">
        <f>INDEX(Position!B:B, MATCH(Table2[[#This Row],[Position ID]],Position!A:A,0))</f>
        <v>Production Technician II</v>
      </c>
      <c r="Y25" t="str">
        <f>INDEX(Department!B:B, MATCH(Table2[[#This Row],[Department ID]],Department!A:A,0))</f>
        <v>Production</v>
      </c>
      <c r="Z25" t="str">
        <f>INDEX(Manager!B:B, MATCH(Table2[[#This Row],[Manager ID]],Manager!A:A,0))</f>
        <v>Michael Albert</v>
      </c>
      <c r="AA25">
        <f ca="1">DATEDIF(Table2[[#This Row],[DOB]],$AF$2,"y")</f>
        <v>34</v>
      </c>
      <c r="AB25" t="str">
        <f ca="1">IF(Table2[[#This Row],[Age]]&lt;20,"&lt;20", IF(Table2[[#This Row],[Age]]&lt;=29, "20-29", IF(Table2[[#This Row],[Age]]&lt;=39, "30-39", IF(Table2[[#This Row],[Age]]&lt;=49, "40-49", IF(Table2[[#This Row],[Age]]&lt;=60,"50-60","&gt;60")))))</f>
        <v>30-39</v>
      </c>
      <c r="AC25">
        <f>YEAR(Table2[[#This Row],[DateofHire]])</f>
        <v>2011</v>
      </c>
      <c r="AD2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6" spans="1:30" ht="15.75" customHeight="1" x14ac:dyDescent="0.35">
      <c r="A26" s="1" t="s">
        <v>89</v>
      </c>
      <c r="B26" s="1">
        <v>10267</v>
      </c>
      <c r="C26" s="1" t="s">
        <v>42</v>
      </c>
      <c r="D26" s="1" t="s">
        <v>24</v>
      </c>
      <c r="E26" s="1">
        <v>10088</v>
      </c>
      <c r="F26" s="2">
        <v>40553</v>
      </c>
      <c r="G26" s="1">
        <v>57815</v>
      </c>
      <c r="H26" s="1" t="s">
        <v>511</v>
      </c>
      <c r="I26" s="2">
        <v>24488</v>
      </c>
      <c r="J26" s="1" t="s">
        <v>25</v>
      </c>
      <c r="K26" s="1" t="s">
        <v>26</v>
      </c>
      <c r="L26" s="1" t="s">
        <v>27</v>
      </c>
      <c r="M26" s="1" t="s">
        <v>28</v>
      </c>
      <c r="N26" s="1">
        <v>2210</v>
      </c>
      <c r="O26" s="2">
        <v>41733</v>
      </c>
      <c r="P26" s="1" t="s">
        <v>37</v>
      </c>
      <c r="Q26" s="1" t="s">
        <v>38</v>
      </c>
      <c r="R26" s="1" t="s">
        <v>48</v>
      </c>
      <c r="S26" s="1" t="s">
        <v>40</v>
      </c>
      <c r="T26" s="1">
        <v>4.8</v>
      </c>
      <c r="U26" s="1">
        <v>5</v>
      </c>
      <c r="V26" s="2">
        <v>41702</v>
      </c>
      <c r="W26" s="1">
        <v>5</v>
      </c>
      <c r="X26" t="str">
        <f>INDEX(Position!B:B, MATCH(Table2[[#This Row],[Position ID]],Position!A:A,0))</f>
        <v>Production Technician II</v>
      </c>
      <c r="Y26" t="str">
        <f>INDEX(Department!B:B, MATCH(Table2[[#This Row],[Department ID]],Department!A:A,0))</f>
        <v>Production</v>
      </c>
      <c r="Z26" t="str">
        <f>INDEX(Manager!B:B, MATCH(Table2[[#This Row],[Manager ID]],Manager!A:A,0))</f>
        <v>Elijiah Gray</v>
      </c>
      <c r="AA26">
        <f ca="1">DATEDIF(Table2[[#This Row],[DOB]],$AF$2,"y")</f>
        <v>57</v>
      </c>
      <c r="AB26" t="str">
        <f ca="1">IF(Table2[[#This Row],[Age]]&lt;20,"&lt;20", IF(Table2[[#This Row],[Age]]&lt;=29, "20-29", IF(Table2[[#This Row],[Age]]&lt;=39, "30-39", IF(Table2[[#This Row],[Age]]&lt;=49, "40-49", IF(Table2[[#This Row],[Age]]&lt;=60,"50-60","&gt;60")))))</f>
        <v>50-60</v>
      </c>
      <c r="AC26">
        <f>YEAR(Table2[[#This Row],[DateofHire]])</f>
        <v>2011</v>
      </c>
      <c r="AD2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7" spans="1:30" ht="15.75" customHeight="1" x14ac:dyDescent="0.35">
      <c r="A27" s="1" t="s">
        <v>90</v>
      </c>
      <c r="B27" s="1">
        <v>10199</v>
      </c>
      <c r="C27" s="1" t="s">
        <v>91</v>
      </c>
      <c r="D27" s="1" t="s">
        <v>35</v>
      </c>
      <c r="E27" s="1">
        <v>10084</v>
      </c>
      <c r="F27" s="2">
        <v>41687</v>
      </c>
      <c r="G27" s="1">
        <v>103613</v>
      </c>
      <c r="H27" s="1" t="s">
        <v>512</v>
      </c>
      <c r="I27" s="2">
        <v>23588</v>
      </c>
      <c r="J27" s="1" t="s">
        <v>25</v>
      </c>
      <c r="K27" s="1" t="s">
        <v>26</v>
      </c>
      <c r="L27" s="1" t="s">
        <v>57</v>
      </c>
      <c r="M27" s="1" t="s">
        <v>92</v>
      </c>
      <c r="N27" s="1">
        <v>6033</v>
      </c>
      <c r="O27" s="2">
        <v>42419</v>
      </c>
      <c r="P27" s="1" t="s">
        <v>93</v>
      </c>
      <c r="Q27" s="1" t="s">
        <v>74</v>
      </c>
      <c r="R27" s="1" t="s">
        <v>31</v>
      </c>
      <c r="S27" s="1" t="s">
        <v>40</v>
      </c>
      <c r="T27" s="1">
        <v>3.5</v>
      </c>
      <c r="U27" s="1">
        <v>5</v>
      </c>
      <c r="V27" s="2">
        <v>42379</v>
      </c>
      <c r="W27" s="1">
        <v>2</v>
      </c>
      <c r="X27" t="str">
        <f>INDEX(Position!B:B, MATCH(Table2[[#This Row],[Position ID]],Position!A:A,0))</f>
        <v>Enterprise Architect</v>
      </c>
      <c r="Y27" t="str">
        <f>INDEX(Department!B:B, MATCH(Table2[[#This Row],[Department ID]],Department!A:A,0))</f>
        <v>IT/IS</v>
      </c>
      <c r="Z27" t="str">
        <f>INDEX(Manager!B:B, MATCH(Table2[[#This Row],[Manager ID]],Manager!A:A,0))</f>
        <v>Simon Roup</v>
      </c>
      <c r="AA27">
        <f ca="1">DATEDIF(Table2[[#This Row],[DOB]],$AF$2,"y")</f>
        <v>60</v>
      </c>
      <c r="AB27" t="str">
        <f ca="1">IF(Table2[[#This Row],[Age]]&lt;20,"&lt;20", IF(Table2[[#This Row],[Age]]&lt;=29, "20-29", IF(Table2[[#This Row],[Age]]&lt;=39, "30-39", IF(Table2[[#This Row],[Age]]&lt;=49, "40-49", IF(Table2[[#This Row],[Age]]&lt;=60,"50-60","&gt;60")))))</f>
        <v>50-60</v>
      </c>
      <c r="AC27">
        <f>YEAR(Table2[[#This Row],[DateofHire]])</f>
        <v>2014</v>
      </c>
      <c r="AD2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&gt;100K-110K</v>
      </c>
    </row>
    <row r="28" spans="1:30" ht="15.75" customHeight="1" x14ac:dyDescent="0.35">
      <c r="A28" s="1" t="s">
        <v>94</v>
      </c>
      <c r="B28" s="1">
        <v>10081</v>
      </c>
      <c r="C28" s="1" t="s">
        <v>95</v>
      </c>
      <c r="D28" s="1" t="s">
        <v>96</v>
      </c>
      <c r="E28" s="1">
        <v>10081</v>
      </c>
      <c r="F28" s="2">
        <v>42051</v>
      </c>
      <c r="G28" s="1">
        <v>106367</v>
      </c>
      <c r="H28" s="1" t="s">
        <v>511</v>
      </c>
      <c r="I28" s="2">
        <v>31871</v>
      </c>
      <c r="J28" s="1" t="s">
        <v>36</v>
      </c>
      <c r="K28" s="1" t="s">
        <v>26</v>
      </c>
      <c r="L28" s="1" t="s">
        <v>57</v>
      </c>
      <c r="M28" s="1" t="s">
        <v>28</v>
      </c>
      <c r="N28" s="1">
        <v>2468</v>
      </c>
      <c r="P28" s="1" t="s">
        <v>29</v>
      </c>
      <c r="Q28" s="1" t="s">
        <v>30</v>
      </c>
      <c r="R28" s="1" t="s">
        <v>58</v>
      </c>
      <c r="S28" s="1" t="s">
        <v>40</v>
      </c>
      <c r="T28" s="1">
        <v>5</v>
      </c>
      <c r="U28" s="1">
        <v>4</v>
      </c>
      <c r="V28" s="2">
        <v>43514</v>
      </c>
      <c r="W28" s="1">
        <v>4</v>
      </c>
      <c r="X28" t="str">
        <f>INDEX(Position!B:B, MATCH(Table2[[#This Row],[Position ID]],Position!A:A,0))</f>
        <v>Sr. Accountant</v>
      </c>
      <c r="Y28" t="str">
        <f>INDEX(Department!B:B, MATCH(Table2[[#This Row],[Department ID]],Department!A:A,0))</f>
        <v>Admin Offices</v>
      </c>
      <c r="Z28" t="str">
        <f>INDEX(Manager!B:B, MATCH(Table2[[#This Row],[Manager ID]],Manager!A:A,0))</f>
        <v>Brandon R. LeBlanc</v>
      </c>
      <c r="AA28">
        <f ca="1">DATEDIF(Table2[[#This Row],[DOB]],$AF$2,"y")</f>
        <v>37</v>
      </c>
      <c r="AB28" t="str">
        <f ca="1">IF(Table2[[#This Row],[Age]]&lt;20,"&lt;20", IF(Table2[[#This Row],[Age]]&lt;=29, "20-29", IF(Table2[[#This Row],[Age]]&lt;=39, "30-39", IF(Table2[[#This Row],[Age]]&lt;=49, "40-49", IF(Table2[[#This Row],[Age]]&lt;=60,"50-60","&gt;60")))))</f>
        <v>30-39</v>
      </c>
      <c r="AC28">
        <f>YEAR(Table2[[#This Row],[DateofHire]])</f>
        <v>2015</v>
      </c>
      <c r="AD2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&gt;100K-110K</v>
      </c>
    </row>
    <row r="29" spans="1:30" ht="15.75" customHeight="1" x14ac:dyDescent="0.35">
      <c r="A29" s="1" t="s">
        <v>97</v>
      </c>
      <c r="B29" s="1">
        <v>10175</v>
      </c>
      <c r="C29" s="1" t="s">
        <v>98</v>
      </c>
      <c r="D29" s="1" t="s">
        <v>24</v>
      </c>
      <c r="E29" s="1">
        <v>10175</v>
      </c>
      <c r="F29" s="2">
        <v>41547</v>
      </c>
      <c r="G29" s="1">
        <v>74312</v>
      </c>
      <c r="H29" s="1" t="s">
        <v>512</v>
      </c>
      <c r="I29" s="2">
        <v>25637</v>
      </c>
      <c r="J29" s="1" t="s">
        <v>25</v>
      </c>
      <c r="K29" s="1" t="s">
        <v>26</v>
      </c>
      <c r="L29" s="1" t="s">
        <v>82</v>
      </c>
      <c r="M29" s="1" t="s">
        <v>28</v>
      </c>
      <c r="N29" s="1">
        <v>1901</v>
      </c>
      <c r="O29" s="2">
        <v>41858</v>
      </c>
      <c r="P29" s="1" t="s">
        <v>99</v>
      </c>
      <c r="Q29" s="1" t="s">
        <v>38</v>
      </c>
      <c r="R29" s="1" t="s">
        <v>39</v>
      </c>
      <c r="S29" s="1" t="s">
        <v>40</v>
      </c>
      <c r="T29" s="1">
        <v>3.39</v>
      </c>
      <c r="U29" s="1">
        <v>3</v>
      </c>
      <c r="V29" s="2">
        <v>41690</v>
      </c>
      <c r="W29" s="1">
        <v>14</v>
      </c>
      <c r="X29" t="str">
        <f>INDEX(Position!B:B, MATCH(Table2[[#This Row],[Position ID]],Position!A:A,0))</f>
        <v>Production Manager</v>
      </c>
      <c r="Y29" t="str">
        <f>INDEX(Department!B:B, MATCH(Table2[[#This Row],[Department ID]],Department!A:A,0))</f>
        <v>Production</v>
      </c>
      <c r="Z29" t="str">
        <f>INDEX(Manager!B:B, MATCH(Table2[[#This Row],[Manager ID]],Manager!A:A,0))</f>
        <v>Janet King</v>
      </c>
      <c r="AA29">
        <f ca="1">DATEDIF(Table2[[#This Row],[DOB]],$AF$2,"y")</f>
        <v>54</v>
      </c>
      <c r="AB29" t="str">
        <f ca="1">IF(Table2[[#This Row],[Age]]&lt;20,"&lt;20", IF(Table2[[#This Row],[Age]]&lt;=29, "20-29", IF(Table2[[#This Row],[Age]]&lt;=39, "30-39", IF(Table2[[#This Row],[Age]]&lt;=49, "40-49", IF(Table2[[#This Row],[Age]]&lt;=60,"50-60","&gt;60")))))</f>
        <v>50-60</v>
      </c>
      <c r="AC29">
        <f>YEAR(Table2[[#This Row],[DateofHire]])</f>
        <v>2013</v>
      </c>
      <c r="AD2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30" spans="1:30" ht="15.75" customHeight="1" x14ac:dyDescent="0.35">
      <c r="A30" s="1" t="s">
        <v>100</v>
      </c>
      <c r="B30" s="1">
        <v>10177</v>
      </c>
      <c r="C30" s="1" t="s">
        <v>23</v>
      </c>
      <c r="D30" s="1" t="s">
        <v>24</v>
      </c>
      <c r="E30" s="1">
        <v>10252</v>
      </c>
      <c r="F30" s="2">
        <v>41001</v>
      </c>
      <c r="G30" s="1">
        <v>53492</v>
      </c>
      <c r="H30" s="1" t="s">
        <v>511</v>
      </c>
      <c r="I30" s="2">
        <v>33109</v>
      </c>
      <c r="J30" s="1" t="s">
        <v>36</v>
      </c>
      <c r="K30" s="1" t="s">
        <v>26</v>
      </c>
      <c r="L30" s="1" t="s">
        <v>27</v>
      </c>
      <c r="M30" s="1" t="s">
        <v>28</v>
      </c>
      <c r="N30" s="1">
        <v>1701</v>
      </c>
      <c r="O30" s="2">
        <v>41440</v>
      </c>
      <c r="P30" s="1" t="s">
        <v>62</v>
      </c>
      <c r="Q30" s="1" t="s">
        <v>38</v>
      </c>
      <c r="R30" s="1" t="s">
        <v>48</v>
      </c>
      <c r="S30" s="1" t="s">
        <v>40</v>
      </c>
      <c r="T30" s="1">
        <v>3.35</v>
      </c>
      <c r="U30" s="1">
        <v>4</v>
      </c>
      <c r="V30" s="2">
        <v>41337</v>
      </c>
      <c r="W30" s="1">
        <v>6</v>
      </c>
      <c r="X30" t="str">
        <f>INDEX(Position!B:B, MATCH(Table2[[#This Row],[Position ID]],Position!A:A,0))</f>
        <v>Production Technician I</v>
      </c>
      <c r="Y30" t="str">
        <f>INDEX(Department!B:B, MATCH(Table2[[#This Row],[Department ID]],Department!A:A,0))</f>
        <v>Production</v>
      </c>
      <c r="Z30" t="str">
        <f>INDEX(Manager!B:B, MATCH(Table2[[#This Row],[Manager ID]],Manager!A:A,0))</f>
        <v>David Stanley</v>
      </c>
      <c r="AA30">
        <f ca="1">DATEDIF(Table2[[#This Row],[DOB]],$AF$2,"y")</f>
        <v>34</v>
      </c>
      <c r="AB30" t="str">
        <f ca="1">IF(Table2[[#This Row],[Age]]&lt;20,"&lt;20", IF(Table2[[#This Row],[Age]]&lt;=29, "20-29", IF(Table2[[#This Row],[Age]]&lt;=39, "30-39", IF(Table2[[#This Row],[Age]]&lt;=49, "40-49", IF(Table2[[#This Row],[Age]]&lt;=60,"50-60","&gt;60")))))</f>
        <v>30-39</v>
      </c>
      <c r="AC30">
        <f>YEAR(Table2[[#This Row],[DateofHire]])</f>
        <v>2012</v>
      </c>
      <c r="AD3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31" spans="1:30" ht="15.75" customHeight="1" x14ac:dyDescent="0.35">
      <c r="A31" s="1" t="s">
        <v>101</v>
      </c>
      <c r="B31" s="1">
        <v>10238</v>
      </c>
      <c r="C31" s="1" t="s">
        <v>102</v>
      </c>
      <c r="D31" s="1" t="s">
        <v>96</v>
      </c>
      <c r="E31" s="1">
        <v>10081</v>
      </c>
      <c r="F31" s="2">
        <v>39748</v>
      </c>
      <c r="G31" s="1">
        <v>63000</v>
      </c>
      <c r="H31" s="1" t="s">
        <v>511</v>
      </c>
      <c r="I31" s="2">
        <v>32105</v>
      </c>
      <c r="J31" s="1" t="s">
        <v>36</v>
      </c>
      <c r="K31" s="1" t="s">
        <v>26</v>
      </c>
      <c r="L31" s="1" t="s">
        <v>57</v>
      </c>
      <c r="M31" s="1" t="s">
        <v>28</v>
      </c>
      <c r="N31" s="1">
        <v>1450</v>
      </c>
      <c r="P31" s="1" t="s">
        <v>29</v>
      </c>
      <c r="Q31" s="1" t="s">
        <v>30</v>
      </c>
      <c r="R31" s="1" t="s">
        <v>58</v>
      </c>
      <c r="S31" s="1" t="s">
        <v>40</v>
      </c>
      <c r="T31" s="1">
        <v>4.5</v>
      </c>
      <c r="U31" s="1">
        <v>2</v>
      </c>
      <c r="V31" s="2">
        <v>43480</v>
      </c>
      <c r="W31" s="1">
        <v>14</v>
      </c>
      <c r="X31" t="str">
        <f>INDEX(Position!B:B, MATCH(Table2[[#This Row],[Position ID]],Position!A:A,0))</f>
        <v>Accountant I</v>
      </c>
      <c r="Y31" t="str">
        <f>INDEX(Department!B:B, MATCH(Table2[[#This Row],[Department ID]],Department!A:A,0))</f>
        <v>Admin Offices</v>
      </c>
      <c r="Z31" t="str">
        <f>INDEX(Manager!B:B, MATCH(Table2[[#This Row],[Manager ID]],Manager!A:A,0))</f>
        <v>Brandon R. LeBlanc</v>
      </c>
      <c r="AA31">
        <f ca="1">DATEDIF(Table2[[#This Row],[DOB]],$AF$2,"y")</f>
        <v>36</v>
      </c>
      <c r="AB31" t="str">
        <f ca="1">IF(Table2[[#This Row],[Age]]&lt;20,"&lt;20", IF(Table2[[#This Row],[Age]]&lt;=29, "20-29", IF(Table2[[#This Row],[Age]]&lt;=39, "30-39", IF(Table2[[#This Row],[Age]]&lt;=49, "40-49", IF(Table2[[#This Row],[Age]]&lt;=60,"50-60","&gt;60")))))</f>
        <v>30-39</v>
      </c>
      <c r="AC31">
        <f>YEAR(Table2[[#This Row],[DateofHire]])</f>
        <v>2008</v>
      </c>
      <c r="AD3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32" spans="1:30" ht="15.75" customHeight="1" x14ac:dyDescent="0.35">
      <c r="A32" s="1" t="s">
        <v>103</v>
      </c>
      <c r="B32" s="1">
        <v>10184</v>
      </c>
      <c r="C32" s="1" t="s">
        <v>42</v>
      </c>
      <c r="D32" s="1" t="s">
        <v>24</v>
      </c>
      <c r="E32" s="1">
        <v>10069</v>
      </c>
      <c r="F32" s="2">
        <v>41911</v>
      </c>
      <c r="G32" s="1">
        <v>65288</v>
      </c>
      <c r="H32" s="1" t="s">
        <v>512</v>
      </c>
      <c r="I32" s="2">
        <v>30525</v>
      </c>
      <c r="J32" s="1" t="s">
        <v>25</v>
      </c>
      <c r="K32" s="1" t="s">
        <v>26</v>
      </c>
      <c r="L32" s="1" t="s">
        <v>27</v>
      </c>
      <c r="M32" s="1" t="s">
        <v>28</v>
      </c>
      <c r="N32" s="1">
        <v>1013</v>
      </c>
      <c r="P32" s="1" t="s">
        <v>29</v>
      </c>
      <c r="Q32" s="1" t="s">
        <v>30</v>
      </c>
      <c r="R32" s="1" t="s">
        <v>48</v>
      </c>
      <c r="S32" s="1" t="s">
        <v>40</v>
      </c>
      <c r="T32" s="1">
        <v>3.19</v>
      </c>
      <c r="U32" s="1">
        <v>3</v>
      </c>
      <c r="V32" s="2">
        <v>43497</v>
      </c>
      <c r="W32" s="1">
        <v>9</v>
      </c>
      <c r="X32" t="str">
        <f>INDEX(Position!B:B, MATCH(Table2[[#This Row],[Position ID]],Position!A:A,0))</f>
        <v>Production Technician II</v>
      </c>
      <c r="Y32" t="str">
        <f>INDEX(Department!B:B, MATCH(Table2[[#This Row],[Department ID]],Department!A:A,0))</f>
        <v>Production</v>
      </c>
      <c r="Z32" t="str">
        <f>INDEX(Manager!B:B, MATCH(Table2[[#This Row],[Manager ID]],Manager!A:A,0))</f>
        <v>Webster Butler</v>
      </c>
      <c r="AA32">
        <f ca="1">DATEDIF(Table2[[#This Row],[DOB]],$AF$2,"y")</f>
        <v>41</v>
      </c>
      <c r="AB32" t="str">
        <f ca="1">IF(Table2[[#This Row],[Age]]&lt;20,"&lt;20", IF(Table2[[#This Row],[Age]]&lt;=29, "20-29", IF(Table2[[#This Row],[Age]]&lt;=39, "30-39", IF(Table2[[#This Row],[Age]]&lt;=49, "40-49", IF(Table2[[#This Row],[Age]]&lt;=60,"50-60","&gt;60")))))</f>
        <v>40-49</v>
      </c>
      <c r="AC32">
        <f>YEAR(Table2[[#This Row],[DateofHire]])</f>
        <v>2014</v>
      </c>
      <c r="AD3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33" spans="1:30" ht="15.75" customHeight="1" x14ac:dyDescent="0.35">
      <c r="A33" s="1" t="s">
        <v>104</v>
      </c>
      <c r="B33" s="1">
        <v>10203</v>
      </c>
      <c r="C33" s="1" t="s">
        <v>23</v>
      </c>
      <c r="D33" s="1" t="s">
        <v>24</v>
      </c>
      <c r="E33" s="1">
        <v>10196</v>
      </c>
      <c r="F33" s="2">
        <v>41589</v>
      </c>
      <c r="G33" s="1">
        <v>64375</v>
      </c>
      <c r="H33" s="1" t="s">
        <v>511</v>
      </c>
      <c r="I33" s="2">
        <v>25506</v>
      </c>
      <c r="J33" s="1" t="s">
        <v>105</v>
      </c>
      <c r="K33" s="1" t="s">
        <v>26</v>
      </c>
      <c r="L33" s="1" t="s">
        <v>57</v>
      </c>
      <c r="M33" s="1" t="s">
        <v>28</v>
      </c>
      <c r="N33" s="1">
        <v>2043</v>
      </c>
      <c r="P33" s="1" t="s">
        <v>29</v>
      </c>
      <c r="Q33" s="1" t="s">
        <v>30</v>
      </c>
      <c r="R33" s="1" t="s">
        <v>58</v>
      </c>
      <c r="S33" s="1" t="s">
        <v>40</v>
      </c>
      <c r="T33" s="1">
        <v>3.5</v>
      </c>
      <c r="U33" s="1">
        <v>5</v>
      </c>
      <c r="V33" s="2">
        <v>43486</v>
      </c>
      <c r="W33" s="1">
        <v>17</v>
      </c>
      <c r="X33" t="str">
        <f>INDEX(Position!B:B, MATCH(Table2[[#This Row],[Position ID]],Position!A:A,0))</f>
        <v>Production Technician I</v>
      </c>
      <c r="Y33" t="str">
        <f>INDEX(Department!B:B, MATCH(Table2[[#This Row],[Department ID]],Department!A:A,0))</f>
        <v>Production</v>
      </c>
      <c r="Z33" t="str">
        <f>INDEX(Manager!B:B, MATCH(Table2[[#This Row],[Manager ID]],Manager!A:A,0))</f>
        <v>Kissy Sullivan</v>
      </c>
      <c r="AA33">
        <f ca="1">DATEDIF(Table2[[#This Row],[DOB]],$AF$2,"y")</f>
        <v>54</v>
      </c>
      <c r="AB33" t="str">
        <f ca="1">IF(Table2[[#This Row],[Age]]&lt;20,"&lt;20", IF(Table2[[#This Row],[Age]]&lt;=29, "20-29", IF(Table2[[#This Row],[Age]]&lt;=39, "30-39", IF(Table2[[#This Row],[Age]]&lt;=49, "40-49", IF(Table2[[#This Row],[Age]]&lt;=60,"50-60","&gt;60")))))</f>
        <v>50-60</v>
      </c>
      <c r="AC33">
        <f>YEAR(Table2[[#This Row],[DateofHire]])</f>
        <v>2013</v>
      </c>
      <c r="AD3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34" spans="1:30" ht="15.75" customHeight="1" x14ac:dyDescent="0.35">
      <c r="A34" s="1" t="s">
        <v>106</v>
      </c>
      <c r="B34" s="1">
        <v>10188</v>
      </c>
      <c r="C34" s="1" t="s">
        <v>107</v>
      </c>
      <c r="D34" s="1" t="s">
        <v>108</v>
      </c>
      <c r="E34" s="1">
        <v>10188</v>
      </c>
      <c r="F34" s="2">
        <v>40770</v>
      </c>
      <c r="G34" s="1">
        <v>74326</v>
      </c>
      <c r="H34" s="1" t="s">
        <v>511</v>
      </c>
      <c r="I34" s="2">
        <v>23529</v>
      </c>
      <c r="J34" s="1" t="s">
        <v>36</v>
      </c>
      <c r="K34" s="1" t="s">
        <v>77</v>
      </c>
      <c r="L34" s="1" t="s">
        <v>57</v>
      </c>
      <c r="M34" s="1" t="s">
        <v>109</v>
      </c>
      <c r="N34" s="1">
        <v>21851</v>
      </c>
      <c r="O34" s="2">
        <v>41853</v>
      </c>
      <c r="P34" s="1" t="s">
        <v>62</v>
      </c>
      <c r="Q34" s="1" t="s">
        <v>38</v>
      </c>
      <c r="R34" s="1" t="s">
        <v>48</v>
      </c>
      <c r="S34" s="1" t="s">
        <v>40</v>
      </c>
      <c r="T34" s="1">
        <v>3.14</v>
      </c>
      <c r="U34" s="1">
        <v>5</v>
      </c>
      <c r="V34" s="2">
        <v>41315</v>
      </c>
      <c r="W34" s="1">
        <v>19</v>
      </c>
      <c r="X34" t="str">
        <f>INDEX(Position!B:B, MATCH(Table2[[#This Row],[Position ID]],Position!A:A,0))</f>
        <v>Area Sales Manager</v>
      </c>
      <c r="Y34" t="str">
        <f>INDEX(Department!B:B, MATCH(Table2[[#This Row],[Department ID]],Department!A:A,0))</f>
        <v>Sales</v>
      </c>
      <c r="Z34" t="str">
        <f>INDEX(Manager!B:B, MATCH(Table2[[#This Row],[Manager ID]],Manager!A:A,0))</f>
        <v>John Smith</v>
      </c>
      <c r="AA34">
        <f ca="1">DATEDIF(Table2[[#This Row],[DOB]],$AF$2,"y")</f>
        <v>60</v>
      </c>
      <c r="AB34" t="str">
        <f ca="1">IF(Table2[[#This Row],[Age]]&lt;20,"&lt;20", IF(Table2[[#This Row],[Age]]&lt;=29, "20-29", IF(Table2[[#This Row],[Age]]&lt;=39, "30-39", IF(Table2[[#This Row],[Age]]&lt;=49, "40-49", IF(Table2[[#This Row],[Age]]&lt;=60,"50-60","&gt;60")))))</f>
        <v>50-60</v>
      </c>
      <c r="AC34">
        <f>YEAR(Table2[[#This Row],[DateofHire]])</f>
        <v>2011</v>
      </c>
      <c r="AD3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35" spans="1:30" ht="15.75" customHeight="1" x14ac:dyDescent="0.35">
      <c r="A35" s="1" t="s">
        <v>110</v>
      </c>
      <c r="B35" s="1">
        <v>10107</v>
      </c>
      <c r="C35" s="1" t="s">
        <v>42</v>
      </c>
      <c r="D35" s="1" t="s">
        <v>24</v>
      </c>
      <c r="E35" s="1">
        <v>10002</v>
      </c>
      <c r="F35" s="2">
        <v>40973</v>
      </c>
      <c r="G35" s="1">
        <v>63763</v>
      </c>
      <c r="H35" s="1" t="s">
        <v>511</v>
      </c>
      <c r="I35" s="2">
        <v>29282</v>
      </c>
      <c r="J35" s="1" t="s">
        <v>25</v>
      </c>
      <c r="K35" s="1" t="s">
        <v>26</v>
      </c>
      <c r="L35" s="1" t="s">
        <v>57</v>
      </c>
      <c r="M35" s="1" t="s">
        <v>28</v>
      </c>
      <c r="N35" s="1">
        <v>2148</v>
      </c>
      <c r="P35" s="1" t="s">
        <v>29</v>
      </c>
      <c r="Q35" s="1" t="s">
        <v>30</v>
      </c>
      <c r="R35" s="1" t="s">
        <v>55</v>
      </c>
      <c r="S35" s="1" t="s">
        <v>40</v>
      </c>
      <c r="T35" s="1">
        <v>4.51</v>
      </c>
      <c r="U35" s="1">
        <v>4</v>
      </c>
      <c r="V35" s="2">
        <v>43517</v>
      </c>
      <c r="W35" s="1">
        <v>3</v>
      </c>
      <c r="X35" t="str">
        <f>INDEX(Position!B:B, MATCH(Table2[[#This Row],[Position ID]],Position!A:A,0))</f>
        <v>Production Technician II</v>
      </c>
      <c r="Y35" t="str">
        <f>INDEX(Department!B:B, MATCH(Table2[[#This Row],[Department ID]],Department!A:A,0))</f>
        <v>Production</v>
      </c>
      <c r="Z35" t="str">
        <f>INDEX(Manager!B:B, MATCH(Table2[[#This Row],[Manager ID]],Manager!A:A,0))</f>
        <v>Amy Dunn</v>
      </c>
      <c r="AA35">
        <f ca="1">DATEDIF(Table2[[#This Row],[DOB]],$AF$2,"y")</f>
        <v>44</v>
      </c>
      <c r="AB35" t="str">
        <f ca="1">IF(Table2[[#This Row],[Age]]&lt;20,"&lt;20", IF(Table2[[#This Row],[Age]]&lt;=29, "20-29", IF(Table2[[#This Row],[Age]]&lt;=39, "30-39", IF(Table2[[#This Row],[Age]]&lt;=49, "40-49", IF(Table2[[#This Row],[Age]]&lt;=60,"50-60","&gt;60")))))</f>
        <v>40-49</v>
      </c>
      <c r="AC35">
        <f>YEAR(Table2[[#This Row],[DateofHire]])</f>
        <v>2012</v>
      </c>
      <c r="AD3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36" spans="1:30" ht="15.75" customHeight="1" x14ac:dyDescent="0.35">
      <c r="A36" s="1" t="s">
        <v>111</v>
      </c>
      <c r="B36" s="1">
        <v>10181</v>
      </c>
      <c r="C36" s="1" t="s">
        <v>42</v>
      </c>
      <c r="D36" s="1" t="s">
        <v>24</v>
      </c>
      <c r="E36" s="1">
        <v>10062</v>
      </c>
      <c r="F36" s="2">
        <v>40637</v>
      </c>
      <c r="G36" s="1">
        <v>62162</v>
      </c>
      <c r="H36" s="1" t="s">
        <v>512</v>
      </c>
      <c r="I36" s="2">
        <v>28356</v>
      </c>
      <c r="J36" s="1" t="s">
        <v>36</v>
      </c>
      <c r="K36" s="1" t="s">
        <v>26</v>
      </c>
      <c r="L36" s="1" t="s">
        <v>27</v>
      </c>
      <c r="M36" s="1" t="s">
        <v>28</v>
      </c>
      <c r="N36" s="1">
        <v>1890</v>
      </c>
      <c r="P36" s="1" t="s">
        <v>29</v>
      </c>
      <c r="Q36" s="1" t="s">
        <v>30</v>
      </c>
      <c r="R36" s="1" t="s">
        <v>39</v>
      </c>
      <c r="S36" s="1" t="s">
        <v>40</v>
      </c>
      <c r="T36" s="1">
        <v>3.25</v>
      </c>
      <c r="U36" s="1">
        <v>5</v>
      </c>
      <c r="V36" s="2">
        <v>43479</v>
      </c>
      <c r="W36" s="1">
        <v>15</v>
      </c>
      <c r="X36" t="str">
        <f>INDEX(Position!B:B, MATCH(Table2[[#This Row],[Position ID]],Position!A:A,0))</f>
        <v>Production Technician II</v>
      </c>
      <c r="Y36" t="str">
        <f>INDEX(Department!B:B, MATCH(Table2[[#This Row],[Department ID]],Department!A:A,0))</f>
        <v>Production</v>
      </c>
      <c r="Z36" t="str">
        <f>INDEX(Manager!B:B, MATCH(Table2[[#This Row],[Manager ID]],Manager!A:A,0))</f>
        <v>Ketsia Liebig</v>
      </c>
      <c r="AA36">
        <f ca="1">DATEDIF(Table2[[#This Row],[DOB]],$AF$2,"y")</f>
        <v>47</v>
      </c>
      <c r="AB36" t="str">
        <f ca="1">IF(Table2[[#This Row],[Age]]&lt;20,"&lt;20", IF(Table2[[#This Row],[Age]]&lt;=29, "20-29", IF(Table2[[#This Row],[Age]]&lt;=39, "30-39", IF(Table2[[#This Row],[Age]]&lt;=49, "40-49", IF(Table2[[#This Row],[Age]]&lt;=60,"50-60","&gt;60")))))</f>
        <v>40-49</v>
      </c>
      <c r="AC36">
        <f>YEAR(Table2[[#This Row],[DateofHire]])</f>
        <v>2011</v>
      </c>
      <c r="AD3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37" spans="1:30" ht="15.75" customHeight="1" x14ac:dyDescent="0.35">
      <c r="A37" s="1" t="s">
        <v>112</v>
      </c>
      <c r="B37" s="1">
        <v>10150</v>
      </c>
      <c r="C37" s="1" t="s">
        <v>113</v>
      </c>
      <c r="D37" s="1" t="s">
        <v>52</v>
      </c>
      <c r="E37" s="1">
        <v>10150</v>
      </c>
      <c r="F37" s="2">
        <v>40770</v>
      </c>
      <c r="G37" s="1">
        <v>77692</v>
      </c>
      <c r="H37" s="1" t="s">
        <v>512</v>
      </c>
      <c r="I37" s="2">
        <v>24433</v>
      </c>
      <c r="J37" s="1" t="s">
        <v>25</v>
      </c>
      <c r="K37" s="1" t="s">
        <v>26</v>
      </c>
      <c r="L37" s="1" t="s">
        <v>27</v>
      </c>
      <c r="M37" s="1" t="s">
        <v>28</v>
      </c>
      <c r="N37" s="1">
        <v>2184</v>
      </c>
      <c r="P37" s="1" t="s">
        <v>29</v>
      </c>
      <c r="Q37" s="1" t="s">
        <v>30</v>
      </c>
      <c r="R37" s="1" t="s">
        <v>48</v>
      </c>
      <c r="S37" s="1" t="s">
        <v>40</v>
      </c>
      <c r="T37" s="1">
        <v>3.84</v>
      </c>
      <c r="U37" s="1">
        <v>3</v>
      </c>
      <c r="V37" s="2">
        <v>43486</v>
      </c>
      <c r="W37" s="1">
        <v>4</v>
      </c>
      <c r="X37" t="str">
        <f>INDEX(Position!B:B, MATCH(Table2[[#This Row],[Position ID]],Position!A:A,0))</f>
        <v>Software Engineering Manager</v>
      </c>
      <c r="Y37" t="str">
        <f>INDEX(Department!B:B, MATCH(Table2[[#This Row],[Department ID]],Department!A:A,0))</f>
        <v>Software Engineering</v>
      </c>
      <c r="Z37" t="str">
        <f>INDEX(Manager!B:B, MATCH(Table2[[#This Row],[Manager ID]],Manager!A:A,0))</f>
        <v>Jennifer Zamora</v>
      </c>
      <c r="AA37">
        <f ca="1">DATEDIF(Table2[[#This Row],[DOB]],$AF$2,"y")</f>
        <v>57</v>
      </c>
      <c r="AB37" t="str">
        <f ca="1">IF(Table2[[#This Row],[Age]]&lt;20,"&lt;20", IF(Table2[[#This Row],[Age]]&lt;=29, "20-29", IF(Table2[[#This Row],[Age]]&lt;=39, "30-39", IF(Table2[[#This Row],[Age]]&lt;=49, "40-49", IF(Table2[[#This Row],[Age]]&lt;=60,"50-60","&gt;60")))))</f>
        <v>50-60</v>
      </c>
      <c r="AC37">
        <f>YEAR(Table2[[#This Row],[DateofHire]])</f>
        <v>2011</v>
      </c>
      <c r="AD3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38" spans="1:30" ht="15.75" customHeight="1" x14ac:dyDescent="0.35">
      <c r="A38" s="1" t="s">
        <v>114</v>
      </c>
      <c r="B38" s="1">
        <v>10001</v>
      </c>
      <c r="C38" s="1" t="s">
        <v>98</v>
      </c>
      <c r="D38" s="1" t="s">
        <v>24</v>
      </c>
      <c r="E38" s="1">
        <v>10175</v>
      </c>
      <c r="F38" s="2">
        <v>42397</v>
      </c>
      <c r="G38" s="1">
        <v>72640</v>
      </c>
      <c r="H38" s="1" t="s">
        <v>512</v>
      </c>
      <c r="I38" s="2">
        <v>30537</v>
      </c>
      <c r="J38" s="1" t="s">
        <v>25</v>
      </c>
      <c r="K38" s="1" t="s">
        <v>26</v>
      </c>
      <c r="L38" s="1" t="s">
        <v>27</v>
      </c>
      <c r="M38" s="1" t="s">
        <v>28</v>
      </c>
      <c r="N38" s="1">
        <v>2169</v>
      </c>
      <c r="P38" s="1" t="s">
        <v>29</v>
      </c>
      <c r="Q38" s="1" t="s">
        <v>30</v>
      </c>
      <c r="R38" s="1" t="s">
        <v>39</v>
      </c>
      <c r="S38" s="1" t="s">
        <v>32</v>
      </c>
      <c r="T38" s="1">
        <v>5</v>
      </c>
      <c r="U38" s="1">
        <v>3</v>
      </c>
      <c r="V38" s="2">
        <v>43518</v>
      </c>
      <c r="W38" s="1">
        <v>14</v>
      </c>
      <c r="X38" t="str">
        <f>INDEX(Position!B:B, MATCH(Table2[[#This Row],[Position ID]],Position!A:A,0))</f>
        <v>Production Manager</v>
      </c>
      <c r="Y38" t="str">
        <f>INDEX(Department!B:B, MATCH(Table2[[#This Row],[Department ID]],Department!A:A,0))</f>
        <v>Production</v>
      </c>
      <c r="Z38" t="str">
        <f>INDEX(Manager!B:B, MATCH(Table2[[#This Row],[Manager ID]],Manager!A:A,0))</f>
        <v>Janet King</v>
      </c>
      <c r="AA38">
        <f ca="1">DATEDIF(Table2[[#This Row],[DOB]],$AF$2,"y")</f>
        <v>41</v>
      </c>
      <c r="AB38" t="str">
        <f ca="1">IF(Table2[[#This Row],[Age]]&lt;20,"&lt;20", IF(Table2[[#This Row],[Age]]&lt;=29, "20-29", IF(Table2[[#This Row],[Age]]&lt;=39, "30-39", IF(Table2[[#This Row],[Age]]&lt;=49, "40-49", IF(Table2[[#This Row],[Age]]&lt;=60,"50-60","&gt;60")))))</f>
        <v>40-49</v>
      </c>
      <c r="AC38">
        <f>YEAR(Table2[[#This Row],[DateofHire]])</f>
        <v>2016</v>
      </c>
      <c r="AD3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39" spans="1:30" ht="15.75" customHeight="1" x14ac:dyDescent="0.35">
      <c r="A39" s="1" t="s">
        <v>115</v>
      </c>
      <c r="B39" s="1">
        <v>10085</v>
      </c>
      <c r="C39" s="1" t="s">
        <v>51</v>
      </c>
      <c r="D39" s="1" t="s">
        <v>52</v>
      </c>
      <c r="E39" s="1">
        <v>10194</v>
      </c>
      <c r="F39" s="2">
        <v>41589</v>
      </c>
      <c r="G39" s="1">
        <v>93396</v>
      </c>
      <c r="H39" s="1" t="s">
        <v>511</v>
      </c>
      <c r="I39" s="2">
        <v>31872</v>
      </c>
      <c r="J39" s="1" t="s">
        <v>25</v>
      </c>
      <c r="K39" s="1" t="s">
        <v>26</v>
      </c>
      <c r="L39" s="1" t="s">
        <v>27</v>
      </c>
      <c r="M39" s="1" t="s">
        <v>28</v>
      </c>
      <c r="N39" s="1">
        <v>2132</v>
      </c>
      <c r="P39" s="1" t="s">
        <v>29</v>
      </c>
      <c r="Q39" s="1" t="s">
        <v>30</v>
      </c>
      <c r="R39" s="1" t="s">
        <v>39</v>
      </c>
      <c r="S39" s="1" t="s">
        <v>40</v>
      </c>
      <c r="T39" s="1">
        <v>4.96</v>
      </c>
      <c r="U39" s="1">
        <v>4</v>
      </c>
      <c r="V39" s="2">
        <v>43495</v>
      </c>
      <c r="W39" s="1">
        <v>3</v>
      </c>
      <c r="X39" t="str">
        <f>INDEX(Position!B:B, MATCH(Table2[[#This Row],[Position ID]],Position!A:A,0))</f>
        <v>Software Engineer</v>
      </c>
      <c r="Y39" t="str">
        <f>INDEX(Department!B:B, MATCH(Table2[[#This Row],[Department ID]],Department!A:A,0))</f>
        <v>Software Engineering</v>
      </c>
      <c r="Z39" t="str">
        <f>INDEX(Manager!B:B, MATCH(Table2[[#This Row],[Manager ID]],Manager!A:A,0))</f>
        <v>Alex Sweetwater</v>
      </c>
      <c r="AA39">
        <f ca="1">DATEDIF(Table2[[#This Row],[DOB]],$AF$2,"y")</f>
        <v>37</v>
      </c>
      <c r="AB39" t="str">
        <f ca="1">IF(Table2[[#This Row],[Age]]&lt;20,"&lt;20", IF(Table2[[#This Row],[Age]]&lt;=29, "20-29", IF(Table2[[#This Row],[Age]]&lt;=39, "30-39", IF(Table2[[#This Row],[Age]]&lt;=49, "40-49", IF(Table2[[#This Row],[Age]]&lt;=60,"50-60","&gt;60")))))</f>
        <v>30-39</v>
      </c>
      <c r="AC39">
        <f>YEAR(Table2[[#This Row],[DateofHire]])</f>
        <v>2013</v>
      </c>
      <c r="AD3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40" spans="1:30" ht="15.75" customHeight="1" x14ac:dyDescent="0.35">
      <c r="A40" s="1" t="s">
        <v>116</v>
      </c>
      <c r="B40" s="1">
        <v>10115</v>
      </c>
      <c r="C40" s="1" t="s">
        <v>23</v>
      </c>
      <c r="D40" s="1" t="s">
        <v>24</v>
      </c>
      <c r="E40" s="1">
        <v>10265</v>
      </c>
      <c r="F40" s="2">
        <v>41729</v>
      </c>
      <c r="G40" s="1">
        <v>52846</v>
      </c>
      <c r="H40" s="1" t="s">
        <v>512</v>
      </c>
      <c r="I40" s="2">
        <v>30349</v>
      </c>
      <c r="J40" s="1" t="s">
        <v>25</v>
      </c>
      <c r="K40" s="1" t="s">
        <v>26</v>
      </c>
      <c r="L40" s="1" t="s">
        <v>57</v>
      </c>
      <c r="M40" s="1" t="s">
        <v>28</v>
      </c>
      <c r="N40" s="1">
        <v>1701</v>
      </c>
      <c r="P40" s="1" t="s">
        <v>29</v>
      </c>
      <c r="Q40" s="1" t="s">
        <v>30</v>
      </c>
      <c r="R40" s="1" t="s">
        <v>31</v>
      </c>
      <c r="S40" s="1" t="s">
        <v>40</v>
      </c>
      <c r="T40" s="1">
        <v>4.43</v>
      </c>
      <c r="U40" s="1">
        <v>3</v>
      </c>
      <c r="V40" s="2">
        <v>43497</v>
      </c>
      <c r="W40" s="1">
        <v>14</v>
      </c>
      <c r="X40" t="str">
        <f>INDEX(Position!B:B, MATCH(Table2[[#This Row],[Position ID]],Position!A:A,0))</f>
        <v>Production Technician I</v>
      </c>
      <c r="Y40" t="str">
        <f>INDEX(Department!B:B, MATCH(Table2[[#This Row],[Department ID]],Department!A:A,0))</f>
        <v>Production</v>
      </c>
      <c r="Z40" t="str">
        <f>INDEX(Manager!B:B, MATCH(Table2[[#This Row],[Manager ID]],Manager!A:A,0))</f>
        <v>Kelley Spirea</v>
      </c>
      <c r="AA40">
        <f ca="1">DATEDIF(Table2[[#This Row],[DOB]],$AF$2,"y")</f>
        <v>41</v>
      </c>
      <c r="AB40" t="str">
        <f ca="1">IF(Table2[[#This Row],[Age]]&lt;20,"&lt;20", IF(Table2[[#This Row],[Age]]&lt;=29, "20-29", IF(Table2[[#This Row],[Age]]&lt;=39, "30-39", IF(Table2[[#This Row],[Age]]&lt;=49, "40-49", IF(Table2[[#This Row],[Age]]&lt;=60,"50-60","&gt;60")))))</f>
        <v>40-49</v>
      </c>
      <c r="AC40">
        <f>YEAR(Table2[[#This Row],[DateofHire]])</f>
        <v>2014</v>
      </c>
      <c r="AD4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41" spans="1:30" ht="15.75" customHeight="1" x14ac:dyDescent="0.35">
      <c r="A41" s="1" t="s">
        <v>117</v>
      </c>
      <c r="B41" s="1">
        <v>10082</v>
      </c>
      <c r="C41" s="1" t="s">
        <v>34</v>
      </c>
      <c r="D41" s="1" t="s">
        <v>35</v>
      </c>
      <c r="E41" s="1">
        <v>10084</v>
      </c>
      <c r="F41" s="2">
        <v>42551</v>
      </c>
      <c r="G41" s="1">
        <v>100031</v>
      </c>
      <c r="H41" s="1" t="s">
        <v>511</v>
      </c>
      <c r="I41" s="2">
        <v>31569</v>
      </c>
      <c r="J41" s="1" t="s">
        <v>25</v>
      </c>
      <c r="K41" s="1" t="s">
        <v>26</v>
      </c>
      <c r="L41" s="1" t="s">
        <v>57</v>
      </c>
      <c r="M41" s="1" t="s">
        <v>28</v>
      </c>
      <c r="N41" s="1">
        <v>1886</v>
      </c>
      <c r="P41" s="1" t="s">
        <v>29</v>
      </c>
      <c r="Q41" s="1" t="s">
        <v>30</v>
      </c>
      <c r="R41" s="1" t="s">
        <v>31</v>
      </c>
      <c r="S41" s="1" t="s">
        <v>40</v>
      </c>
      <c r="T41" s="1">
        <v>5</v>
      </c>
      <c r="U41" s="1">
        <v>5</v>
      </c>
      <c r="V41" s="2">
        <v>43514</v>
      </c>
      <c r="W41" s="1">
        <v>7</v>
      </c>
      <c r="X41" t="str">
        <f>INDEX(Position!B:B, MATCH(Table2[[#This Row],[Position ID]],Position!A:A,0))</f>
        <v>Sr. DBA</v>
      </c>
      <c r="Y41" t="str">
        <f>INDEX(Department!B:B, MATCH(Table2[[#This Row],[Department ID]],Department!A:A,0))</f>
        <v>IT/IS</v>
      </c>
      <c r="Z41" t="str">
        <f>INDEX(Manager!B:B, MATCH(Table2[[#This Row],[Manager ID]],Manager!A:A,0))</f>
        <v>Simon Roup</v>
      </c>
      <c r="AA41">
        <f ca="1">DATEDIF(Table2[[#This Row],[DOB]],$AF$2,"y")</f>
        <v>38</v>
      </c>
      <c r="AB41" t="str">
        <f ca="1">IF(Table2[[#This Row],[Age]]&lt;20,"&lt;20", IF(Table2[[#This Row],[Age]]&lt;=29, "20-29", IF(Table2[[#This Row],[Age]]&lt;=39, "30-39", IF(Table2[[#This Row],[Age]]&lt;=49, "40-49", IF(Table2[[#This Row],[Age]]&lt;=60,"50-60","&gt;60")))))</f>
        <v>30-39</v>
      </c>
      <c r="AC41">
        <f>YEAR(Table2[[#This Row],[DateofHire]])</f>
        <v>2016</v>
      </c>
      <c r="AD4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&gt;100K-110K</v>
      </c>
    </row>
    <row r="42" spans="1:30" ht="15.75" customHeight="1" x14ac:dyDescent="0.35">
      <c r="A42" s="1" t="s">
        <v>118</v>
      </c>
      <c r="B42" s="1">
        <v>10040</v>
      </c>
      <c r="C42" s="1" t="s">
        <v>107</v>
      </c>
      <c r="D42" s="1" t="s">
        <v>108</v>
      </c>
      <c r="E42" s="1">
        <v>10188</v>
      </c>
      <c r="F42" s="2">
        <v>41869</v>
      </c>
      <c r="G42" s="1">
        <v>71860</v>
      </c>
      <c r="H42" s="1" t="s">
        <v>511</v>
      </c>
      <c r="I42" s="2">
        <v>23146</v>
      </c>
      <c r="J42" s="1" t="s">
        <v>25</v>
      </c>
      <c r="K42" s="1" t="s">
        <v>26</v>
      </c>
      <c r="L42" s="1" t="s">
        <v>27</v>
      </c>
      <c r="M42" s="1" t="s">
        <v>119</v>
      </c>
      <c r="N42" s="1">
        <v>5664</v>
      </c>
      <c r="P42" s="1" t="s">
        <v>29</v>
      </c>
      <c r="Q42" s="1" t="s">
        <v>30</v>
      </c>
      <c r="R42" s="1" t="s">
        <v>39</v>
      </c>
      <c r="S42" s="1" t="s">
        <v>40</v>
      </c>
      <c r="T42" s="1">
        <v>5</v>
      </c>
      <c r="U42" s="1">
        <v>5</v>
      </c>
      <c r="V42" s="2">
        <v>43486</v>
      </c>
      <c r="W42" s="1">
        <v>7</v>
      </c>
      <c r="X42" t="str">
        <f>INDEX(Position!B:B, MATCH(Table2[[#This Row],[Position ID]],Position!A:A,0))</f>
        <v>Area Sales Manager</v>
      </c>
      <c r="Y42" t="str">
        <f>INDEX(Department!B:B, MATCH(Table2[[#This Row],[Department ID]],Department!A:A,0))</f>
        <v>Sales</v>
      </c>
      <c r="Z42" t="str">
        <f>INDEX(Manager!B:B, MATCH(Table2[[#This Row],[Manager ID]],Manager!A:A,0))</f>
        <v>John Smith</v>
      </c>
      <c r="AA42">
        <f ca="1">DATEDIF(Table2[[#This Row],[DOB]],$AF$2,"y")</f>
        <v>61</v>
      </c>
      <c r="AB42" t="str">
        <f ca="1">IF(Table2[[#This Row],[Age]]&lt;20,"&lt;20", IF(Table2[[#This Row],[Age]]&lt;=29, "20-29", IF(Table2[[#This Row],[Age]]&lt;=39, "30-39", IF(Table2[[#This Row],[Age]]&lt;=49, "40-49", IF(Table2[[#This Row],[Age]]&lt;=60,"50-60","&gt;60")))))</f>
        <v>&gt;60</v>
      </c>
      <c r="AC42">
        <f>YEAR(Table2[[#This Row],[DateofHire]])</f>
        <v>2014</v>
      </c>
      <c r="AD4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43" spans="1:30" ht="15.75" customHeight="1" x14ac:dyDescent="0.35">
      <c r="A43" s="1" t="s">
        <v>120</v>
      </c>
      <c r="B43" s="1">
        <v>10067</v>
      </c>
      <c r="C43" s="1" t="s">
        <v>23</v>
      </c>
      <c r="D43" s="1" t="s">
        <v>24</v>
      </c>
      <c r="E43" s="1">
        <v>10026</v>
      </c>
      <c r="F43" s="2">
        <v>41911</v>
      </c>
      <c r="G43" s="1">
        <v>61656</v>
      </c>
      <c r="H43" s="1" t="s">
        <v>511</v>
      </c>
      <c r="I43" s="2">
        <v>18630</v>
      </c>
      <c r="J43" s="1" t="s">
        <v>25</v>
      </c>
      <c r="K43" s="1" t="s">
        <v>26</v>
      </c>
      <c r="L43" s="1" t="s">
        <v>27</v>
      </c>
      <c r="M43" s="1" t="s">
        <v>28</v>
      </c>
      <c r="N43" s="1">
        <v>2763</v>
      </c>
      <c r="P43" s="1" t="s">
        <v>29</v>
      </c>
      <c r="Q43" s="1" t="s">
        <v>30</v>
      </c>
      <c r="R43" s="1" t="s">
        <v>48</v>
      </c>
      <c r="S43" s="1" t="s">
        <v>40</v>
      </c>
      <c r="T43" s="1">
        <v>5</v>
      </c>
      <c r="U43" s="1">
        <v>4</v>
      </c>
      <c r="V43" s="2">
        <v>43508</v>
      </c>
      <c r="W43" s="1">
        <v>11</v>
      </c>
      <c r="X43" t="str">
        <f>INDEX(Position!B:B, MATCH(Table2[[#This Row],[Position ID]],Position!A:A,0))</f>
        <v>Production Technician I</v>
      </c>
      <c r="Y43" t="str">
        <f>INDEX(Department!B:B, MATCH(Table2[[#This Row],[Department ID]],Department!A:A,0))</f>
        <v>Production</v>
      </c>
      <c r="Z43" t="str">
        <f>INDEX(Manager!B:B, MATCH(Table2[[#This Row],[Manager ID]],Manager!A:A,0))</f>
        <v>Michael Albert</v>
      </c>
      <c r="AA43">
        <f ca="1">DATEDIF(Table2[[#This Row],[DOB]],$AF$2,"y")</f>
        <v>73</v>
      </c>
      <c r="AB43" t="str">
        <f ca="1">IF(Table2[[#This Row],[Age]]&lt;20,"&lt;20", IF(Table2[[#This Row],[Age]]&lt;=29, "20-29", IF(Table2[[#This Row],[Age]]&lt;=39, "30-39", IF(Table2[[#This Row],[Age]]&lt;=49, "40-49", IF(Table2[[#This Row],[Age]]&lt;=60,"50-60","&gt;60")))))</f>
        <v>&gt;60</v>
      </c>
      <c r="AC43">
        <f>YEAR(Table2[[#This Row],[DateofHire]])</f>
        <v>2014</v>
      </c>
      <c r="AD4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44" spans="1:30" ht="15.75" customHeight="1" x14ac:dyDescent="0.35">
      <c r="A44" s="1" t="s">
        <v>121</v>
      </c>
      <c r="B44" s="1">
        <v>10108</v>
      </c>
      <c r="C44" s="1" t="s">
        <v>122</v>
      </c>
      <c r="D44" s="1" t="s">
        <v>35</v>
      </c>
      <c r="E44" s="1">
        <v>10150</v>
      </c>
      <c r="F44" s="2">
        <v>42619</v>
      </c>
      <c r="G44" s="1">
        <v>110929</v>
      </c>
      <c r="H44" s="1" t="s">
        <v>512</v>
      </c>
      <c r="I44" s="2">
        <v>26338</v>
      </c>
      <c r="J44" s="1" t="s">
        <v>36</v>
      </c>
      <c r="K44" s="1" t="s">
        <v>26</v>
      </c>
      <c r="L44" s="1" t="s">
        <v>27</v>
      </c>
      <c r="M44" s="1" t="s">
        <v>28</v>
      </c>
      <c r="N44" s="1">
        <v>2045</v>
      </c>
      <c r="P44" s="1" t="s">
        <v>29</v>
      </c>
      <c r="Q44" s="1" t="s">
        <v>30</v>
      </c>
      <c r="R44" s="1" t="s">
        <v>39</v>
      </c>
      <c r="S44" s="1" t="s">
        <v>40</v>
      </c>
      <c r="T44" s="1">
        <v>4.5</v>
      </c>
      <c r="U44" s="1">
        <v>5</v>
      </c>
      <c r="V44" s="2">
        <v>43480</v>
      </c>
      <c r="W44" s="1">
        <v>8</v>
      </c>
      <c r="X44" t="str">
        <f>INDEX(Position!B:B, MATCH(Table2[[#This Row],[Position ID]],Position!A:A,0))</f>
        <v>BI Director</v>
      </c>
      <c r="Y44" t="str">
        <f>INDEX(Department!B:B, MATCH(Table2[[#This Row],[Department ID]],Department!A:A,0))</f>
        <v>IT/IS</v>
      </c>
      <c r="Z44" t="str">
        <f>INDEX(Manager!B:B, MATCH(Table2[[#This Row],[Manager ID]],Manager!A:A,0))</f>
        <v>Jennifer Zamora</v>
      </c>
      <c r="AA44">
        <f ca="1">DATEDIF(Table2[[#This Row],[DOB]],$AF$2,"y")</f>
        <v>52</v>
      </c>
      <c r="AB44" t="str">
        <f ca="1">IF(Table2[[#This Row],[Age]]&lt;20,"&lt;20", IF(Table2[[#This Row],[Age]]&lt;=29, "20-29", IF(Table2[[#This Row],[Age]]&lt;=39, "30-39", IF(Table2[[#This Row],[Age]]&lt;=49, "40-49", IF(Table2[[#This Row],[Age]]&lt;=60,"50-60","&gt;60")))))</f>
        <v>50-60</v>
      </c>
      <c r="AC44">
        <f>YEAR(Table2[[#This Row],[DateofHire]])</f>
        <v>2016</v>
      </c>
      <c r="AD4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&gt;110K-120K</v>
      </c>
    </row>
    <row r="45" spans="1:30" ht="15.75" customHeight="1" x14ac:dyDescent="0.35">
      <c r="A45" s="1" t="s">
        <v>123</v>
      </c>
      <c r="B45" s="1">
        <v>10210</v>
      </c>
      <c r="C45" s="1" t="s">
        <v>23</v>
      </c>
      <c r="D45" s="1" t="s">
        <v>24</v>
      </c>
      <c r="E45" s="1">
        <v>10088</v>
      </c>
      <c r="F45" s="2">
        <v>41771</v>
      </c>
      <c r="G45" s="1">
        <v>54237</v>
      </c>
      <c r="H45" s="1" t="s">
        <v>511</v>
      </c>
      <c r="I45" s="2">
        <v>28898</v>
      </c>
      <c r="J45" s="1" t="s">
        <v>25</v>
      </c>
      <c r="K45" s="1" t="s">
        <v>26</v>
      </c>
      <c r="L45" s="1" t="s">
        <v>27</v>
      </c>
      <c r="M45" s="1" t="s">
        <v>28</v>
      </c>
      <c r="N45" s="1">
        <v>2170</v>
      </c>
      <c r="P45" s="1" t="s">
        <v>29</v>
      </c>
      <c r="Q45" s="1" t="s">
        <v>30</v>
      </c>
      <c r="R45" s="1" t="s">
        <v>39</v>
      </c>
      <c r="S45" s="1" t="s">
        <v>40</v>
      </c>
      <c r="T45" s="1">
        <v>3.3</v>
      </c>
      <c r="U45" s="1">
        <v>4</v>
      </c>
      <c r="V45" s="2">
        <v>43515</v>
      </c>
      <c r="W45" s="1">
        <v>11</v>
      </c>
      <c r="X45" t="str">
        <f>INDEX(Position!B:B, MATCH(Table2[[#This Row],[Position ID]],Position!A:A,0))</f>
        <v>Production Technician I</v>
      </c>
      <c r="Y45" t="str">
        <f>INDEX(Department!B:B, MATCH(Table2[[#This Row],[Department ID]],Department!A:A,0))</f>
        <v>Production</v>
      </c>
      <c r="Z45" t="str">
        <f>INDEX(Manager!B:B, MATCH(Table2[[#This Row],[Manager ID]],Manager!A:A,0))</f>
        <v>Elijiah Gray</v>
      </c>
      <c r="AA45">
        <f ca="1">DATEDIF(Table2[[#This Row],[DOB]],$AF$2,"y")</f>
        <v>45</v>
      </c>
      <c r="AB45" t="str">
        <f ca="1">IF(Table2[[#This Row],[Age]]&lt;20,"&lt;20", IF(Table2[[#This Row],[Age]]&lt;=29, "20-29", IF(Table2[[#This Row],[Age]]&lt;=39, "30-39", IF(Table2[[#This Row],[Age]]&lt;=49, "40-49", IF(Table2[[#This Row],[Age]]&lt;=60,"50-60","&gt;60")))))</f>
        <v>40-49</v>
      </c>
      <c r="AC45">
        <f>YEAR(Table2[[#This Row],[DateofHire]])</f>
        <v>2014</v>
      </c>
      <c r="AD4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46" spans="1:30" ht="15.75" customHeight="1" x14ac:dyDescent="0.35">
      <c r="A46" s="1" t="s">
        <v>124</v>
      </c>
      <c r="B46" s="1">
        <v>10154</v>
      </c>
      <c r="C46" s="1" t="s">
        <v>23</v>
      </c>
      <c r="D46" s="1" t="s">
        <v>24</v>
      </c>
      <c r="E46" s="1">
        <v>10069</v>
      </c>
      <c r="F46" s="2">
        <v>41463</v>
      </c>
      <c r="G46" s="1">
        <v>60380</v>
      </c>
      <c r="H46" s="1" t="s">
        <v>512</v>
      </c>
      <c r="I46" s="2">
        <v>30552</v>
      </c>
      <c r="J46" s="1" t="s">
        <v>25</v>
      </c>
      <c r="K46" s="1" t="s">
        <v>26</v>
      </c>
      <c r="L46" s="1" t="s">
        <v>27</v>
      </c>
      <c r="M46" s="1" t="s">
        <v>28</v>
      </c>
      <c r="N46" s="1">
        <v>1845</v>
      </c>
      <c r="P46" s="1" t="s">
        <v>29</v>
      </c>
      <c r="Q46" s="1" t="s">
        <v>30</v>
      </c>
      <c r="R46" s="1" t="s">
        <v>31</v>
      </c>
      <c r="S46" s="1" t="s">
        <v>40</v>
      </c>
      <c r="T46" s="1">
        <v>3.8</v>
      </c>
      <c r="U46" s="1">
        <v>5</v>
      </c>
      <c r="V46" s="2">
        <v>43479</v>
      </c>
      <c r="W46" s="1">
        <v>4</v>
      </c>
      <c r="X46" t="str">
        <f>INDEX(Position!B:B, MATCH(Table2[[#This Row],[Position ID]],Position!A:A,0))</f>
        <v>Production Technician I</v>
      </c>
      <c r="Y46" t="str">
        <f>INDEX(Department!B:B, MATCH(Table2[[#This Row],[Department ID]],Department!A:A,0))</f>
        <v>Production</v>
      </c>
      <c r="Z46" t="str">
        <f>INDEX(Manager!B:B, MATCH(Table2[[#This Row],[Manager ID]],Manager!A:A,0))</f>
        <v>Webster Butler</v>
      </c>
      <c r="AA46">
        <f ca="1">DATEDIF(Table2[[#This Row],[DOB]],$AF$2,"y")</f>
        <v>41</v>
      </c>
      <c r="AB46" t="str">
        <f ca="1">IF(Table2[[#This Row],[Age]]&lt;20,"&lt;20", IF(Table2[[#This Row],[Age]]&lt;=29, "20-29", IF(Table2[[#This Row],[Age]]&lt;=39, "30-39", IF(Table2[[#This Row],[Age]]&lt;=49, "40-49", IF(Table2[[#This Row],[Age]]&lt;=60,"50-60","&gt;60")))))</f>
        <v>40-49</v>
      </c>
      <c r="AC46">
        <f>YEAR(Table2[[#This Row],[DateofHire]])</f>
        <v>2013</v>
      </c>
      <c r="AD4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47" spans="1:30" ht="15.75" customHeight="1" x14ac:dyDescent="0.35">
      <c r="A47" s="1" t="s">
        <v>125</v>
      </c>
      <c r="B47" s="1">
        <v>10200</v>
      </c>
      <c r="C47" s="1" t="s">
        <v>107</v>
      </c>
      <c r="D47" s="1" t="s">
        <v>108</v>
      </c>
      <c r="E47" s="1">
        <v>10200</v>
      </c>
      <c r="F47" s="2">
        <v>41043</v>
      </c>
      <c r="G47" s="1">
        <v>66808</v>
      </c>
      <c r="H47" s="1" t="s">
        <v>512</v>
      </c>
      <c r="I47" s="2">
        <v>25730</v>
      </c>
      <c r="J47" s="1" t="s">
        <v>25</v>
      </c>
      <c r="K47" s="1" t="s">
        <v>77</v>
      </c>
      <c r="L47" s="1" t="s">
        <v>57</v>
      </c>
      <c r="M47" s="1" t="s">
        <v>67</v>
      </c>
      <c r="N47" s="1">
        <v>78207</v>
      </c>
      <c r="P47" s="1" t="s">
        <v>29</v>
      </c>
      <c r="Q47" s="1" t="s">
        <v>30</v>
      </c>
      <c r="R47" s="1" t="s">
        <v>55</v>
      </c>
      <c r="S47" s="1" t="s">
        <v>40</v>
      </c>
      <c r="T47" s="1">
        <v>3</v>
      </c>
      <c r="U47" s="1">
        <v>5</v>
      </c>
      <c r="V47" s="2">
        <v>43484</v>
      </c>
      <c r="W47" s="1">
        <v>17</v>
      </c>
      <c r="X47" t="str">
        <f>INDEX(Position!B:B, MATCH(Table2[[#This Row],[Position ID]],Position!A:A,0))</f>
        <v>Area Sales Manager</v>
      </c>
      <c r="Y47" t="str">
        <f>INDEX(Department!B:B, MATCH(Table2[[#This Row],[Department ID]],Department!A:A,0))</f>
        <v>Sales</v>
      </c>
      <c r="Z47" t="str">
        <f>INDEX(Manager!B:B, MATCH(Table2[[#This Row],[Manager ID]],Manager!A:A,0))</f>
        <v>Lynn Daneault</v>
      </c>
      <c r="AA47">
        <f ca="1">DATEDIF(Table2[[#This Row],[DOB]],$AF$2,"y")</f>
        <v>54</v>
      </c>
      <c r="AB47" t="str">
        <f ca="1">IF(Table2[[#This Row],[Age]]&lt;20,"&lt;20", IF(Table2[[#This Row],[Age]]&lt;=29, "20-29", IF(Table2[[#This Row],[Age]]&lt;=39, "30-39", IF(Table2[[#This Row],[Age]]&lt;=49, "40-49", IF(Table2[[#This Row],[Age]]&lt;=60,"50-60","&gt;60")))))</f>
        <v>50-60</v>
      </c>
      <c r="AC47">
        <f>YEAR(Table2[[#This Row],[DateofHire]])</f>
        <v>2012</v>
      </c>
      <c r="AD4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48" spans="1:30" ht="15.75" customHeight="1" x14ac:dyDescent="0.35">
      <c r="A48" s="1" t="s">
        <v>126</v>
      </c>
      <c r="B48" s="1">
        <v>10240</v>
      </c>
      <c r="C48" s="1" t="s">
        <v>23</v>
      </c>
      <c r="D48" s="1" t="s">
        <v>24</v>
      </c>
      <c r="E48" s="1">
        <v>10002</v>
      </c>
      <c r="F48" s="2">
        <v>40721</v>
      </c>
      <c r="G48" s="1">
        <v>64786</v>
      </c>
      <c r="H48" s="1" t="s">
        <v>511</v>
      </c>
      <c r="I48" s="2">
        <v>30555</v>
      </c>
      <c r="J48" s="1" t="s">
        <v>25</v>
      </c>
      <c r="K48" s="1" t="s">
        <v>26</v>
      </c>
      <c r="L48" s="1" t="s">
        <v>27</v>
      </c>
      <c r="M48" s="1" t="s">
        <v>28</v>
      </c>
      <c r="N48" s="1">
        <v>1775</v>
      </c>
      <c r="O48" s="2">
        <v>42323</v>
      </c>
      <c r="P48" s="1" t="s">
        <v>127</v>
      </c>
      <c r="Q48" s="1" t="s">
        <v>38</v>
      </c>
      <c r="R48" s="1" t="s">
        <v>39</v>
      </c>
      <c r="S48" s="1" t="s">
        <v>40</v>
      </c>
      <c r="T48" s="1">
        <v>4.3</v>
      </c>
      <c r="U48" s="1">
        <v>4</v>
      </c>
      <c r="V48" s="2">
        <v>42073</v>
      </c>
      <c r="W48" s="1">
        <v>3</v>
      </c>
      <c r="X48" t="str">
        <f>INDEX(Position!B:B, MATCH(Table2[[#This Row],[Position ID]],Position!A:A,0))</f>
        <v>Production Technician I</v>
      </c>
      <c r="Y48" t="str">
        <f>INDEX(Department!B:B, MATCH(Table2[[#This Row],[Department ID]],Department!A:A,0))</f>
        <v>Production</v>
      </c>
      <c r="Z48" t="str">
        <f>INDEX(Manager!B:B, MATCH(Table2[[#This Row],[Manager ID]],Manager!A:A,0))</f>
        <v>Amy Dunn</v>
      </c>
      <c r="AA48">
        <f ca="1">DATEDIF(Table2[[#This Row],[DOB]],$AF$2,"y")</f>
        <v>41</v>
      </c>
      <c r="AB48" t="str">
        <f ca="1">IF(Table2[[#This Row],[Age]]&lt;20,"&lt;20", IF(Table2[[#This Row],[Age]]&lt;=29, "20-29", IF(Table2[[#This Row],[Age]]&lt;=39, "30-39", IF(Table2[[#This Row],[Age]]&lt;=49, "40-49", IF(Table2[[#This Row],[Age]]&lt;=60,"50-60","&gt;60")))))</f>
        <v>40-49</v>
      </c>
      <c r="AC48">
        <f>YEAR(Table2[[#This Row],[DateofHire]])</f>
        <v>2011</v>
      </c>
      <c r="AD4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49" spans="1:30" ht="15.75" customHeight="1" x14ac:dyDescent="0.35">
      <c r="A49" s="1" t="s">
        <v>128</v>
      </c>
      <c r="B49" s="1">
        <v>10168</v>
      </c>
      <c r="C49" s="1" t="s">
        <v>23</v>
      </c>
      <c r="D49" s="1" t="s">
        <v>24</v>
      </c>
      <c r="E49" s="1">
        <v>10062</v>
      </c>
      <c r="F49" s="2">
        <v>40819</v>
      </c>
      <c r="G49" s="1">
        <v>64816</v>
      </c>
      <c r="H49" s="1" t="s">
        <v>511</v>
      </c>
      <c r="I49" s="2">
        <v>32294</v>
      </c>
      <c r="J49" s="1" t="s">
        <v>25</v>
      </c>
      <c r="K49" s="1" t="s">
        <v>129</v>
      </c>
      <c r="L49" s="1" t="s">
        <v>57</v>
      </c>
      <c r="M49" s="1" t="s">
        <v>28</v>
      </c>
      <c r="N49" s="1">
        <v>2044</v>
      </c>
      <c r="P49" s="1" t="s">
        <v>29</v>
      </c>
      <c r="Q49" s="1" t="s">
        <v>30</v>
      </c>
      <c r="R49" s="1" t="s">
        <v>39</v>
      </c>
      <c r="S49" s="1" t="s">
        <v>40</v>
      </c>
      <c r="T49" s="1">
        <v>3.58</v>
      </c>
      <c r="U49" s="1">
        <v>5</v>
      </c>
      <c r="V49" s="2">
        <v>43495</v>
      </c>
      <c r="W49" s="1">
        <v>3</v>
      </c>
      <c r="X49" t="str">
        <f>INDEX(Position!B:B, MATCH(Table2[[#This Row],[Position ID]],Position!A:A,0))</f>
        <v>Production Technician I</v>
      </c>
      <c r="Y49" t="str">
        <f>INDEX(Department!B:B, MATCH(Table2[[#This Row],[Department ID]],Department!A:A,0))</f>
        <v>Production</v>
      </c>
      <c r="Z49" t="str">
        <f>INDEX(Manager!B:B, MATCH(Table2[[#This Row],[Manager ID]],Manager!A:A,0))</f>
        <v>Ketsia Liebig</v>
      </c>
      <c r="AA49">
        <f ca="1">DATEDIF(Table2[[#This Row],[DOB]],$AF$2,"y")</f>
        <v>36</v>
      </c>
      <c r="AB49" t="str">
        <f ca="1">IF(Table2[[#This Row],[Age]]&lt;20,"&lt;20", IF(Table2[[#This Row],[Age]]&lt;=29, "20-29", IF(Table2[[#This Row],[Age]]&lt;=39, "30-39", IF(Table2[[#This Row],[Age]]&lt;=49, "40-49", IF(Table2[[#This Row],[Age]]&lt;=60,"50-60","&gt;60")))))</f>
        <v>30-39</v>
      </c>
      <c r="AC49">
        <f>YEAR(Table2[[#This Row],[DateofHire]])</f>
        <v>2011</v>
      </c>
      <c r="AD4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50" spans="1:30" ht="15.75" customHeight="1" x14ac:dyDescent="0.35">
      <c r="A50" s="1" t="s">
        <v>130</v>
      </c>
      <c r="B50" s="1">
        <v>10220</v>
      </c>
      <c r="C50" s="1" t="s">
        <v>60</v>
      </c>
      <c r="D50" s="1" t="s">
        <v>35</v>
      </c>
      <c r="E50" s="1">
        <v>10220</v>
      </c>
      <c r="F50" s="2">
        <v>41157</v>
      </c>
      <c r="G50" s="1">
        <v>68678</v>
      </c>
      <c r="H50" s="1" t="s">
        <v>512</v>
      </c>
      <c r="I50" s="2">
        <v>31295</v>
      </c>
      <c r="J50" s="1" t="s">
        <v>25</v>
      </c>
      <c r="K50" s="1" t="s">
        <v>26</v>
      </c>
      <c r="L50" s="1" t="s">
        <v>27</v>
      </c>
      <c r="M50" s="1" t="s">
        <v>28</v>
      </c>
      <c r="N50" s="1">
        <v>2170</v>
      </c>
      <c r="P50" s="1" t="s">
        <v>29</v>
      </c>
      <c r="Q50" s="1" t="s">
        <v>30</v>
      </c>
      <c r="R50" s="1" t="s">
        <v>39</v>
      </c>
      <c r="S50" s="1" t="s">
        <v>40</v>
      </c>
      <c r="T50" s="1">
        <v>4.7</v>
      </c>
      <c r="U50" s="1">
        <v>3</v>
      </c>
      <c r="V50" s="2">
        <v>43523</v>
      </c>
      <c r="W50" s="1">
        <v>2</v>
      </c>
      <c r="X50" t="str">
        <f>INDEX(Position!B:B, MATCH(Table2[[#This Row],[Position ID]],Position!A:A,0))</f>
        <v>IT Support</v>
      </c>
      <c r="Y50" t="str">
        <f>INDEX(Department!B:B, MATCH(Table2[[#This Row],[Department ID]],Department!A:A,0))</f>
        <v>IT/IS</v>
      </c>
      <c r="Z50" t="str">
        <f>INDEX(Manager!B:B, MATCH(Table2[[#This Row],[Manager ID]],Manager!A:A,0))</f>
        <v>Eric Dougall</v>
      </c>
      <c r="AA50">
        <f ca="1">DATEDIF(Table2[[#This Row],[DOB]],$AF$2,"y")</f>
        <v>39</v>
      </c>
      <c r="AB50" t="str">
        <f ca="1">IF(Table2[[#This Row],[Age]]&lt;20,"&lt;20", IF(Table2[[#This Row],[Age]]&lt;=29, "20-29", IF(Table2[[#This Row],[Age]]&lt;=39, "30-39", IF(Table2[[#This Row],[Age]]&lt;=49, "40-49", IF(Table2[[#This Row],[Age]]&lt;=60,"50-60","&gt;60")))))</f>
        <v>30-39</v>
      </c>
      <c r="AC50">
        <f>YEAR(Table2[[#This Row],[DateofHire]])</f>
        <v>2012</v>
      </c>
      <c r="AD5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51" spans="1:30" ht="15.75" customHeight="1" x14ac:dyDescent="0.35">
      <c r="A51" s="1" t="s">
        <v>131</v>
      </c>
      <c r="B51" s="1">
        <v>10275</v>
      </c>
      <c r="C51" s="1" t="s">
        <v>42</v>
      </c>
      <c r="D51" s="1" t="s">
        <v>24</v>
      </c>
      <c r="E51" s="1">
        <v>10114</v>
      </c>
      <c r="F51" s="2">
        <v>40679</v>
      </c>
      <c r="G51" s="1">
        <v>64066</v>
      </c>
      <c r="H51" s="1" t="s">
        <v>511</v>
      </c>
      <c r="I51" s="2">
        <v>29829</v>
      </c>
      <c r="J51" s="1" t="s">
        <v>36</v>
      </c>
      <c r="K51" s="1" t="s">
        <v>26</v>
      </c>
      <c r="L51" s="1" t="s">
        <v>27</v>
      </c>
      <c r="M51" s="1" t="s">
        <v>28</v>
      </c>
      <c r="N51" s="1">
        <v>1752</v>
      </c>
      <c r="O51" s="2">
        <v>41281</v>
      </c>
      <c r="P51" s="1" t="s">
        <v>64</v>
      </c>
      <c r="Q51" s="1" t="s">
        <v>38</v>
      </c>
      <c r="R51" s="1" t="s">
        <v>48</v>
      </c>
      <c r="S51" s="1" t="s">
        <v>40</v>
      </c>
      <c r="T51" s="1">
        <v>4.2</v>
      </c>
      <c r="U51" s="1">
        <v>5</v>
      </c>
      <c r="V51" s="2">
        <v>41032</v>
      </c>
      <c r="W51" s="1">
        <v>9</v>
      </c>
      <c r="X51" t="str">
        <f>INDEX(Position!B:B, MATCH(Table2[[#This Row],[Position ID]],Position!A:A,0))</f>
        <v>Production Technician II</v>
      </c>
      <c r="Y51" t="str">
        <f>INDEX(Department!B:B, MATCH(Table2[[#This Row],[Department ID]],Department!A:A,0))</f>
        <v>Production</v>
      </c>
      <c r="Z51" t="str">
        <f>INDEX(Manager!B:B, MATCH(Table2[[#This Row],[Manager ID]],Manager!A:A,0))</f>
        <v>Brannon Miller</v>
      </c>
      <c r="AA51">
        <f ca="1">DATEDIF(Table2[[#This Row],[DOB]],$AF$2,"y")</f>
        <v>43</v>
      </c>
      <c r="AB51" t="str">
        <f ca="1">IF(Table2[[#This Row],[Age]]&lt;20,"&lt;20", IF(Table2[[#This Row],[Age]]&lt;=29, "20-29", IF(Table2[[#This Row],[Age]]&lt;=39, "30-39", IF(Table2[[#This Row],[Age]]&lt;=49, "40-49", IF(Table2[[#This Row],[Age]]&lt;=60,"50-60","&gt;60")))))</f>
        <v>40-49</v>
      </c>
      <c r="AC51">
        <f>YEAR(Table2[[#This Row],[DateofHire]])</f>
        <v>2011</v>
      </c>
      <c r="AD5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52" spans="1:30" ht="15.75" customHeight="1" x14ac:dyDescent="0.35">
      <c r="A52" s="1" t="s">
        <v>132</v>
      </c>
      <c r="B52" s="1">
        <v>10269</v>
      </c>
      <c r="C52" s="1" t="s">
        <v>42</v>
      </c>
      <c r="D52" s="1" t="s">
        <v>24</v>
      </c>
      <c r="E52" s="1">
        <v>10252</v>
      </c>
      <c r="F52" s="2">
        <v>40420</v>
      </c>
      <c r="G52" s="1">
        <v>59369</v>
      </c>
      <c r="H52" s="1" t="s">
        <v>512</v>
      </c>
      <c r="I52" s="2">
        <v>28819</v>
      </c>
      <c r="J52" s="1" t="s">
        <v>36</v>
      </c>
      <c r="K52" s="1" t="s">
        <v>26</v>
      </c>
      <c r="L52" s="1" t="s">
        <v>27</v>
      </c>
      <c r="M52" s="1" t="s">
        <v>28</v>
      </c>
      <c r="N52" s="1">
        <v>2169</v>
      </c>
      <c r="O52" s="2">
        <v>40812</v>
      </c>
      <c r="P52" s="1" t="s">
        <v>37</v>
      </c>
      <c r="Q52" s="1" t="s">
        <v>38</v>
      </c>
      <c r="R52" s="1" t="s">
        <v>39</v>
      </c>
      <c r="S52" s="1" t="s">
        <v>40</v>
      </c>
      <c r="T52" s="1">
        <v>4.2</v>
      </c>
      <c r="U52" s="1">
        <v>4</v>
      </c>
      <c r="V52" s="2">
        <v>40667</v>
      </c>
      <c r="W52" s="1">
        <v>6</v>
      </c>
      <c r="X52" t="str">
        <f>INDEX(Position!B:B, MATCH(Table2[[#This Row],[Position ID]],Position!A:A,0))</f>
        <v>Production Technician II</v>
      </c>
      <c r="Y52" t="str">
        <f>INDEX(Department!B:B, MATCH(Table2[[#This Row],[Department ID]],Department!A:A,0))</f>
        <v>Production</v>
      </c>
      <c r="Z52" t="str">
        <f>INDEX(Manager!B:B, MATCH(Table2[[#This Row],[Manager ID]],Manager!A:A,0))</f>
        <v>David Stanley</v>
      </c>
      <c r="AA52">
        <f ca="1">DATEDIF(Table2[[#This Row],[DOB]],$AF$2,"y")</f>
        <v>45</v>
      </c>
      <c r="AB52" t="str">
        <f ca="1">IF(Table2[[#This Row],[Age]]&lt;20,"&lt;20", IF(Table2[[#This Row],[Age]]&lt;=29, "20-29", IF(Table2[[#This Row],[Age]]&lt;=39, "30-39", IF(Table2[[#This Row],[Age]]&lt;=49, "40-49", IF(Table2[[#This Row],[Age]]&lt;=60,"50-60","&gt;60")))))</f>
        <v>40-49</v>
      </c>
      <c r="AC52">
        <f>YEAR(Table2[[#This Row],[DateofHire]])</f>
        <v>2010</v>
      </c>
      <c r="AD5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53" spans="1:30" ht="15.75" customHeight="1" x14ac:dyDescent="0.35">
      <c r="A53" s="1" t="s">
        <v>133</v>
      </c>
      <c r="B53" s="1">
        <v>10029</v>
      </c>
      <c r="C53" s="1" t="s">
        <v>23</v>
      </c>
      <c r="D53" s="1" t="s">
        <v>24</v>
      </c>
      <c r="E53" s="1">
        <v>10114</v>
      </c>
      <c r="F53" s="2">
        <v>42557</v>
      </c>
      <c r="G53" s="1">
        <v>50373</v>
      </c>
      <c r="H53" s="1" t="s">
        <v>512</v>
      </c>
      <c r="I53" s="2">
        <v>29459</v>
      </c>
      <c r="J53" s="1" t="s">
        <v>36</v>
      </c>
      <c r="K53" s="1" t="s">
        <v>26</v>
      </c>
      <c r="L53" s="1" t="s">
        <v>27</v>
      </c>
      <c r="M53" s="1" t="s">
        <v>28</v>
      </c>
      <c r="N53" s="1">
        <v>2134</v>
      </c>
      <c r="P53" s="1" t="s">
        <v>29</v>
      </c>
      <c r="Q53" s="1" t="s">
        <v>30</v>
      </c>
      <c r="R53" s="1" t="s">
        <v>55</v>
      </c>
      <c r="S53" s="1" t="s">
        <v>32</v>
      </c>
      <c r="T53" s="1">
        <v>4.0999999999999996</v>
      </c>
      <c r="U53" s="1">
        <v>4</v>
      </c>
      <c r="V53" s="2">
        <v>43524</v>
      </c>
      <c r="W53" s="1">
        <v>5</v>
      </c>
      <c r="X53" t="str">
        <f>INDEX(Position!B:B, MATCH(Table2[[#This Row],[Position ID]],Position!A:A,0))</f>
        <v>Production Technician I</v>
      </c>
      <c r="Y53" t="str">
        <f>INDEX(Department!B:B, MATCH(Table2[[#This Row],[Department ID]],Department!A:A,0))</f>
        <v>Production</v>
      </c>
      <c r="Z53" t="str">
        <f>INDEX(Manager!B:B, MATCH(Table2[[#This Row],[Manager ID]],Manager!A:A,0))</f>
        <v>Brannon Miller</v>
      </c>
      <c r="AA53">
        <f ca="1">DATEDIF(Table2[[#This Row],[DOB]],$AF$2,"y")</f>
        <v>44</v>
      </c>
      <c r="AB53" t="str">
        <f ca="1">IF(Table2[[#This Row],[Age]]&lt;20,"&lt;20", IF(Table2[[#This Row],[Age]]&lt;=29, "20-29", IF(Table2[[#This Row],[Age]]&lt;=39, "30-39", IF(Table2[[#This Row],[Age]]&lt;=49, "40-49", IF(Table2[[#This Row],[Age]]&lt;=60,"50-60","&gt;60")))))</f>
        <v>40-49</v>
      </c>
      <c r="AC53">
        <f>YEAR(Table2[[#This Row],[DateofHire]])</f>
        <v>2016</v>
      </c>
      <c r="AD5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54" spans="1:30" ht="15.75" customHeight="1" x14ac:dyDescent="0.35">
      <c r="A54" s="1" t="s">
        <v>134</v>
      </c>
      <c r="B54" s="1">
        <v>10261</v>
      </c>
      <c r="C54" s="1" t="s">
        <v>23</v>
      </c>
      <c r="D54" s="1" t="s">
        <v>24</v>
      </c>
      <c r="E54" s="1">
        <v>10252</v>
      </c>
      <c r="F54" s="2">
        <v>41463</v>
      </c>
      <c r="G54" s="1">
        <v>63108</v>
      </c>
      <c r="H54" s="1" t="s">
        <v>512</v>
      </c>
      <c r="I54" s="2">
        <v>28376</v>
      </c>
      <c r="J54" s="1" t="s">
        <v>25</v>
      </c>
      <c r="K54" s="1" t="s">
        <v>26</v>
      </c>
      <c r="L54" s="1" t="s">
        <v>27</v>
      </c>
      <c r="M54" s="1" t="s">
        <v>28</v>
      </c>
      <c r="N54" s="1">
        <v>2452</v>
      </c>
      <c r="P54" s="1" t="s">
        <v>29</v>
      </c>
      <c r="Q54" s="1" t="s">
        <v>30</v>
      </c>
      <c r="R54" s="1" t="s">
        <v>55</v>
      </c>
      <c r="S54" s="1" t="s">
        <v>40</v>
      </c>
      <c r="T54" s="1">
        <v>4.4000000000000004</v>
      </c>
      <c r="U54" s="1">
        <v>5</v>
      </c>
      <c r="V54" s="2">
        <v>43479</v>
      </c>
      <c r="W54" s="1">
        <v>3</v>
      </c>
      <c r="X54" t="str">
        <f>INDEX(Position!B:B, MATCH(Table2[[#This Row],[Position ID]],Position!A:A,0))</f>
        <v>Production Technician I</v>
      </c>
      <c r="Y54" t="str">
        <f>INDEX(Department!B:B, MATCH(Table2[[#This Row],[Department ID]],Department!A:A,0))</f>
        <v>Production</v>
      </c>
      <c r="Z54" t="str">
        <f>INDEX(Manager!B:B, MATCH(Table2[[#This Row],[Manager ID]],Manager!A:A,0))</f>
        <v>David Stanley</v>
      </c>
      <c r="AA54">
        <f ca="1">DATEDIF(Table2[[#This Row],[DOB]],$AF$2,"y")</f>
        <v>47</v>
      </c>
      <c r="AB54" t="str">
        <f ca="1">IF(Table2[[#This Row],[Age]]&lt;20,"&lt;20", IF(Table2[[#This Row],[Age]]&lt;=29, "20-29", IF(Table2[[#This Row],[Age]]&lt;=39, "30-39", IF(Table2[[#This Row],[Age]]&lt;=49, "40-49", IF(Table2[[#This Row],[Age]]&lt;=60,"50-60","&gt;60")))))</f>
        <v>40-49</v>
      </c>
      <c r="AC54">
        <f>YEAR(Table2[[#This Row],[DateofHire]])</f>
        <v>2013</v>
      </c>
      <c r="AD5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55" spans="1:30" ht="15.75" customHeight="1" x14ac:dyDescent="0.35">
      <c r="A55" s="1" t="s">
        <v>135</v>
      </c>
      <c r="B55" s="1">
        <v>10292</v>
      </c>
      <c r="C55" s="1" t="s">
        <v>23</v>
      </c>
      <c r="D55" s="1" t="s">
        <v>24</v>
      </c>
      <c r="E55" s="1">
        <v>10196</v>
      </c>
      <c r="F55" s="2">
        <v>40735</v>
      </c>
      <c r="G55" s="1">
        <v>59144</v>
      </c>
      <c r="H55" s="1" t="s">
        <v>512</v>
      </c>
      <c r="I55" s="2">
        <v>29079</v>
      </c>
      <c r="J55" s="1" t="s">
        <v>25</v>
      </c>
      <c r="K55" s="1" t="s">
        <v>26</v>
      </c>
      <c r="L55" s="1" t="s">
        <v>57</v>
      </c>
      <c r="M55" s="1" t="s">
        <v>28</v>
      </c>
      <c r="N55" s="1">
        <v>1880</v>
      </c>
      <c r="O55" s="2">
        <v>42636</v>
      </c>
      <c r="P55" s="1" t="s">
        <v>80</v>
      </c>
      <c r="Q55" s="1" t="s">
        <v>74</v>
      </c>
      <c r="R55" s="1" t="s">
        <v>31</v>
      </c>
      <c r="S55" s="1" t="s">
        <v>88</v>
      </c>
      <c r="T55" s="1">
        <v>2</v>
      </c>
      <c r="U55" s="1">
        <v>3</v>
      </c>
      <c r="V55" s="2">
        <v>42491</v>
      </c>
      <c r="W55" s="1">
        <v>16</v>
      </c>
      <c r="X55" t="str">
        <f>INDEX(Position!B:B, MATCH(Table2[[#This Row],[Position ID]],Position!A:A,0))</f>
        <v>Production Technician I</v>
      </c>
      <c r="Y55" t="str">
        <f>INDEX(Department!B:B, MATCH(Table2[[#This Row],[Department ID]],Department!A:A,0))</f>
        <v>Production</v>
      </c>
      <c r="Z55" t="str">
        <f>INDEX(Manager!B:B, MATCH(Table2[[#This Row],[Manager ID]],Manager!A:A,0))</f>
        <v>Kissy Sullivan</v>
      </c>
      <c r="AA55">
        <f ca="1">DATEDIF(Table2[[#This Row],[DOB]],$AF$2,"y")</f>
        <v>45</v>
      </c>
      <c r="AB55" t="str">
        <f ca="1">IF(Table2[[#This Row],[Age]]&lt;20,"&lt;20", IF(Table2[[#This Row],[Age]]&lt;=29, "20-29", IF(Table2[[#This Row],[Age]]&lt;=39, "30-39", IF(Table2[[#This Row],[Age]]&lt;=49, "40-49", IF(Table2[[#This Row],[Age]]&lt;=60,"50-60","&gt;60")))))</f>
        <v>40-49</v>
      </c>
      <c r="AC55">
        <f>YEAR(Table2[[#This Row],[DateofHire]])</f>
        <v>2011</v>
      </c>
      <c r="AD5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56" spans="1:30" ht="15.75" customHeight="1" x14ac:dyDescent="0.35">
      <c r="A56" s="1" t="s">
        <v>136</v>
      </c>
      <c r="B56" s="1">
        <v>10282</v>
      </c>
      <c r="C56" s="1" t="s">
        <v>98</v>
      </c>
      <c r="D56" s="1" t="s">
        <v>24</v>
      </c>
      <c r="E56" s="1">
        <v>10175</v>
      </c>
      <c r="F56" s="2">
        <v>40379</v>
      </c>
      <c r="G56" s="1">
        <v>68051</v>
      </c>
      <c r="H56" s="1" t="s">
        <v>512</v>
      </c>
      <c r="I56" s="2">
        <v>27745</v>
      </c>
      <c r="J56" s="1" t="s">
        <v>46</v>
      </c>
      <c r="K56" s="1" t="s">
        <v>26</v>
      </c>
      <c r="L56" s="1" t="s">
        <v>27</v>
      </c>
      <c r="M56" s="1" t="s">
        <v>28</v>
      </c>
      <c r="N56" s="1">
        <v>1803</v>
      </c>
      <c r="P56" s="1" t="s">
        <v>29</v>
      </c>
      <c r="Q56" s="1" t="s">
        <v>30</v>
      </c>
      <c r="R56" s="1" t="s">
        <v>545</v>
      </c>
      <c r="S56" s="1" t="s">
        <v>88</v>
      </c>
      <c r="T56" s="1">
        <v>4.13</v>
      </c>
      <c r="U56" s="1">
        <v>2</v>
      </c>
      <c r="V56" s="2">
        <v>43479</v>
      </c>
      <c r="W56" s="1">
        <v>3</v>
      </c>
      <c r="X56" t="str">
        <f>INDEX(Position!B:B, MATCH(Table2[[#This Row],[Position ID]],Position!A:A,0))</f>
        <v>Production Manager</v>
      </c>
      <c r="Y56" t="str">
        <f>INDEX(Department!B:B, MATCH(Table2[[#This Row],[Department ID]],Department!A:A,0))</f>
        <v>Production</v>
      </c>
      <c r="Z56" t="str">
        <f>INDEX(Manager!B:B, MATCH(Table2[[#This Row],[Manager ID]],Manager!A:A,0))</f>
        <v>Janet King</v>
      </c>
      <c r="AA56">
        <f ca="1">DATEDIF(Table2[[#This Row],[DOB]],$AF$2,"y")</f>
        <v>48</v>
      </c>
      <c r="AB56" t="str">
        <f ca="1">IF(Table2[[#This Row],[Age]]&lt;20,"&lt;20", IF(Table2[[#This Row],[Age]]&lt;=29, "20-29", IF(Table2[[#This Row],[Age]]&lt;=39, "30-39", IF(Table2[[#This Row],[Age]]&lt;=49, "40-49", IF(Table2[[#This Row],[Age]]&lt;=60,"50-60","&gt;60")))))</f>
        <v>40-49</v>
      </c>
      <c r="AC56">
        <f>YEAR(Table2[[#This Row],[DateofHire]])</f>
        <v>2010</v>
      </c>
      <c r="AD5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57" spans="1:30" ht="15.75" customHeight="1" x14ac:dyDescent="0.35">
      <c r="A57" s="1" t="s">
        <v>137</v>
      </c>
      <c r="B57" s="1">
        <v>10019</v>
      </c>
      <c r="C57" s="1" t="s">
        <v>138</v>
      </c>
      <c r="D57" s="1" t="s">
        <v>24</v>
      </c>
      <c r="E57" s="1">
        <v>10175</v>
      </c>
      <c r="F57" s="2">
        <v>39818</v>
      </c>
      <c r="G57" s="1">
        <v>170500</v>
      </c>
      <c r="H57" s="1" t="s">
        <v>512</v>
      </c>
      <c r="I57" s="2">
        <v>30394</v>
      </c>
      <c r="J57" s="1" t="s">
        <v>25</v>
      </c>
      <c r="K57" s="1" t="s">
        <v>26</v>
      </c>
      <c r="L57" s="1" t="s">
        <v>57</v>
      </c>
      <c r="M57" s="1" t="s">
        <v>28</v>
      </c>
      <c r="N57" s="1">
        <v>2030</v>
      </c>
      <c r="P57" s="1" t="s">
        <v>29</v>
      </c>
      <c r="Q57" s="1" t="s">
        <v>30</v>
      </c>
      <c r="R57" s="1" t="s">
        <v>39</v>
      </c>
      <c r="S57" s="1" t="s">
        <v>32</v>
      </c>
      <c r="T57" s="1">
        <v>3.7</v>
      </c>
      <c r="U57" s="1">
        <v>5</v>
      </c>
      <c r="V57" s="2">
        <v>43500</v>
      </c>
      <c r="W57" s="1">
        <v>15</v>
      </c>
      <c r="X57" t="str">
        <f>INDEX(Position!B:B, MATCH(Table2[[#This Row],[Position ID]],Position!A:A,0))</f>
        <v>Director of Operations</v>
      </c>
      <c r="Y57" t="str">
        <f>INDEX(Department!B:B, MATCH(Table2[[#This Row],[Department ID]],Department!A:A,0))</f>
        <v>Production</v>
      </c>
      <c r="Z57" t="str">
        <f>INDEX(Manager!B:B, MATCH(Table2[[#This Row],[Manager ID]],Manager!A:A,0))</f>
        <v>Janet King</v>
      </c>
      <c r="AA57">
        <f ca="1">DATEDIF(Table2[[#This Row],[DOB]],$AF$2,"y")</f>
        <v>41</v>
      </c>
      <c r="AB57" t="str">
        <f ca="1">IF(Table2[[#This Row],[Age]]&lt;20,"&lt;20", IF(Table2[[#This Row],[Age]]&lt;=29, "20-29", IF(Table2[[#This Row],[Age]]&lt;=39, "30-39", IF(Table2[[#This Row],[Age]]&lt;=49, "40-49", IF(Table2[[#This Row],[Age]]&lt;=60,"50-60","&gt;60")))))</f>
        <v>40-49</v>
      </c>
      <c r="AC57">
        <f>YEAR(Table2[[#This Row],[DateofHire]])</f>
        <v>2009</v>
      </c>
      <c r="AD5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&gt;150K</v>
      </c>
    </row>
    <row r="58" spans="1:30" ht="15.75" customHeight="1" x14ac:dyDescent="0.35">
      <c r="A58" s="1" t="s">
        <v>139</v>
      </c>
      <c r="B58" s="1">
        <v>10094</v>
      </c>
      <c r="C58" s="1" t="s">
        <v>23</v>
      </c>
      <c r="D58" s="1" t="s">
        <v>24</v>
      </c>
      <c r="E58" s="1">
        <v>10265</v>
      </c>
      <c r="F58" s="2">
        <v>42009</v>
      </c>
      <c r="G58" s="1">
        <v>63381</v>
      </c>
      <c r="H58" s="1" t="s">
        <v>511</v>
      </c>
      <c r="I58" s="2">
        <v>28215</v>
      </c>
      <c r="J58" s="1" t="s">
        <v>36</v>
      </c>
      <c r="K58" s="1" t="s">
        <v>26</v>
      </c>
      <c r="L58" s="1" t="s">
        <v>27</v>
      </c>
      <c r="M58" s="1" t="s">
        <v>28</v>
      </c>
      <c r="N58" s="1">
        <v>2189</v>
      </c>
      <c r="P58" s="1" t="s">
        <v>29</v>
      </c>
      <c r="Q58" s="1" t="s">
        <v>30</v>
      </c>
      <c r="R58" s="1" t="s">
        <v>39</v>
      </c>
      <c r="S58" s="1" t="s">
        <v>40</v>
      </c>
      <c r="T58" s="1">
        <v>4.7300000000000004</v>
      </c>
      <c r="U58" s="1">
        <v>5</v>
      </c>
      <c r="V58" s="2">
        <v>43510</v>
      </c>
      <c r="W58" s="1">
        <v>6</v>
      </c>
      <c r="X58" t="str">
        <f>INDEX(Position!B:B, MATCH(Table2[[#This Row],[Position ID]],Position!A:A,0))</f>
        <v>Production Technician I</v>
      </c>
      <c r="Y58" t="str">
        <f>INDEX(Department!B:B, MATCH(Table2[[#This Row],[Department ID]],Department!A:A,0))</f>
        <v>Production</v>
      </c>
      <c r="Z58" t="str">
        <f>INDEX(Manager!B:B, MATCH(Table2[[#This Row],[Manager ID]],Manager!A:A,0))</f>
        <v>Kelley Spirea</v>
      </c>
      <c r="AA58">
        <f ca="1">DATEDIF(Table2[[#This Row],[DOB]],$AF$2,"y")</f>
        <v>47</v>
      </c>
      <c r="AB58" t="str">
        <f ca="1">IF(Table2[[#This Row],[Age]]&lt;20,"&lt;20", IF(Table2[[#This Row],[Age]]&lt;=29, "20-29", IF(Table2[[#This Row],[Age]]&lt;=39, "30-39", IF(Table2[[#This Row],[Age]]&lt;=49, "40-49", IF(Table2[[#This Row],[Age]]&lt;=60,"50-60","&gt;60")))))</f>
        <v>40-49</v>
      </c>
      <c r="AC58">
        <f>YEAR(Table2[[#This Row],[DateofHire]])</f>
        <v>2015</v>
      </c>
      <c r="AD5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59" spans="1:30" ht="15.75" customHeight="1" x14ac:dyDescent="0.35">
      <c r="A59" s="1" t="s">
        <v>140</v>
      </c>
      <c r="B59" s="1">
        <v>10193</v>
      </c>
      <c r="C59" s="1" t="s">
        <v>66</v>
      </c>
      <c r="D59" s="1" t="s">
        <v>35</v>
      </c>
      <c r="E59" s="1">
        <v>10084</v>
      </c>
      <c r="F59" s="2">
        <v>42093</v>
      </c>
      <c r="G59" s="1">
        <v>83552</v>
      </c>
      <c r="H59" s="1" t="s">
        <v>512</v>
      </c>
      <c r="I59" s="2">
        <v>31650</v>
      </c>
      <c r="J59" s="1" t="s">
        <v>36</v>
      </c>
      <c r="K59" s="1" t="s">
        <v>26</v>
      </c>
      <c r="L59" s="1" t="s">
        <v>27</v>
      </c>
      <c r="M59" s="1" t="s">
        <v>28</v>
      </c>
      <c r="N59" s="1">
        <v>1810</v>
      </c>
      <c r="P59" s="1" t="s">
        <v>29</v>
      </c>
      <c r="Q59" s="1" t="s">
        <v>30</v>
      </c>
      <c r="R59" s="1" t="s">
        <v>39</v>
      </c>
      <c r="S59" s="1" t="s">
        <v>40</v>
      </c>
      <c r="T59" s="1">
        <v>3.04</v>
      </c>
      <c r="U59" s="1">
        <v>3</v>
      </c>
      <c r="V59" s="2">
        <v>43487</v>
      </c>
      <c r="W59" s="1">
        <v>2</v>
      </c>
      <c r="X59" t="str">
        <f>INDEX(Position!B:B, MATCH(Table2[[#This Row],[Position ID]],Position!A:A,0))</f>
        <v>Data Analyst</v>
      </c>
      <c r="Y59" t="str">
        <f>INDEX(Department!B:B, MATCH(Table2[[#This Row],[Department ID]],Department!A:A,0))</f>
        <v>IT/IS</v>
      </c>
      <c r="Z59" t="str">
        <f>INDEX(Manager!B:B, MATCH(Table2[[#This Row],[Manager ID]],Manager!A:A,0))</f>
        <v>Simon Roup</v>
      </c>
      <c r="AA59">
        <f ca="1">DATEDIF(Table2[[#This Row],[DOB]],$AF$2,"y")</f>
        <v>38</v>
      </c>
      <c r="AB59" t="str">
        <f ca="1">IF(Table2[[#This Row],[Age]]&lt;20,"&lt;20", IF(Table2[[#This Row],[Age]]&lt;=29, "20-29", IF(Table2[[#This Row],[Age]]&lt;=39, "30-39", IF(Table2[[#This Row],[Age]]&lt;=49, "40-49", IF(Table2[[#This Row],[Age]]&lt;=60,"50-60","&gt;60")))))</f>
        <v>30-39</v>
      </c>
      <c r="AC59">
        <f>YEAR(Table2[[#This Row],[DateofHire]])</f>
        <v>2015</v>
      </c>
      <c r="AD5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60" spans="1:30" ht="15.75" customHeight="1" x14ac:dyDescent="0.35">
      <c r="A60" s="1" t="s">
        <v>141</v>
      </c>
      <c r="B60" s="1">
        <v>10132</v>
      </c>
      <c r="C60" s="1" t="s">
        <v>23</v>
      </c>
      <c r="D60" s="1" t="s">
        <v>24</v>
      </c>
      <c r="E60" s="1">
        <v>10026</v>
      </c>
      <c r="F60" s="2">
        <v>42557</v>
      </c>
      <c r="G60" s="1">
        <v>56149</v>
      </c>
      <c r="H60" s="1" t="s">
        <v>511</v>
      </c>
      <c r="I60" s="2">
        <v>31877</v>
      </c>
      <c r="J60" s="1" t="s">
        <v>25</v>
      </c>
      <c r="K60" s="1" t="s">
        <v>26</v>
      </c>
      <c r="L60" s="1" t="s">
        <v>27</v>
      </c>
      <c r="M60" s="1" t="s">
        <v>28</v>
      </c>
      <c r="N60" s="1">
        <v>1821</v>
      </c>
      <c r="P60" s="1" t="s">
        <v>29</v>
      </c>
      <c r="Q60" s="1" t="s">
        <v>30</v>
      </c>
      <c r="R60" s="1" t="s">
        <v>31</v>
      </c>
      <c r="S60" s="1" t="s">
        <v>40</v>
      </c>
      <c r="T60" s="1">
        <v>4.12</v>
      </c>
      <c r="U60" s="1">
        <v>5</v>
      </c>
      <c r="V60" s="2">
        <v>43493</v>
      </c>
      <c r="W60" s="1">
        <v>15</v>
      </c>
      <c r="X60" t="str">
        <f>INDEX(Position!B:B, MATCH(Table2[[#This Row],[Position ID]],Position!A:A,0))</f>
        <v>Production Technician I</v>
      </c>
      <c r="Y60" t="str">
        <f>INDEX(Department!B:B, MATCH(Table2[[#This Row],[Department ID]],Department!A:A,0))</f>
        <v>Production</v>
      </c>
      <c r="Z60" t="str">
        <f>INDEX(Manager!B:B, MATCH(Table2[[#This Row],[Manager ID]],Manager!A:A,0))</f>
        <v>Michael Albert</v>
      </c>
      <c r="AA60">
        <f ca="1">DATEDIF(Table2[[#This Row],[DOB]],$AF$2,"y")</f>
        <v>37</v>
      </c>
      <c r="AB60" t="str">
        <f ca="1">IF(Table2[[#This Row],[Age]]&lt;20,"&lt;20", IF(Table2[[#This Row],[Age]]&lt;=29, "20-29", IF(Table2[[#This Row],[Age]]&lt;=39, "30-39", IF(Table2[[#This Row],[Age]]&lt;=49, "40-49", IF(Table2[[#This Row],[Age]]&lt;=60,"50-60","&gt;60")))))</f>
        <v>30-39</v>
      </c>
      <c r="AC60">
        <f>YEAR(Table2[[#This Row],[DateofHire]])</f>
        <v>2016</v>
      </c>
      <c r="AD6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61" spans="1:30" ht="15.75" customHeight="1" x14ac:dyDescent="0.35">
      <c r="A61" s="1" t="s">
        <v>142</v>
      </c>
      <c r="B61" s="1">
        <v>10083</v>
      </c>
      <c r="C61" s="1" t="s">
        <v>143</v>
      </c>
      <c r="D61" s="1" t="s">
        <v>35</v>
      </c>
      <c r="E61" s="1">
        <v>10250</v>
      </c>
      <c r="F61" s="2">
        <v>41953</v>
      </c>
      <c r="G61" s="1">
        <v>92329</v>
      </c>
      <c r="H61" s="1" t="s">
        <v>512</v>
      </c>
      <c r="I61" s="2">
        <v>23994</v>
      </c>
      <c r="J61" s="1" t="s">
        <v>25</v>
      </c>
      <c r="K61" s="1" t="s">
        <v>26</v>
      </c>
      <c r="L61" s="1" t="s">
        <v>27</v>
      </c>
      <c r="M61" s="1" t="s">
        <v>92</v>
      </c>
      <c r="N61" s="1">
        <v>6278</v>
      </c>
      <c r="P61" s="1" t="s">
        <v>29</v>
      </c>
      <c r="Q61" s="1" t="s">
        <v>30</v>
      </c>
      <c r="R61" s="1" t="s">
        <v>55</v>
      </c>
      <c r="S61" s="1" t="s">
        <v>40</v>
      </c>
      <c r="T61" s="1">
        <v>5</v>
      </c>
      <c r="U61" s="1">
        <v>3</v>
      </c>
      <c r="V61" s="2">
        <v>43467</v>
      </c>
      <c r="W61" s="1">
        <v>5</v>
      </c>
      <c r="X61" t="str">
        <f>INDEX(Position!B:B, MATCH(Table2[[#This Row],[Position ID]],Position!A:A,0))</f>
        <v>Sr. Network Engineer</v>
      </c>
      <c r="Y61" t="str">
        <f>INDEX(Department!B:B, MATCH(Table2[[#This Row],[Department ID]],Department!A:A,0))</f>
        <v>IT/IS</v>
      </c>
      <c r="Z61" t="str">
        <f>INDEX(Manager!B:B, MATCH(Table2[[#This Row],[Manager ID]],Manager!A:A,0))</f>
        <v>Peter Monroe</v>
      </c>
      <c r="AA61">
        <f ca="1">DATEDIF(Table2[[#This Row],[DOB]],$AF$2,"y")</f>
        <v>59</v>
      </c>
      <c r="AB61" t="str">
        <f ca="1">IF(Table2[[#This Row],[Age]]&lt;20,"&lt;20", IF(Table2[[#This Row],[Age]]&lt;=29, "20-29", IF(Table2[[#This Row],[Age]]&lt;=39, "30-39", IF(Table2[[#This Row],[Age]]&lt;=49, "40-49", IF(Table2[[#This Row],[Age]]&lt;=60,"50-60","&gt;60")))))</f>
        <v>50-60</v>
      </c>
      <c r="AC61">
        <f>YEAR(Table2[[#This Row],[DateofHire]])</f>
        <v>2014</v>
      </c>
      <c r="AD6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62" spans="1:30" ht="15.75" customHeight="1" x14ac:dyDescent="0.35">
      <c r="A62" s="1" t="s">
        <v>144</v>
      </c>
      <c r="B62" s="1">
        <v>10099</v>
      </c>
      <c r="C62" s="1" t="s">
        <v>145</v>
      </c>
      <c r="D62" s="1" t="s">
        <v>108</v>
      </c>
      <c r="E62" s="1">
        <v>10099</v>
      </c>
      <c r="F62" s="2">
        <v>41764</v>
      </c>
      <c r="G62" s="1">
        <v>65729</v>
      </c>
      <c r="H62" s="1" t="s">
        <v>511</v>
      </c>
      <c r="I62" s="2">
        <v>32982</v>
      </c>
      <c r="J62" s="1" t="s">
        <v>25</v>
      </c>
      <c r="K62" s="1" t="s">
        <v>26</v>
      </c>
      <c r="L62" s="1" t="s">
        <v>27</v>
      </c>
      <c r="M62" s="1" t="s">
        <v>119</v>
      </c>
      <c r="N62" s="1">
        <v>5473</v>
      </c>
      <c r="P62" s="1" t="s">
        <v>29</v>
      </c>
      <c r="Q62" s="1" t="s">
        <v>30</v>
      </c>
      <c r="R62" s="1" t="s">
        <v>39</v>
      </c>
      <c r="S62" s="1" t="s">
        <v>40</v>
      </c>
      <c r="T62" s="1">
        <v>4.62</v>
      </c>
      <c r="U62" s="1">
        <v>4</v>
      </c>
      <c r="V62" s="2">
        <v>43489</v>
      </c>
      <c r="W62" s="1">
        <v>8</v>
      </c>
      <c r="X62" t="str">
        <f>INDEX(Position!B:B, MATCH(Table2[[#This Row],[Position ID]],Position!A:A,0))</f>
        <v>Sales Manager</v>
      </c>
      <c r="Y62" t="str">
        <f>INDEX(Department!B:B, MATCH(Table2[[#This Row],[Department ID]],Department!A:A,0))</f>
        <v>Sales</v>
      </c>
      <c r="Z62" t="str">
        <f>INDEX(Manager!B:B, MATCH(Table2[[#This Row],[Manager ID]],Manager!A:A,0))</f>
        <v>Debra Houlihan</v>
      </c>
      <c r="AA62">
        <f ca="1">DATEDIF(Table2[[#This Row],[DOB]],$AF$2,"y")</f>
        <v>34</v>
      </c>
      <c r="AB62" t="str">
        <f ca="1">IF(Table2[[#This Row],[Age]]&lt;20,"&lt;20", IF(Table2[[#This Row],[Age]]&lt;=29, "20-29", IF(Table2[[#This Row],[Age]]&lt;=39, "30-39", IF(Table2[[#This Row],[Age]]&lt;=49, "40-49", IF(Table2[[#This Row],[Age]]&lt;=60,"50-60","&gt;60")))))</f>
        <v>30-39</v>
      </c>
      <c r="AC62">
        <f>YEAR(Table2[[#This Row],[DateofHire]])</f>
        <v>2014</v>
      </c>
      <c r="AD6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63" spans="1:30" ht="15.75" customHeight="1" x14ac:dyDescent="0.35">
      <c r="A63" s="1" t="s">
        <v>146</v>
      </c>
      <c r="B63" s="1">
        <v>10212</v>
      </c>
      <c r="C63" s="1" t="s">
        <v>143</v>
      </c>
      <c r="D63" s="1" t="s">
        <v>35</v>
      </c>
      <c r="E63" s="1">
        <v>10250</v>
      </c>
      <c r="F63" s="2">
        <v>41953</v>
      </c>
      <c r="G63" s="1">
        <v>85028</v>
      </c>
      <c r="H63" s="1" t="s">
        <v>511</v>
      </c>
      <c r="I63" s="2">
        <v>19011</v>
      </c>
      <c r="J63" s="1" t="s">
        <v>36</v>
      </c>
      <c r="K63" s="1" t="s">
        <v>26</v>
      </c>
      <c r="L63" s="1" t="s">
        <v>27</v>
      </c>
      <c r="M63" s="1" t="s">
        <v>92</v>
      </c>
      <c r="N63" s="1">
        <v>6033</v>
      </c>
      <c r="P63" s="1" t="s">
        <v>29</v>
      </c>
      <c r="Q63" s="1" t="s">
        <v>30</v>
      </c>
      <c r="R63" s="1" t="s">
        <v>31</v>
      </c>
      <c r="S63" s="1" t="s">
        <v>40</v>
      </c>
      <c r="T63" s="1">
        <v>3.1</v>
      </c>
      <c r="U63" s="1">
        <v>5</v>
      </c>
      <c r="V63" s="2">
        <v>43508</v>
      </c>
      <c r="W63" s="1">
        <v>19</v>
      </c>
      <c r="X63" t="str">
        <f>INDEX(Position!B:B, MATCH(Table2[[#This Row],[Position ID]],Position!A:A,0))</f>
        <v>Sr. Network Engineer</v>
      </c>
      <c r="Y63" t="str">
        <f>INDEX(Department!B:B, MATCH(Table2[[#This Row],[Department ID]],Department!A:A,0))</f>
        <v>IT/IS</v>
      </c>
      <c r="Z63" t="str">
        <f>INDEX(Manager!B:B, MATCH(Table2[[#This Row],[Manager ID]],Manager!A:A,0))</f>
        <v>Peter Monroe</v>
      </c>
      <c r="AA63">
        <f ca="1">DATEDIF(Table2[[#This Row],[DOB]],$AF$2,"y")</f>
        <v>72</v>
      </c>
      <c r="AB63" t="str">
        <f ca="1">IF(Table2[[#This Row],[Age]]&lt;20,"&lt;20", IF(Table2[[#This Row],[Age]]&lt;=29, "20-29", IF(Table2[[#This Row],[Age]]&lt;=39, "30-39", IF(Table2[[#This Row],[Age]]&lt;=49, "40-49", IF(Table2[[#This Row],[Age]]&lt;=60,"50-60","&gt;60")))))</f>
        <v>&gt;60</v>
      </c>
      <c r="AC63">
        <f>YEAR(Table2[[#This Row],[DateofHire]])</f>
        <v>2014</v>
      </c>
      <c r="AD6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64" spans="1:30" ht="15.75" customHeight="1" x14ac:dyDescent="0.35">
      <c r="A64" s="1" t="s">
        <v>147</v>
      </c>
      <c r="B64" s="1">
        <v>10056</v>
      </c>
      <c r="C64" s="1" t="s">
        <v>23</v>
      </c>
      <c r="D64" s="1" t="s">
        <v>24</v>
      </c>
      <c r="E64" s="1">
        <v>10088</v>
      </c>
      <c r="F64" s="2">
        <v>41092</v>
      </c>
      <c r="G64" s="1">
        <v>57583</v>
      </c>
      <c r="H64" s="1" t="s">
        <v>511</v>
      </c>
      <c r="I64" s="2">
        <v>28799</v>
      </c>
      <c r="J64" s="1" t="s">
        <v>36</v>
      </c>
      <c r="K64" s="1" t="s">
        <v>26</v>
      </c>
      <c r="L64" s="1" t="s">
        <v>27</v>
      </c>
      <c r="M64" s="1" t="s">
        <v>28</v>
      </c>
      <c r="N64" s="1">
        <v>2110</v>
      </c>
      <c r="P64" s="1" t="s">
        <v>29</v>
      </c>
      <c r="Q64" s="1" t="s">
        <v>30</v>
      </c>
      <c r="R64" s="1" t="s">
        <v>39</v>
      </c>
      <c r="S64" s="1" t="s">
        <v>40</v>
      </c>
      <c r="T64" s="1">
        <v>5</v>
      </c>
      <c r="U64" s="1">
        <v>3</v>
      </c>
      <c r="V64" s="2">
        <v>43521</v>
      </c>
      <c r="W64" s="1">
        <v>1</v>
      </c>
      <c r="X64" t="str">
        <f>INDEX(Position!B:B, MATCH(Table2[[#This Row],[Position ID]],Position!A:A,0))</f>
        <v>Production Technician I</v>
      </c>
      <c r="Y64" t="str">
        <f>INDEX(Department!B:B, MATCH(Table2[[#This Row],[Department ID]],Department!A:A,0))</f>
        <v>Production</v>
      </c>
      <c r="Z64" t="str">
        <f>INDEX(Manager!B:B, MATCH(Table2[[#This Row],[Manager ID]],Manager!A:A,0))</f>
        <v>Elijiah Gray</v>
      </c>
      <c r="AA64">
        <f ca="1">DATEDIF(Table2[[#This Row],[DOB]],$AF$2,"y")</f>
        <v>45</v>
      </c>
      <c r="AB64" t="str">
        <f ca="1">IF(Table2[[#This Row],[Age]]&lt;20,"&lt;20", IF(Table2[[#This Row],[Age]]&lt;=29, "20-29", IF(Table2[[#This Row],[Age]]&lt;=39, "30-39", IF(Table2[[#This Row],[Age]]&lt;=49, "40-49", IF(Table2[[#This Row],[Age]]&lt;=60,"50-60","&gt;60")))))</f>
        <v>40-49</v>
      </c>
      <c r="AC64">
        <f>YEAR(Table2[[#This Row],[DateofHire]])</f>
        <v>2012</v>
      </c>
      <c r="AD6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65" spans="1:30" ht="15.75" customHeight="1" x14ac:dyDescent="0.35">
      <c r="A65" s="1" t="s">
        <v>148</v>
      </c>
      <c r="B65" s="1">
        <v>10143</v>
      </c>
      <c r="C65" s="1" t="s">
        <v>42</v>
      </c>
      <c r="D65" s="1" t="s">
        <v>24</v>
      </c>
      <c r="E65" s="1">
        <v>10196</v>
      </c>
      <c r="F65" s="2">
        <v>40854</v>
      </c>
      <c r="G65" s="1">
        <v>56294</v>
      </c>
      <c r="H65" s="1" t="s">
        <v>512</v>
      </c>
      <c r="I65" s="2">
        <v>29112</v>
      </c>
      <c r="J65" s="1" t="s">
        <v>25</v>
      </c>
      <c r="K65" s="1" t="s">
        <v>77</v>
      </c>
      <c r="L65" s="1" t="s">
        <v>69</v>
      </c>
      <c r="M65" s="1" t="s">
        <v>28</v>
      </c>
      <c r="N65" s="1">
        <v>2458</v>
      </c>
      <c r="P65" s="1" t="s">
        <v>29</v>
      </c>
      <c r="Q65" s="1" t="s">
        <v>30</v>
      </c>
      <c r="R65" s="1" t="s">
        <v>31</v>
      </c>
      <c r="S65" s="1" t="s">
        <v>40</v>
      </c>
      <c r="T65" s="1">
        <v>3.96</v>
      </c>
      <c r="U65" s="1">
        <v>4</v>
      </c>
      <c r="V65" s="2">
        <v>43523</v>
      </c>
      <c r="W65" s="1">
        <v>6</v>
      </c>
      <c r="X65" t="str">
        <f>INDEX(Position!B:B, MATCH(Table2[[#This Row],[Position ID]],Position!A:A,0))</f>
        <v>Production Technician II</v>
      </c>
      <c r="Y65" t="str">
        <f>INDEX(Department!B:B, MATCH(Table2[[#This Row],[Department ID]],Department!A:A,0))</f>
        <v>Production</v>
      </c>
      <c r="Z65" t="str">
        <f>INDEX(Manager!B:B, MATCH(Table2[[#This Row],[Manager ID]],Manager!A:A,0))</f>
        <v>Kissy Sullivan</v>
      </c>
      <c r="AA65">
        <f ca="1">DATEDIF(Table2[[#This Row],[DOB]],$AF$2,"y")</f>
        <v>45</v>
      </c>
      <c r="AB65" t="str">
        <f ca="1">IF(Table2[[#This Row],[Age]]&lt;20,"&lt;20", IF(Table2[[#This Row],[Age]]&lt;=29, "20-29", IF(Table2[[#This Row],[Age]]&lt;=39, "30-39", IF(Table2[[#This Row],[Age]]&lt;=49, "40-49", IF(Table2[[#This Row],[Age]]&lt;=60,"50-60","&gt;60")))))</f>
        <v>40-49</v>
      </c>
      <c r="AC65">
        <f>YEAR(Table2[[#This Row],[DateofHire]])</f>
        <v>2011</v>
      </c>
      <c r="AD6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66" spans="1:30" ht="15.75" customHeight="1" x14ac:dyDescent="0.35">
      <c r="A66" s="1" t="s">
        <v>149</v>
      </c>
      <c r="B66" s="1">
        <v>10311</v>
      </c>
      <c r="C66" s="1" t="s">
        <v>23</v>
      </c>
      <c r="D66" s="1" t="s">
        <v>24</v>
      </c>
      <c r="E66" s="1">
        <v>10114</v>
      </c>
      <c r="F66" s="2">
        <v>43290</v>
      </c>
      <c r="G66" s="1">
        <v>56991</v>
      </c>
      <c r="H66" s="1" t="s">
        <v>512</v>
      </c>
      <c r="I66" s="2">
        <v>32248</v>
      </c>
      <c r="J66" s="1" t="s">
        <v>36</v>
      </c>
      <c r="K66" s="1" t="s">
        <v>26</v>
      </c>
      <c r="L66" s="1" t="s">
        <v>27</v>
      </c>
      <c r="M66" s="1" t="s">
        <v>28</v>
      </c>
      <c r="N66" s="1">
        <v>2138</v>
      </c>
      <c r="P66" s="1" t="s">
        <v>29</v>
      </c>
      <c r="Q66" s="1" t="s">
        <v>30</v>
      </c>
      <c r="R66" s="1" t="s">
        <v>39</v>
      </c>
      <c r="S66" s="1" t="s">
        <v>40</v>
      </c>
      <c r="T66" s="1">
        <v>4.3</v>
      </c>
      <c r="U66" s="1">
        <v>4</v>
      </c>
      <c r="V66" s="2">
        <v>43496</v>
      </c>
      <c r="W66" s="1">
        <v>2</v>
      </c>
      <c r="X66" t="str">
        <f>INDEX(Position!B:B, MATCH(Table2[[#This Row],[Position ID]],Position!A:A,0))</f>
        <v>Production Technician I</v>
      </c>
      <c r="Y66" t="str">
        <f>INDEX(Department!B:B, MATCH(Table2[[#This Row],[Department ID]],Department!A:A,0))</f>
        <v>Production</v>
      </c>
      <c r="Z66" t="str">
        <f>INDEX(Manager!B:B, MATCH(Table2[[#This Row],[Manager ID]],Manager!A:A,0))</f>
        <v>Brannon Miller</v>
      </c>
      <c r="AA66">
        <f ca="1">DATEDIF(Table2[[#This Row],[DOB]],$AF$2,"y")</f>
        <v>36</v>
      </c>
      <c r="AB66" t="str">
        <f ca="1">IF(Table2[[#This Row],[Age]]&lt;20,"&lt;20", IF(Table2[[#This Row],[Age]]&lt;=29, "20-29", IF(Table2[[#This Row],[Age]]&lt;=39, "30-39", IF(Table2[[#This Row],[Age]]&lt;=49, "40-49", IF(Table2[[#This Row],[Age]]&lt;=60,"50-60","&gt;60")))))</f>
        <v>30-39</v>
      </c>
      <c r="AC66">
        <f>YEAR(Table2[[#This Row],[DateofHire]])</f>
        <v>2018</v>
      </c>
      <c r="AD6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67" spans="1:30" ht="15.75" customHeight="1" x14ac:dyDescent="0.35">
      <c r="A67" s="1" t="s">
        <v>150</v>
      </c>
      <c r="B67" s="1">
        <v>10070</v>
      </c>
      <c r="C67" s="1" t="s">
        <v>23</v>
      </c>
      <c r="D67" s="1" t="s">
        <v>24</v>
      </c>
      <c r="E67" s="1">
        <v>10069</v>
      </c>
      <c r="F67" s="2">
        <v>40679</v>
      </c>
      <c r="G67" s="1">
        <v>55722</v>
      </c>
      <c r="H67" s="1" t="s">
        <v>512</v>
      </c>
      <c r="I67" s="2">
        <v>28429</v>
      </c>
      <c r="J67" s="1" t="s">
        <v>36</v>
      </c>
      <c r="K67" s="1" t="s">
        <v>26</v>
      </c>
      <c r="L67" s="1" t="s">
        <v>27</v>
      </c>
      <c r="M67" s="1" t="s">
        <v>28</v>
      </c>
      <c r="N67" s="1">
        <v>1810</v>
      </c>
      <c r="O67" s="2">
        <v>42529</v>
      </c>
      <c r="P67" s="1" t="s">
        <v>64</v>
      </c>
      <c r="Q67" s="1" t="s">
        <v>38</v>
      </c>
      <c r="R67" s="1" t="s">
        <v>39</v>
      </c>
      <c r="S67" s="1" t="s">
        <v>40</v>
      </c>
      <c r="T67" s="1">
        <v>5</v>
      </c>
      <c r="U67" s="1">
        <v>4</v>
      </c>
      <c r="V67" s="2">
        <v>42462</v>
      </c>
      <c r="W67" s="1">
        <v>14</v>
      </c>
      <c r="X67" t="str">
        <f>INDEX(Position!B:B, MATCH(Table2[[#This Row],[Position ID]],Position!A:A,0))</f>
        <v>Production Technician I</v>
      </c>
      <c r="Y67" t="str">
        <f>INDEX(Department!B:B, MATCH(Table2[[#This Row],[Department ID]],Department!A:A,0))</f>
        <v>Production</v>
      </c>
      <c r="Z67" t="str">
        <f>INDEX(Manager!B:B, MATCH(Table2[[#This Row],[Manager ID]],Manager!A:A,0))</f>
        <v>Webster Butler</v>
      </c>
      <c r="AA67">
        <f ca="1">DATEDIF(Table2[[#This Row],[DOB]],$AF$2,"y")</f>
        <v>46</v>
      </c>
      <c r="AB67" t="str">
        <f ca="1">IF(Table2[[#This Row],[Age]]&lt;20,"&lt;20", IF(Table2[[#This Row],[Age]]&lt;=29, "20-29", IF(Table2[[#This Row],[Age]]&lt;=39, "30-39", IF(Table2[[#This Row],[Age]]&lt;=49, "40-49", IF(Table2[[#This Row],[Age]]&lt;=60,"50-60","&gt;60")))))</f>
        <v>40-49</v>
      </c>
      <c r="AC67">
        <f>YEAR(Table2[[#This Row],[DateofHire]])</f>
        <v>2011</v>
      </c>
      <c r="AD6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68" spans="1:30" ht="15.75" customHeight="1" x14ac:dyDescent="0.35">
      <c r="A68" s="1" t="s">
        <v>151</v>
      </c>
      <c r="B68" s="1">
        <v>10155</v>
      </c>
      <c r="C68" s="1" t="s">
        <v>51</v>
      </c>
      <c r="D68" s="1" t="s">
        <v>52</v>
      </c>
      <c r="E68" s="1">
        <v>10194</v>
      </c>
      <c r="F68" s="2">
        <v>40917</v>
      </c>
      <c r="G68" s="1">
        <v>101199</v>
      </c>
      <c r="H68" s="1" t="s">
        <v>511</v>
      </c>
      <c r="I68" s="2">
        <v>29041</v>
      </c>
      <c r="J68" s="1" t="s">
        <v>25</v>
      </c>
      <c r="K68" s="1" t="s">
        <v>26</v>
      </c>
      <c r="L68" s="1" t="s">
        <v>57</v>
      </c>
      <c r="M68" s="1" t="s">
        <v>28</v>
      </c>
      <c r="N68" s="1">
        <v>2176</v>
      </c>
      <c r="P68" s="1" t="s">
        <v>29</v>
      </c>
      <c r="Q68" s="1" t="s">
        <v>30</v>
      </c>
      <c r="R68" s="1" t="s">
        <v>545</v>
      </c>
      <c r="S68" s="1" t="s">
        <v>40</v>
      </c>
      <c r="T68" s="1">
        <v>3.79</v>
      </c>
      <c r="U68" s="1">
        <v>5</v>
      </c>
      <c r="V68" s="2">
        <v>43490</v>
      </c>
      <c r="W68" s="1">
        <v>8</v>
      </c>
      <c r="X68" t="str">
        <f>INDEX(Position!B:B, MATCH(Table2[[#This Row],[Position ID]],Position!A:A,0))</f>
        <v>Software Engineer</v>
      </c>
      <c r="Y68" t="str">
        <f>INDEX(Department!B:B, MATCH(Table2[[#This Row],[Department ID]],Department!A:A,0))</f>
        <v>Software Engineering</v>
      </c>
      <c r="Z68" t="str">
        <f>INDEX(Manager!B:B, MATCH(Table2[[#This Row],[Manager ID]],Manager!A:A,0))</f>
        <v>Alex Sweetwater</v>
      </c>
      <c r="AA68">
        <f ca="1">DATEDIF(Table2[[#This Row],[DOB]],$AF$2,"y")</f>
        <v>45</v>
      </c>
      <c r="AB68" t="str">
        <f ca="1">IF(Table2[[#This Row],[Age]]&lt;20,"&lt;20", IF(Table2[[#This Row],[Age]]&lt;=29, "20-29", IF(Table2[[#This Row],[Age]]&lt;=39, "30-39", IF(Table2[[#This Row],[Age]]&lt;=49, "40-49", IF(Table2[[#This Row],[Age]]&lt;=60,"50-60","&gt;60")))))</f>
        <v>40-49</v>
      </c>
      <c r="AC68">
        <f>YEAR(Table2[[#This Row],[DateofHire]])</f>
        <v>2012</v>
      </c>
      <c r="AD6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&gt;100K-110K</v>
      </c>
    </row>
    <row r="69" spans="1:30" ht="15.75" customHeight="1" x14ac:dyDescent="0.35">
      <c r="A69" s="1" t="s">
        <v>152</v>
      </c>
      <c r="B69" s="1">
        <v>10306</v>
      </c>
      <c r="C69" s="1" t="s">
        <v>107</v>
      </c>
      <c r="D69" s="1" t="s">
        <v>108</v>
      </c>
      <c r="E69" s="1">
        <v>10188</v>
      </c>
      <c r="F69" s="2">
        <v>41911</v>
      </c>
      <c r="G69" s="1">
        <v>61568</v>
      </c>
      <c r="H69" s="1" t="s">
        <v>512</v>
      </c>
      <c r="I69" s="2">
        <v>27700</v>
      </c>
      <c r="J69" s="1" t="s">
        <v>25</v>
      </c>
      <c r="K69" s="1" t="s">
        <v>26</v>
      </c>
      <c r="L69" s="1" t="s">
        <v>69</v>
      </c>
      <c r="M69" s="1" t="s">
        <v>153</v>
      </c>
      <c r="N69" s="1">
        <v>36006</v>
      </c>
      <c r="P69" s="1" t="s">
        <v>29</v>
      </c>
      <c r="Q69" s="1" t="s">
        <v>30</v>
      </c>
      <c r="R69" s="1" t="s">
        <v>39</v>
      </c>
      <c r="S69" s="1" t="s">
        <v>154</v>
      </c>
      <c r="T69" s="1">
        <v>1.93</v>
      </c>
      <c r="U69" s="1">
        <v>3</v>
      </c>
      <c r="V69" s="2">
        <v>43495</v>
      </c>
      <c r="W69" s="1">
        <v>5</v>
      </c>
      <c r="X69" t="str">
        <f>INDEX(Position!B:B, MATCH(Table2[[#This Row],[Position ID]],Position!A:A,0))</f>
        <v>Area Sales Manager</v>
      </c>
      <c r="Y69" t="str">
        <f>INDEX(Department!B:B, MATCH(Table2[[#This Row],[Department ID]],Department!A:A,0))</f>
        <v>Sales</v>
      </c>
      <c r="Z69" t="str">
        <f>INDEX(Manager!B:B, MATCH(Table2[[#This Row],[Manager ID]],Manager!A:A,0))</f>
        <v>John Smith</v>
      </c>
      <c r="AA69">
        <f ca="1">DATEDIF(Table2[[#This Row],[DOB]],$AF$2,"y")</f>
        <v>48</v>
      </c>
      <c r="AB69" t="str">
        <f ca="1">IF(Table2[[#This Row],[Age]]&lt;20,"&lt;20", IF(Table2[[#This Row],[Age]]&lt;=29, "20-29", IF(Table2[[#This Row],[Age]]&lt;=39, "30-39", IF(Table2[[#This Row],[Age]]&lt;=49, "40-49", IF(Table2[[#This Row],[Age]]&lt;=60,"50-60","&gt;60")))))</f>
        <v>40-49</v>
      </c>
      <c r="AC69">
        <f>YEAR(Table2[[#This Row],[DateofHire]])</f>
        <v>2014</v>
      </c>
      <c r="AD6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70" spans="1:30" ht="15.75" customHeight="1" x14ac:dyDescent="0.35">
      <c r="A70" s="1" t="s">
        <v>155</v>
      </c>
      <c r="B70" s="1">
        <v>10100</v>
      </c>
      <c r="C70" s="1" t="s">
        <v>42</v>
      </c>
      <c r="D70" s="1" t="s">
        <v>24</v>
      </c>
      <c r="E70" s="1">
        <v>10265</v>
      </c>
      <c r="F70" s="2">
        <v>40637</v>
      </c>
      <c r="G70" s="1">
        <v>58275</v>
      </c>
      <c r="H70" s="1" t="s">
        <v>511</v>
      </c>
      <c r="I70" s="2">
        <v>18684</v>
      </c>
      <c r="J70" s="1" t="s">
        <v>105</v>
      </c>
      <c r="K70" s="1" t="s">
        <v>26</v>
      </c>
      <c r="L70" s="1" t="s">
        <v>57</v>
      </c>
      <c r="M70" s="1" t="s">
        <v>28</v>
      </c>
      <c r="N70" s="1">
        <v>2343</v>
      </c>
      <c r="O70" s="2">
        <v>42312</v>
      </c>
      <c r="P70" s="1" t="s">
        <v>156</v>
      </c>
      <c r="Q70" s="1" t="s">
        <v>38</v>
      </c>
      <c r="R70" s="1" t="s">
        <v>48</v>
      </c>
      <c r="S70" s="1" t="s">
        <v>40</v>
      </c>
      <c r="T70" s="1">
        <v>4.62</v>
      </c>
      <c r="U70" s="1">
        <v>5</v>
      </c>
      <c r="V70" s="2">
        <v>42130</v>
      </c>
      <c r="W70" s="1">
        <v>1</v>
      </c>
      <c r="X70" t="str">
        <f>INDEX(Position!B:B, MATCH(Table2[[#This Row],[Position ID]],Position!A:A,0))</f>
        <v>Production Technician II</v>
      </c>
      <c r="Y70" t="str">
        <f>INDEX(Department!B:B, MATCH(Table2[[#This Row],[Department ID]],Department!A:A,0))</f>
        <v>Production</v>
      </c>
      <c r="Z70" t="str">
        <f>INDEX(Manager!B:B, MATCH(Table2[[#This Row],[Manager ID]],Manager!A:A,0))</f>
        <v>Kelley Spirea</v>
      </c>
      <c r="AA70">
        <f ca="1">DATEDIF(Table2[[#This Row],[DOB]],$AF$2,"y")</f>
        <v>73</v>
      </c>
      <c r="AB70" t="str">
        <f ca="1">IF(Table2[[#This Row],[Age]]&lt;20,"&lt;20", IF(Table2[[#This Row],[Age]]&lt;=29, "20-29", IF(Table2[[#This Row],[Age]]&lt;=39, "30-39", IF(Table2[[#This Row],[Age]]&lt;=49, "40-49", IF(Table2[[#This Row],[Age]]&lt;=60,"50-60","&gt;60")))))</f>
        <v>&gt;60</v>
      </c>
      <c r="AC70">
        <f>YEAR(Table2[[#This Row],[DateofHire]])</f>
        <v>2011</v>
      </c>
      <c r="AD7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71" spans="1:30" ht="15.75" customHeight="1" x14ac:dyDescent="0.35">
      <c r="A71" s="1" t="s">
        <v>157</v>
      </c>
      <c r="B71" s="1">
        <v>10310</v>
      </c>
      <c r="C71" s="1" t="s">
        <v>23</v>
      </c>
      <c r="D71" s="1" t="s">
        <v>24</v>
      </c>
      <c r="E71" s="1">
        <v>10002</v>
      </c>
      <c r="F71" s="2">
        <v>41827</v>
      </c>
      <c r="G71" s="1">
        <v>53189</v>
      </c>
      <c r="H71" s="1" t="s">
        <v>512</v>
      </c>
      <c r="I71" s="2">
        <v>24581</v>
      </c>
      <c r="J71" s="1" t="s">
        <v>36</v>
      </c>
      <c r="K71" s="1" t="s">
        <v>26</v>
      </c>
      <c r="L71" s="1" t="s">
        <v>27</v>
      </c>
      <c r="M71" s="1" t="s">
        <v>28</v>
      </c>
      <c r="N71" s="1">
        <v>2061</v>
      </c>
      <c r="P71" s="1" t="s">
        <v>29</v>
      </c>
      <c r="Q71" s="1" t="s">
        <v>30</v>
      </c>
      <c r="R71" s="1" t="s">
        <v>39</v>
      </c>
      <c r="S71" s="1" t="s">
        <v>154</v>
      </c>
      <c r="T71" s="1">
        <v>1.1200000000000001</v>
      </c>
      <c r="U71" s="1">
        <v>2</v>
      </c>
      <c r="V71" s="2">
        <v>43496</v>
      </c>
      <c r="W71" s="1">
        <v>9</v>
      </c>
      <c r="X71" t="str">
        <f>INDEX(Position!B:B, MATCH(Table2[[#This Row],[Position ID]],Position!A:A,0))</f>
        <v>Production Technician I</v>
      </c>
      <c r="Y71" t="str">
        <f>INDEX(Department!B:B, MATCH(Table2[[#This Row],[Department ID]],Department!A:A,0))</f>
        <v>Production</v>
      </c>
      <c r="Z71" t="str">
        <f>INDEX(Manager!B:B, MATCH(Table2[[#This Row],[Manager ID]],Manager!A:A,0))</f>
        <v>Amy Dunn</v>
      </c>
      <c r="AA71">
        <f ca="1">DATEDIF(Table2[[#This Row],[DOB]],$AF$2,"y")</f>
        <v>57</v>
      </c>
      <c r="AB71" t="str">
        <f ca="1">IF(Table2[[#This Row],[Age]]&lt;20,"&lt;20", IF(Table2[[#This Row],[Age]]&lt;=29, "20-29", IF(Table2[[#This Row],[Age]]&lt;=39, "30-39", IF(Table2[[#This Row],[Age]]&lt;=49, "40-49", IF(Table2[[#This Row],[Age]]&lt;=60,"50-60","&gt;60")))))</f>
        <v>50-60</v>
      </c>
      <c r="AC71">
        <f>YEAR(Table2[[#This Row],[DateofHire]])</f>
        <v>2014</v>
      </c>
      <c r="AD7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72" spans="1:30" ht="15.75" customHeight="1" x14ac:dyDescent="0.35">
      <c r="A72" s="1" t="s">
        <v>158</v>
      </c>
      <c r="B72" s="1">
        <v>10197</v>
      </c>
      <c r="C72" s="1" t="s">
        <v>159</v>
      </c>
      <c r="D72" s="1" t="s">
        <v>35</v>
      </c>
      <c r="E72" s="1">
        <v>10197</v>
      </c>
      <c r="F72" s="2">
        <v>42781</v>
      </c>
      <c r="G72" s="1">
        <v>96820</v>
      </c>
      <c r="H72" s="1" t="s">
        <v>512</v>
      </c>
      <c r="I72" s="2">
        <v>30563</v>
      </c>
      <c r="J72" s="1" t="s">
        <v>25</v>
      </c>
      <c r="K72" s="1" t="s">
        <v>26</v>
      </c>
      <c r="L72" s="1" t="s">
        <v>27</v>
      </c>
      <c r="M72" s="1" t="s">
        <v>28</v>
      </c>
      <c r="N72" s="1">
        <v>2045</v>
      </c>
      <c r="P72" s="1" t="s">
        <v>29</v>
      </c>
      <c r="Q72" s="1" t="s">
        <v>30</v>
      </c>
      <c r="R72" s="1" t="s">
        <v>39</v>
      </c>
      <c r="S72" s="1" t="s">
        <v>40</v>
      </c>
      <c r="T72" s="1">
        <v>3.01</v>
      </c>
      <c r="U72" s="1">
        <v>5</v>
      </c>
      <c r="V72" s="2">
        <v>43488</v>
      </c>
      <c r="W72" s="1">
        <v>15</v>
      </c>
      <c r="X72" t="str">
        <f>INDEX(Position!B:B, MATCH(Table2[[#This Row],[Position ID]],Position!A:A,0))</f>
        <v>BI Developer</v>
      </c>
      <c r="Y72" t="str">
        <f>INDEX(Department!B:B, MATCH(Table2[[#This Row],[Department ID]],Department!A:A,0))</f>
        <v>IT/IS</v>
      </c>
      <c r="Z72" t="str">
        <f>INDEX(Manager!B:B, MATCH(Table2[[#This Row],[Manager ID]],Manager!A:A,0))</f>
        <v>Brian Champaigne</v>
      </c>
      <c r="AA72">
        <f ca="1">DATEDIF(Table2[[#This Row],[DOB]],$AF$2,"y")</f>
        <v>41</v>
      </c>
      <c r="AB72" t="str">
        <f ca="1">IF(Table2[[#This Row],[Age]]&lt;20,"&lt;20", IF(Table2[[#This Row],[Age]]&lt;=29, "20-29", IF(Table2[[#This Row],[Age]]&lt;=39, "30-39", IF(Table2[[#This Row],[Age]]&lt;=49, "40-49", IF(Table2[[#This Row],[Age]]&lt;=60,"50-60","&gt;60")))))</f>
        <v>40-49</v>
      </c>
      <c r="AC72">
        <f>YEAR(Table2[[#This Row],[DateofHire]])</f>
        <v>2017</v>
      </c>
      <c r="AD7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73" spans="1:30" ht="15.75" customHeight="1" x14ac:dyDescent="0.35">
      <c r="A73" s="1" t="s">
        <v>160</v>
      </c>
      <c r="B73" s="1">
        <v>10276</v>
      </c>
      <c r="C73" s="1" t="s">
        <v>23</v>
      </c>
      <c r="D73" s="1" t="s">
        <v>24</v>
      </c>
      <c r="E73" s="1">
        <v>10062</v>
      </c>
      <c r="F73" s="2">
        <v>41771</v>
      </c>
      <c r="G73" s="1">
        <v>51259</v>
      </c>
      <c r="H73" s="1" t="s">
        <v>512</v>
      </c>
      <c r="I73" s="2">
        <v>30270</v>
      </c>
      <c r="J73" s="1" t="s">
        <v>25</v>
      </c>
      <c r="K73" s="1" t="s">
        <v>26</v>
      </c>
      <c r="L73" s="1" t="s">
        <v>27</v>
      </c>
      <c r="M73" s="1" t="s">
        <v>28</v>
      </c>
      <c r="N73" s="1">
        <v>2180</v>
      </c>
      <c r="P73" s="1" t="s">
        <v>29</v>
      </c>
      <c r="Q73" s="1" t="s">
        <v>30</v>
      </c>
      <c r="R73" s="1" t="s">
        <v>39</v>
      </c>
      <c r="S73" s="1" t="s">
        <v>40</v>
      </c>
      <c r="T73" s="1">
        <v>4.3</v>
      </c>
      <c r="U73" s="1">
        <v>4</v>
      </c>
      <c r="V73" s="2">
        <v>43515</v>
      </c>
      <c r="W73" s="1">
        <v>1</v>
      </c>
      <c r="X73" t="str">
        <f>INDEX(Position!B:B, MATCH(Table2[[#This Row],[Position ID]],Position!A:A,0))</f>
        <v>Production Technician I</v>
      </c>
      <c r="Y73" t="str">
        <f>INDEX(Department!B:B, MATCH(Table2[[#This Row],[Department ID]],Department!A:A,0))</f>
        <v>Production</v>
      </c>
      <c r="Z73" t="str">
        <f>INDEX(Manager!B:B, MATCH(Table2[[#This Row],[Manager ID]],Manager!A:A,0))</f>
        <v>Ketsia Liebig</v>
      </c>
      <c r="AA73">
        <f ca="1">DATEDIF(Table2[[#This Row],[DOB]],$AF$2,"y")</f>
        <v>41</v>
      </c>
      <c r="AB73" t="str">
        <f ca="1">IF(Table2[[#This Row],[Age]]&lt;20,"&lt;20", IF(Table2[[#This Row],[Age]]&lt;=29, "20-29", IF(Table2[[#This Row],[Age]]&lt;=39, "30-39", IF(Table2[[#This Row],[Age]]&lt;=49, "40-49", IF(Table2[[#This Row],[Age]]&lt;=60,"50-60","&gt;60")))))</f>
        <v>40-49</v>
      </c>
      <c r="AC73">
        <f>YEAR(Table2[[#This Row],[DateofHire]])</f>
        <v>2014</v>
      </c>
      <c r="AD7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74" spans="1:30" ht="15.75" customHeight="1" x14ac:dyDescent="0.35">
      <c r="A74" s="1" t="s">
        <v>161</v>
      </c>
      <c r="B74" s="1">
        <v>10304</v>
      </c>
      <c r="C74" s="1" t="s">
        <v>107</v>
      </c>
      <c r="D74" s="1" t="s">
        <v>108</v>
      </c>
      <c r="E74" s="1">
        <v>10188</v>
      </c>
      <c r="F74" s="2">
        <v>40959</v>
      </c>
      <c r="G74" s="1">
        <v>59231</v>
      </c>
      <c r="H74" s="1" t="s">
        <v>511</v>
      </c>
      <c r="I74" s="2">
        <v>31911</v>
      </c>
      <c r="J74" s="1" t="s">
        <v>25</v>
      </c>
      <c r="K74" s="1" t="s">
        <v>26</v>
      </c>
      <c r="L74" s="1" t="s">
        <v>27</v>
      </c>
      <c r="M74" s="1" t="s">
        <v>162</v>
      </c>
      <c r="N74" s="1">
        <v>98052</v>
      </c>
      <c r="P74" s="1" t="s">
        <v>29</v>
      </c>
      <c r="Q74" s="1" t="s">
        <v>30</v>
      </c>
      <c r="R74" s="1" t="s">
        <v>163</v>
      </c>
      <c r="S74" s="1" t="s">
        <v>154</v>
      </c>
      <c r="T74" s="1">
        <v>2.2999999999999998</v>
      </c>
      <c r="U74" s="1">
        <v>1</v>
      </c>
      <c r="V74" s="2">
        <v>43494</v>
      </c>
      <c r="W74" s="1">
        <v>17</v>
      </c>
      <c r="X74" t="str">
        <f>INDEX(Position!B:B, MATCH(Table2[[#This Row],[Position ID]],Position!A:A,0))</f>
        <v>Area Sales Manager</v>
      </c>
      <c r="Y74" t="str">
        <f>INDEX(Department!B:B, MATCH(Table2[[#This Row],[Department ID]],Department!A:A,0))</f>
        <v>Sales</v>
      </c>
      <c r="Z74" t="str">
        <f>INDEX(Manager!B:B, MATCH(Table2[[#This Row],[Manager ID]],Manager!A:A,0))</f>
        <v>John Smith</v>
      </c>
      <c r="AA74">
        <f ca="1">DATEDIF(Table2[[#This Row],[DOB]],$AF$2,"y")</f>
        <v>37</v>
      </c>
      <c r="AB74" t="str">
        <f ca="1">IF(Table2[[#This Row],[Age]]&lt;20,"&lt;20", IF(Table2[[#This Row],[Age]]&lt;=29, "20-29", IF(Table2[[#This Row],[Age]]&lt;=39, "30-39", IF(Table2[[#This Row],[Age]]&lt;=49, "40-49", IF(Table2[[#This Row],[Age]]&lt;=60,"50-60","&gt;60")))))</f>
        <v>30-39</v>
      </c>
      <c r="AC74">
        <f>YEAR(Table2[[#This Row],[DateofHire]])</f>
        <v>2012</v>
      </c>
      <c r="AD7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75" spans="1:30" ht="15.75" customHeight="1" x14ac:dyDescent="0.35">
      <c r="A75" s="1" t="s">
        <v>164</v>
      </c>
      <c r="B75" s="1">
        <v>10284</v>
      </c>
      <c r="C75" s="1" t="s">
        <v>23</v>
      </c>
      <c r="D75" s="1" t="s">
        <v>24</v>
      </c>
      <c r="E75" s="1">
        <v>10114</v>
      </c>
      <c r="F75" s="2">
        <v>41281</v>
      </c>
      <c r="G75" s="1">
        <v>61584</v>
      </c>
      <c r="H75" s="1" t="s">
        <v>511</v>
      </c>
      <c r="I75" s="2">
        <v>28826</v>
      </c>
      <c r="J75" s="1" t="s">
        <v>36</v>
      </c>
      <c r="K75" s="1" t="s">
        <v>26</v>
      </c>
      <c r="L75" s="1" t="s">
        <v>57</v>
      </c>
      <c r="M75" s="1" t="s">
        <v>28</v>
      </c>
      <c r="N75" s="1">
        <v>2351</v>
      </c>
      <c r="P75" s="1" t="s">
        <v>29</v>
      </c>
      <c r="Q75" s="1" t="s">
        <v>30</v>
      </c>
      <c r="R75" s="1" t="s">
        <v>39</v>
      </c>
      <c r="S75" s="1" t="s">
        <v>88</v>
      </c>
      <c r="T75" s="1">
        <v>3.88</v>
      </c>
      <c r="U75" s="1">
        <v>4</v>
      </c>
      <c r="V75" s="2">
        <v>43483</v>
      </c>
      <c r="W75" s="1">
        <v>6</v>
      </c>
      <c r="X75" t="str">
        <f>INDEX(Position!B:B, MATCH(Table2[[#This Row],[Position ID]],Position!A:A,0))</f>
        <v>Production Technician I</v>
      </c>
      <c r="Y75" t="str">
        <f>INDEX(Department!B:B, MATCH(Table2[[#This Row],[Department ID]],Department!A:A,0))</f>
        <v>Production</v>
      </c>
      <c r="Z75" t="str">
        <f>INDEX(Manager!B:B, MATCH(Table2[[#This Row],[Manager ID]],Manager!A:A,0))</f>
        <v>Brannon Miller</v>
      </c>
      <c r="AA75">
        <f ca="1">DATEDIF(Table2[[#This Row],[DOB]],$AF$2,"y")</f>
        <v>45</v>
      </c>
      <c r="AB75" t="str">
        <f ca="1">IF(Table2[[#This Row],[Age]]&lt;20,"&lt;20", IF(Table2[[#This Row],[Age]]&lt;=29, "20-29", IF(Table2[[#This Row],[Age]]&lt;=39, "30-39", IF(Table2[[#This Row],[Age]]&lt;=49, "40-49", IF(Table2[[#This Row],[Age]]&lt;=60,"50-60","&gt;60")))))</f>
        <v>40-49</v>
      </c>
      <c r="AC75">
        <f>YEAR(Table2[[#This Row],[DateofHire]])</f>
        <v>2013</v>
      </c>
      <c r="AD7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76" spans="1:30" ht="15.75" customHeight="1" x14ac:dyDescent="0.35">
      <c r="A76" s="1" t="s">
        <v>165</v>
      </c>
      <c r="B76" s="1">
        <v>10207</v>
      </c>
      <c r="C76" s="1" t="s">
        <v>23</v>
      </c>
      <c r="D76" s="1" t="s">
        <v>24</v>
      </c>
      <c r="E76" s="1">
        <v>10252</v>
      </c>
      <c r="F76" s="2">
        <v>41001</v>
      </c>
      <c r="G76" s="1">
        <v>46335</v>
      </c>
      <c r="H76" s="1" t="s">
        <v>511</v>
      </c>
      <c r="I76" s="2">
        <v>31692</v>
      </c>
      <c r="J76" s="1" t="s">
        <v>25</v>
      </c>
      <c r="K76" s="1" t="s">
        <v>26</v>
      </c>
      <c r="L76" s="1" t="s">
        <v>27</v>
      </c>
      <c r="M76" s="1" t="s">
        <v>28</v>
      </c>
      <c r="N76" s="1">
        <v>2125</v>
      </c>
      <c r="P76" s="1" t="s">
        <v>29</v>
      </c>
      <c r="Q76" s="1" t="s">
        <v>30</v>
      </c>
      <c r="R76" s="1" t="s">
        <v>545</v>
      </c>
      <c r="S76" s="1" t="s">
        <v>40</v>
      </c>
      <c r="T76" s="1">
        <v>3.4</v>
      </c>
      <c r="U76" s="1">
        <v>5</v>
      </c>
      <c r="V76" s="2">
        <v>43515</v>
      </c>
      <c r="W76" s="1">
        <v>15</v>
      </c>
      <c r="X76" t="str">
        <f>INDEX(Position!B:B, MATCH(Table2[[#This Row],[Position ID]],Position!A:A,0))</f>
        <v>Production Technician I</v>
      </c>
      <c r="Y76" t="str">
        <f>INDEX(Department!B:B, MATCH(Table2[[#This Row],[Department ID]],Department!A:A,0))</f>
        <v>Production</v>
      </c>
      <c r="Z76" t="str">
        <f>INDEX(Manager!B:B, MATCH(Table2[[#This Row],[Manager ID]],Manager!A:A,0))</f>
        <v>David Stanley</v>
      </c>
      <c r="AA76">
        <f ca="1">DATEDIF(Table2[[#This Row],[DOB]],$AF$2,"y")</f>
        <v>37</v>
      </c>
      <c r="AB76" t="str">
        <f ca="1">IF(Table2[[#This Row],[Age]]&lt;20,"&lt;20", IF(Table2[[#This Row],[Age]]&lt;=29, "20-29", IF(Table2[[#This Row],[Age]]&lt;=39, "30-39", IF(Table2[[#This Row],[Age]]&lt;=49, "40-49", IF(Table2[[#This Row],[Age]]&lt;=60,"50-60","&gt;60")))))</f>
        <v>30-39</v>
      </c>
      <c r="AC76">
        <f>YEAR(Table2[[#This Row],[DateofHire]])</f>
        <v>2012</v>
      </c>
      <c r="AD7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77" spans="1:30" ht="15.75" customHeight="1" x14ac:dyDescent="0.35">
      <c r="A77" s="1" t="s">
        <v>166</v>
      </c>
      <c r="B77" s="1">
        <v>10133</v>
      </c>
      <c r="C77" s="1" t="s">
        <v>60</v>
      </c>
      <c r="D77" s="1" t="s">
        <v>35</v>
      </c>
      <c r="E77" s="1">
        <v>10250</v>
      </c>
      <c r="F77" s="2">
        <v>42009</v>
      </c>
      <c r="G77" s="1">
        <v>70621</v>
      </c>
      <c r="H77" s="1" t="s">
        <v>511</v>
      </c>
      <c r="I77" s="2">
        <v>32342</v>
      </c>
      <c r="J77" s="1" t="s">
        <v>36</v>
      </c>
      <c r="K77" s="1" t="s">
        <v>26</v>
      </c>
      <c r="L77" s="1" t="s">
        <v>27</v>
      </c>
      <c r="M77" s="1" t="s">
        <v>28</v>
      </c>
      <c r="N77" s="1">
        <v>2119</v>
      </c>
      <c r="P77" s="1" t="s">
        <v>29</v>
      </c>
      <c r="Q77" s="1" t="s">
        <v>30</v>
      </c>
      <c r="R77" s="1" t="s">
        <v>55</v>
      </c>
      <c r="S77" s="1" t="s">
        <v>40</v>
      </c>
      <c r="T77" s="1">
        <v>4.1100000000000003</v>
      </c>
      <c r="U77" s="1">
        <v>4</v>
      </c>
      <c r="V77" s="2">
        <v>43521</v>
      </c>
      <c r="W77" s="1">
        <v>16</v>
      </c>
      <c r="X77" t="str">
        <f>INDEX(Position!B:B, MATCH(Table2[[#This Row],[Position ID]],Position!A:A,0))</f>
        <v>IT Support</v>
      </c>
      <c r="Y77" t="str">
        <f>INDEX(Department!B:B, MATCH(Table2[[#This Row],[Department ID]],Department!A:A,0))</f>
        <v>IT/IS</v>
      </c>
      <c r="Z77" t="str">
        <f>INDEX(Manager!B:B, MATCH(Table2[[#This Row],[Manager ID]],Manager!A:A,0))</f>
        <v>Peter Monroe</v>
      </c>
      <c r="AA77">
        <f ca="1">DATEDIF(Table2[[#This Row],[DOB]],$AF$2,"y")</f>
        <v>36</v>
      </c>
      <c r="AB77" t="str">
        <f ca="1">IF(Table2[[#This Row],[Age]]&lt;20,"&lt;20", IF(Table2[[#This Row],[Age]]&lt;=29, "20-29", IF(Table2[[#This Row],[Age]]&lt;=39, "30-39", IF(Table2[[#This Row],[Age]]&lt;=49, "40-49", IF(Table2[[#This Row],[Age]]&lt;=60,"50-60","&gt;60")))))</f>
        <v>30-39</v>
      </c>
      <c r="AC77">
        <f>YEAR(Table2[[#This Row],[DateofHire]])</f>
        <v>2015</v>
      </c>
      <c r="AD7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78" spans="1:30" ht="15.75" customHeight="1" x14ac:dyDescent="0.35">
      <c r="A78" s="1" t="s">
        <v>167</v>
      </c>
      <c r="B78" s="1">
        <v>10028</v>
      </c>
      <c r="C78" s="1" t="s">
        <v>168</v>
      </c>
      <c r="D78" s="1" t="s">
        <v>35</v>
      </c>
      <c r="E78" s="1">
        <v>10150</v>
      </c>
      <c r="F78" s="2">
        <v>41644</v>
      </c>
      <c r="G78" s="1">
        <v>138888</v>
      </c>
      <c r="H78" s="1" t="s">
        <v>512</v>
      </c>
      <c r="I78" s="2">
        <v>25758</v>
      </c>
      <c r="J78" s="1" t="s">
        <v>25</v>
      </c>
      <c r="K78" s="1" t="s">
        <v>26</v>
      </c>
      <c r="L78" s="1" t="s">
        <v>57</v>
      </c>
      <c r="M78" s="1" t="s">
        <v>28</v>
      </c>
      <c r="N78" s="1">
        <v>1886</v>
      </c>
      <c r="P78" s="1" t="s">
        <v>29</v>
      </c>
      <c r="Q78" s="1" t="s">
        <v>30</v>
      </c>
      <c r="R78" s="1" t="s">
        <v>39</v>
      </c>
      <c r="S78" s="1" t="s">
        <v>32</v>
      </c>
      <c r="T78" s="1">
        <v>4.3</v>
      </c>
      <c r="U78" s="1">
        <v>5</v>
      </c>
      <c r="V78" s="2">
        <v>43469</v>
      </c>
      <c r="W78" s="1">
        <v>4</v>
      </c>
      <c r="X78" t="str">
        <f>INDEX(Position!B:B, MATCH(Table2[[#This Row],[Position ID]],Position!A:A,0))</f>
        <v>IT Manager - Support</v>
      </c>
      <c r="Y78" t="str">
        <f>INDEX(Department!B:B, MATCH(Table2[[#This Row],[Department ID]],Department!A:A,0))</f>
        <v>IT/IS</v>
      </c>
      <c r="Z78" t="str">
        <f>INDEX(Manager!B:B, MATCH(Table2[[#This Row],[Manager ID]],Manager!A:A,0))</f>
        <v>Jennifer Zamora</v>
      </c>
      <c r="AA78">
        <f ca="1">DATEDIF(Table2[[#This Row],[DOB]],$AF$2,"y")</f>
        <v>54</v>
      </c>
      <c r="AB78" t="str">
        <f ca="1">IF(Table2[[#This Row],[Age]]&lt;20,"&lt;20", IF(Table2[[#This Row],[Age]]&lt;=29, "20-29", IF(Table2[[#This Row],[Age]]&lt;=39, "30-39", IF(Table2[[#This Row],[Age]]&lt;=49, "40-49", IF(Table2[[#This Row],[Age]]&lt;=60,"50-60","&gt;60")))))</f>
        <v>50-60</v>
      </c>
      <c r="AC78">
        <f>YEAR(Table2[[#This Row],[DateofHire]])</f>
        <v>2014</v>
      </c>
      <c r="AD7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&gt;130K-140K</v>
      </c>
    </row>
    <row r="79" spans="1:30" ht="15.75" customHeight="1" x14ac:dyDescent="0.35">
      <c r="A79" s="1" t="s">
        <v>169</v>
      </c>
      <c r="B79" s="1">
        <v>10006</v>
      </c>
      <c r="C79" s="1" t="s">
        <v>107</v>
      </c>
      <c r="D79" s="1" t="s">
        <v>108</v>
      </c>
      <c r="E79" s="1">
        <v>10200</v>
      </c>
      <c r="F79" s="2">
        <v>40553</v>
      </c>
      <c r="G79" s="1">
        <v>74241</v>
      </c>
      <c r="H79" s="1" t="s">
        <v>511</v>
      </c>
      <c r="I79" s="2">
        <v>32455</v>
      </c>
      <c r="J79" s="1" t="s">
        <v>25</v>
      </c>
      <c r="K79" s="1" t="s">
        <v>26</v>
      </c>
      <c r="L79" s="1" t="s">
        <v>27</v>
      </c>
      <c r="M79" s="1" t="s">
        <v>170</v>
      </c>
      <c r="N79" s="1">
        <v>90007</v>
      </c>
      <c r="P79" s="1" t="s">
        <v>29</v>
      </c>
      <c r="Q79" s="1" t="s">
        <v>30</v>
      </c>
      <c r="R79" s="1" t="s">
        <v>39</v>
      </c>
      <c r="S79" s="1" t="s">
        <v>32</v>
      </c>
      <c r="T79" s="1">
        <v>4.7699999999999996</v>
      </c>
      <c r="U79" s="1">
        <v>5</v>
      </c>
      <c r="V79" s="2">
        <v>43492</v>
      </c>
      <c r="W79" s="1">
        <v>14</v>
      </c>
      <c r="X79" t="str">
        <f>INDEX(Position!B:B, MATCH(Table2[[#This Row],[Position ID]],Position!A:A,0))</f>
        <v>Area Sales Manager</v>
      </c>
      <c r="Y79" t="str">
        <f>INDEX(Department!B:B, MATCH(Table2[[#This Row],[Department ID]],Department!A:A,0))</f>
        <v>Sales</v>
      </c>
      <c r="Z79" t="str">
        <f>INDEX(Manager!B:B, MATCH(Table2[[#This Row],[Manager ID]],Manager!A:A,0))</f>
        <v>Lynn Daneault</v>
      </c>
      <c r="AA79">
        <f ca="1">DATEDIF(Table2[[#This Row],[DOB]],$AF$2,"y")</f>
        <v>35</v>
      </c>
      <c r="AB79" t="str">
        <f ca="1">IF(Table2[[#This Row],[Age]]&lt;20,"&lt;20", IF(Table2[[#This Row],[Age]]&lt;=29, "20-29", IF(Table2[[#This Row],[Age]]&lt;=39, "30-39", IF(Table2[[#This Row],[Age]]&lt;=49, "40-49", IF(Table2[[#This Row],[Age]]&lt;=60,"50-60","&gt;60")))))</f>
        <v>30-39</v>
      </c>
      <c r="AC79">
        <f>YEAR(Table2[[#This Row],[DateofHire]])</f>
        <v>2011</v>
      </c>
      <c r="AD7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80" spans="1:30" ht="15.75" customHeight="1" x14ac:dyDescent="0.35">
      <c r="A80" s="1" t="s">
        <v>171</v>
      </c>
      <c r="B80" s="1">
        <v>10105</v>
      </c>
      <c r="C80" s="1" t="s">
        <v>98</v>
      </c>
      <c r="D80" s="1" t="s">
        <v>24</v>
      </c>
      <c r="E80" s="1">
        <v>10175</v>
      </c>
      <c r="F80" s="2">
        <v>41900</v>
      </c>
      <c r="G80" s="1">
        <v>75188</v>
      </c>
      <c r="H80" s="1" t="s">
        <v>511</v>
      </c>
      <c r="I80" s="2">
        <v>26996</v>
      </c>
      <c r="J80" s="1" t="s">
        <v>25</v>
      </c>
      <c r="K80" s="1" t="s">
        <v>26</v>
      </c>
      <c r="L80" s="1" t="s">
        <v>27</v>
      </c>
      <c r="M80" s="1" t="s">
        <v>28</v>
      </c>
      <c r="N80" s="1">
        <v>1731</v>
      </c>
      <c r="P80" s="1" t="s">
        <v>29</v>
      </c>
      <c r="Q80" s="1" t="s">
        <v>30</v>
      </c>
      <c r="R80" s="1" t="s">
        <v>48</v>
      </c>
      <c r="S80" s="1" t="s">
        <v>40</v>
      </c>
      <c r="T80" s="1">
        <v>4.5199999999999996</v>
      </c>
      <c r="U80" s="1">
        <v>4</v>
      </c>
      <c r="V80" s="2">
        <v>43480</v>
      </c>
      <c r="W80" s="1">
        <v>4</v>
      </c>
      <c r="X80" t="str">
        <f>INDEX(Position!B:B, MATCH(Table2[[#This Row],[Position ID]],Position!A:A,0))</f>
        <v>Production Manager</v>
      </c>
      <c r="Y80" t="str">
        <f>INDEX(Department!B:B, MATCH(Table2[[#This Row],[Department ID]],Department!A:A,0))</f>
        <v>Production</v>
      </c>
      <c r="Z80" t="str">
        <f>INDEX(Manager!B:B, MATCH(Table2[[#This Row],[Manager ID]],Manager!A:A,0))</f>
        <v>Janet King</v>
      </c>
      <c r="AA80">
        <f ca="1">DATEDIF(Table2[[#This Row],[DOB]],$AF$2,"y")</f>
        <v>50</v>
      </c>
      <c r="AB80" t="str">
        <f ca="1">IF(Table2[[#This Row],[Age]]&lt;20,"&lt;20", IF(Table2[[#This Row],[Age]]&lt;=29, "20-29", IF(Table2[[#This Row],[Age]]&lt;=39, "30-39", IF(Table2[[#This Row],[Age]]&lt;=49, "40-49", IF(Table2[[#This Row],[Age]]&lt;=60,"50-60","&gt;60")))))</f>
        <v>50-60</v>
      </c>
      <c r="AC80">
        <f>YEAR(Table2[[#This Row],[DateofHire]])</f>
        <v>2014</v>
      </c>
      <c r="AD8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81" spans="1:30" ht="15.75" customHeight="1" x14ac:dyDescent="0.35">
      <c r="A81" s="1" t="s">
        <v>172</v>
      </c>
      <c r="B81" s="1">
        <v>10211</v>
      </c>
      <c r="C81" s="1" t="s">
        <v>23</v>
      </c>
      <c r="D81" s="1" t="s">
        <v>24</v>
      </c>
      <c r="E81" s="1">
        <v>10062</v>
      </c>
      <c r="F81" s="2">
        <v>40294</v>
      </c>
      <c r="G81" s="1">
        <v>62514</v>
      </c>
      <c r="H81" s="1" t="s">
        <v>511</v>
      </c>
      <c r="I81" s="2">
        <v>26930</v>
      </c>
      <c r="J81" s="1" t="s">
        <v>36</v>
      </c>
      <c r="K81" s="1" t="s">
        <v>26</v>
      </c>
      <c r="L81" s="1" t="s">
        <v>27</v>
      </c>
      <c r="M81" s="1" t="s">
        <v>28</v>
      </c>
      <c r="N81" s="1">
        <v>1749</v>
      </c>
      <c r="P81" s="1" t="s">
        <v>29</v>
      </c>
      <c r="Q81" s="1" t="s">
        <v>30</v>
      </c>
      <c r="R81" s="1" t="s">
        <v>48</v>
      </c>
      <c r="S81" s="1" t="s">
        <v>40</v>
      </c>
      <c r="T81" s="1">
        <v>2.9</v>
      </c>
      <c r="U81" s="1">
        <v>3</v>
      </c>
      <c r="V81" s="2">
        <v>43486</v>
      </c>
      <c r="W81" s="1">
        <v>6</v>
      </c>
      <c r="X81" t="str">
        <f>INDEX(Position!B:B, MATCH(Table2[[#This Row],[Position ID]],Position!A:A,0))</f>
        <v>Production Technician I</v>
      </c>
      <c r="Y81" t="str">
        <f>INDEX(Department!B:B, MATCH(Table2[[#This Row],[Department ID]],Department!A:A,0))</f>
        <v>Production</v>
      </c>
      <c r="Z81" t="str">
        <f>INDEX(Manager!B:B, MATCH(Table2[[#This Row],[Manager ID]],Manager!A:A,0))</f>
        <v>Ketsia Liebig</v>
      </c>
      <c r="AA81">
        <f ca="1">DATEDIF(Table2[[#This Row],[DOB]],$AF$2,"y")</f>
        <v>51</v>
      </c>
      <c r="AB81" t="str">
        <f ca="1">IF(Table2[[#This Row],[Age]]&lt;20,"&lt;20", IF(Table2[[#This Row],[Age]]&lt;=29, "20-29", IF(Table2[[#This Row],[Age]]&lt;=39, "30-39", IF(Table2[[#This Row],[Age]]&lt;=49, "40-49", IF(Table2[[#This Row],[Age]]&lt;=60,"50-60","&gt;60")))))</f>
        <v>50-60</v>
      </c>
      <c r="AC81">
        <f>YEAR(Table2[[#This Row],[DateofHire]])</f>
        <v>2010</v>
      </c>
      <c r="AD8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82" spans="1:30" ht="15.75" customHeight="1" x14ac:dyDescent="0.35">
      <c r="A82" s="1" t="s">
        <v>173</v>
      </c>
      <c r="B82" s="1">
        <v>10064</v>
      </c>
      <c r="C82" s="1" t="s">
        <v>23</v>
      </c>
      <c r="D82" s="1" t="s">
        <v>24</v>
      </c>
      <c r="E82" s="1">
        <v>10196</v>
      </c>
      <c r="F82" s="2">
        <v>40637</v>
      </c>
      <c r="G82" s="1">
        <v>60070</v>
      </c>
      <c r="H82" s="1" t="s">
        <v>511</v>
      </c>
      <c r="I82" s="2">
        <v>33486</v>
      </c>
      <c r="J82" s="1" t="s">
        <v>36</v>
      </c>
      <c r="K82" s="1" t="s">
        <v>26</v>
      </c>
      <c r="L82" s="1" t="s">
        <v>27</v>
      </c>
      <c r="M82" s="1" t="s">
        <v>28</v>
      </c>
      <c r="N82" s="1">
        <v>2343</v>
      </c>
      <c r="O82" s="2">
        <v>42892</v>
      </c>
      <c r="P82" s="1" t="s">
        <v>174</v>
      </c>
      <c r="Q82" s="1" t="s">
        <v>38</v>
      </c>
      <c r="R82" s="1" t="s">
        <v>48</v>
      </c>
      <c r="S82" s="1" t="s">
        <v>40</v>
      </c>
      <c r="T82" s="1">
        <v>5</v>
      </c>
      <c r="U82" s="1">
        <v>3</v>
      </c>
      <c r="V82" s="2">
        <v>42834</v>
      </c>
      <c r="W82" s="1">
        <v>7</v>
      </c>
      <c r="X82" t="str">
        <f>INDEX(Position!B:B, MATCH(Table2[[#This Row],[Position ID]],Position!A:A,0))</f>
        <v>Production Technician I</v>
      </c>
      <c r="Y82" t="str">
        <f>INDEX(Department!B:B, MATCH(Table2[[#This Row],[Department ID]],Department!A:A,0))</f>
        <v>Production</v>
      </c>
      <c r="Z82" t="str">
        <f>INDEX(Manager!B:B, MATCH(Table2[[#This Row],[Manager ID]],Manager!A:A,0))</f>
        <v>Kissy Sullivan</v>
      </c>
      <c r="AA82">
        <f ca="1">DATEDIF(Table2[[#This Row],[DOB]],$AF$2,"y")</f>
        <v>33</v>
      </c>
      <c r="AB82" t="str">
        <f ca="1">IF(Table2[[#This Row],[Age]]&lt;20,"&lt;20", IF(Table2[[#This Row],[Age]]&lt;=29, "20-29", IF(Table2[[#This Row],[Age]]&lt;=39, "30-39", IF(Table2[[#This Row],[Age]]&lt;=49, "40-49", IF(Table2[[#This Row],[Age]]&lt;=60,"50-60","&gt;60")))))</f>
        <v>30-39</v>
      </c>
      <c r="AC82">
        <f>YEAR(Table2[[#This Row],[DateofHire]])</f>
        <v>2011</v>
      </c>
      <c r="AD8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83" spans="1:30" ht="15.75" customHeight="1" x14ac:dyDescent="0.35">
      <c r="A83" s="1" t="s">
        <v>175</v>
      </c>
      <c r="B83" s="1">
        <v>10247</v>
      </c>
      <c r="C83" s="1" t="s">
        <v>23</v>
      </c>
      <c r="D83" s="1" t="s">
        <v>24</v>
      </c>
      <c r="E83" s="1">
        <v>10265</v>
      </c>
      <c r="F83" s="2">
        <v>41953</v>
      </c>
      <c r="G83" s="1">
        <v>48888</v>
      </c>
      <c r="H83" s="1" t="s">
        <v>512</v>
      </c>
      <c r="I83" s="2">
        <v>27180</v>
      </c>
      <c r="J83" s="1" t="s">
        <v>25</v>
      </c>
      <c r="K83" s="1" t="s">
        <v>26</v>
      </c>
      <c r="L83" s="1" t="s">
        <v>27</v>
      </c>
      <c r="M83" s="1" t="s">
        <v>28</v>
      </c>
      <c r="N83" s="1">
        <v>2026</v>
      </c>
      <c r="P83" s="1" t="s">
        <v>29</v>
      </c>
      <c r="Q83" s="1" t="s">
        <v>30</v>
      </c>
      <c r="R83" s="1" t="s">
        <v>31</v>
      </c>
      <c r="S83" s="1" t="s">
        <v>40</v>
      </c>
      <c r="T83" s="1">
        <v>4.7</v>
      </c>
      <c r="U83" s="1">
        <v>5</v>
      </c>
      <c r="V83" s="2">
        <v>43509</v>
      </c>
      <c r="W83" s="1">
        <v>8</v>
      </c>
      <c r="X83" t="str">
        <f>INDEX(Position!B:B, MATCH(Table2[[#This Row],[Position ID]],Position!A:A,0))</f>
        <v>Production Technician I</v>
      </c>
      <c r="Y83" t="str">
        <f>INDEX(Department!B:B, MATCH(Table2[[#This Row],[Department ID]],Department!A:A,0))</f>
        <v>Production</v>
      </c>
      <c r="Z83" t="str">
        <f>INDEX(Manager!B:B, MATCH(Table2[[#This Row],[Manager ID]],Manager!A:A,0))</f>
        <v>Kelley Spirea</v>
      </c>
      <c r="AA83">
        <f ca="1">DATEDIF(Table2[[#This Row],[DOB]],$AF$2,"y")</f>
        <v>50</v>
      </c>
      <c r="AB83" t="str">
        <f ca="1">IF(Table2[[#This Row],[Age]]&lt;20,"&lt;20", IF(Table2[[#This Row],[Age]]&lt;=29, "20-29", IF(Table2[[#This Row],[Age]]&lt;=39, "30-39", IF(Table2[[#This Row],[Age]]&lt;=49, "40-49", IF(Table2[[#This Row],[Age]]&lt;=60,"50-60","&gt;60")))))</f>
        <v>50-60</v>
      </c>
      <c r="AC83">
        <f>YEAR(Table2[[#This Row],[DateofHire]])</f>
        <v>2014</v>
      </c>
      <c r="AD8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84" spans="1:30" ht="15.75" customHeight="1" x14ac:dyDescent="0.35">
      <c r="A84" s="1" t="s">
        <v>176</v>
      </c>
      <c r="B84" s="1">
        <v>10235</v>
      </c>
      <c r="C84" s="1" t="s">
        <v>23</v>
      </c>
      <c r="D84" s="1" t="s">
        <v>24</v>
      </c>
      <c r="E84" s="1">
        <v>10265</v>
      </c>
      <c r="F84" s="2">
        <v>41729</v>
      </c>
      <c r="G84" s="1">
        <v>54285</v>
      </c>
      <c r="H84" s="1" t="s">
        <v>512</v>
      </c>
      <c r="I84" s="2">
        <v>28727</v>
      </c>
      <c r="J84" s="1" t="s">
        <v>36</v>
      </c>
      <c r="K84" s="1" t="s">
        <v>26</v>
      </c>
      <c r="L84" s="1" t="s">
        <v>27</v>
      </c>
      <c r="M84" s="1" t="s">
        <v>28</v>
      </c>
      <c r="N84" s="1">
        <v>2045</v>
      </c>
      <c r="P84" s="1" t="s">
        <v>29</v>
      </c>
      <c r="Q84" s="1" t="s">
        <v>30</v>
      </c>
      <c r="R84" s="1" t="s">
        <v>55</v>
      </c>
      <c r="S84" s="1" t="s">
        <v>40</v>
      </c>
      <c r="T84" s="1">
        <v>4.2</v>
      </c>
      <c r="U84" s="1">
        <v>3</v>
      </c>
      <c r="V84" s="2">
        <v>43476</v>
      </c>
      <c r="W84" s="1">
        <v>3</v>
      </c>
      <c r="X84" t="str">
        <f>INDEX(Position!B:B, MATCH(Table2[[#This Row],[Position ID]],Position!A:A,0))</f>
        <v>Production Technician I</v>
      </c>
      <c r="Y84" t="str">
        <f>INDEX(Department!B:B, MATCH(Table2[[#This Row],[Department ID]],Department!A:A,0))</f>
        <v>Production</v>
      </c>
      <c r="Z84" t="str">
        <f>INDEX(Manager!B:B, MATCH(Table2[[#This Row],[Manager ID]],Manager!A:A,0))</f>
        <v>Kelley Spirea</v>
      </c>
      <c r="AA84">
        <f ca="1">DATEDIF(Table2[[#This Row],[DOB]],$AF$2,"y")</f>
        <v>46</v>
      </c>
      <c r="AB84" t="str">
        <f ca="1">IF(Table2[[#This Row],[Age]]&lt;20,"&lt;20", IF(Table2[[#This Row],[Age]]&lt;=29, "20-29", IF(Table2[[#This Row],[Age]]&lt;=39, "30-39", IF(Table2[[#This Row],[Age]]&lt;=49, "40-49", IF(Table2[[#This Row],[Age]]&lt;=60,"50-60","&gt;60")))))</f>
        <v>40-49</v>
      </c>
      <c r="AC84">
        <f>YEAR(Table2[[#This Row],[DateofHire]])</f>
        <v>2014</v>
      </c>
      <c r="AD8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85" spans="1:30" ht="15.75" customHeight="1" x14ac:dyDescent="0.35">
      <c r="A85" s="1" t="s">
        <v>177</v>
      </c>
      <c r="B85" s="1">
        <v>10299</v>
      </c>
      <c r="C85" s="1" t="s">
        <v>42</v>
      </c>
      <c r="D85" s="1" t="s">
        <v>24</v>
      </c>
      <c r="E85" s="1">
        <v>10026</v>
      </c>
      <c r="F85" s="2">
        <v>41827</v>
      </c>
      <c r="G85" s="1">
        <v>56847</v>
      </c>
      <c r="H85" s="1" t="s">
        <v>511</v>
      </c>
      <c r="I85" s="2">
        <v>32745</v>
      </c>
      <c r="J85" s="1" t="s">
        <v>105</v>
      </c>
      <c r="K85" s="1" t="s">
        <v>26</v>
      </c>
      <c r="L85" s="1" t="s">
        <v>27</v>
      </c>
      <c r="M85" s="1" t="s">
        <v>28</v>
      </c>
      <c r="N85" s="1">
        <v>2133</v>
      </c>
      <c r="P85" s="1" t="s">
        <v>29</v>
      </c>
      <c r="Q85" s="1" t="s">
        <v>30</v>
      </c>
      <c r="R85" s="1" t="s">
        <v>39</v>
      </c>
      <c r="S85" s="1" t="s">
        <v>154</v>
      </c>
      <c r="T85" s="1">
        <v>3</v>
      </c>
      <c r="U85" s="1">
        <v>1</v>
      </c>
      <c r="V85" s="2">
        <v>43521</v>
      </c>
      <c r="W85" s="1">
        <v>5</v>
      </c>
      <c r="X85" t="str">
        <f>INDEX(Position!B:B, MATCH(Table2[[#This Row],[Position ID]],Position!A:A,0))</f>
        <v>Production Technician II</v>
      </c>
      <c r="Y85" t="str">
        <f>INDEX(Department!B:B, MATCH(Table2[[#This Row],[Department ID]],Department!A:A,0))</f>
        <v>Production</v>
      </c>
      <c r="Z85" t="str">
        <f>INDEX(Manager!B:B, MATCH(Table2[[#This Row],[Manager ID]],Manager!A:A,0))</f>
        <v>Michael Albert</v>
      </c>
      <c r="AA85">
        <f ca="1">DATEDIF(Table2[[#This Row],[DOB]],$AF$2,"y")</f>
        <v>35</v>
      </c>
      <c r="AB85" t="str">
        <f ca="1">IF(Table2[[#This Row],[Age]]&lt;20,"&lt;20", IF(Table2[[#This Row],[Age]]&lt;=29, "20-29", IF(Table2[[#This Row],[Age]]&lt;=39, "30-39", IF(Table2[[#This Row],[Age]]&lt;=49, "40-49", IF(Table2[[#This Row],[Age]]&lt;=60,"50-60","&gt;60")))))</f>
        <v>30-39</v>
      </c>
      <c r="AC85">
        <f>YEAR(Table2[[#This Row],[DateofHire]])</f>
        <v>2014</v>
      </c>
      <c r="AD8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86" spans="1:30" ht="15.75" customHeight="1" x14ac:dyDescent="0.35">
      <c r="A86" s="1" t="s">
        <v>178</v>
      </c>
      <c r="B86" s="1">
        <v>10280</v>
      </c>
      <c r="C86" s="1" t="s">
        <v>23</v>
      </c>
      <c r="D86" s="1" t="s">
        <v>24</v>
      </c>
      <c r="E86" s="1">
        <v>10026</v>
      </c>
      <c r="F86" s="2">
        <v>41001</v>
      </c>
      <c r="G86" s="1">
        <v>60340</v>
      </c>
      <c r="H86" s="1" t="s">
        <v>512</v>
      </c>
      <c r="I86" s="2">
        <v>30561</v>
      </c>
      <c r="J86" s="1" t="s">
        <v>25</v>
      </c>
      <c r="K86" s="1" t="s">
        <v>26</v>
      </c>
      <c r="L86" s="1" t="s">
        <v>27</v>
      </c>
      <c r="M86" s="1" t="s">
        <v>28</v>
      </c>
      <c r="N86" s="1">
        <v>2129</v>
      </c>
      <c r="O86" s="2">
        <v>43370</v>
      </c>
      <c r="P86" s="1" t="s">
        <v>73</v>
      </c>
      <c r="Q86" s="1" t="s">
        <v>74</v>
      </c>
      <c r="R86" s="1" t="s">
        <v>48</v>
      </c>
      <c r="S86" s="1" t="s">
        <v>88</v>
      </c>
      <c r="T86" s="1">
        <v>5</v>
      </c>
      <c r="U86" s="1">
        <v>4</v>
      </c>
      <c r="V86" s="2">
        <v>43202</v>
      </c>
      <c r="W86" s="1">
        <v>16</v>
      </c>
      <c r="X86" t="str">
        <f>INDEX(Position!B:B, MATCH(Table2[[#This Row],[Position ID]],Position!A:A,0))</f>
        <v>Production Technician I</v>
      </c>
      <c r="Y86" t="str">
        <f>INDEX(Department!B:B, MATCH(Table2[[#This Row],[Department ID]],Department!A:A,0))</f>
        <v>Production</v>
      </c>
      <c r="Z86" t="str">
        <f>INDEX(Manager!B:B, MATCH(Table2[[#This Row],[Manager ID]],Manager!A:A,0))</f>
        <v>Michael Albert</v>
      </c>
      <c r="AA86">
        <f ca="1">DATEDIF(Table2[[#This Row],[DOB]],$AF$2,"y")</f>
        <v>41</v>
      </c>
      <c r="AB86" t="str">
        <f ca="1">IF(Table2[[#This Row],[Age]]&lt;20,"&lt;20", IF(Table2[[#This Row],[Age]]&lt;=29, "20-29", IF(Table2[[#This Row],[Age]]&lt;=39, "30-39", IF(Table2[[#This Row],[Age]]&lt;=49, "40-49", IF(Table2[[#This Row],[Age]]&lt;=60,"50-60","&gt;60")))))</f>
        <v>40-49</v>
      </c>
      <c r="AC86">
        <f>YEAR(Table2[[#This Row],[DateofHire]])</f>
        <v>2012</v>
      </c>
      <c r="AD8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87" spans="1:30" ht="15.75" customHeight="1" x14ac:dyDescent="0.35">
      <c r="A87" s="1" t="s">
        <v>179</v>
      </c>
      <c r="B87" s="1">
        <v>10296</v>
      </c>
      <c r="C87" s="1" t="s">
        <v>23</v>
      </c>
      <c r="D87" s="1" t="s">
        <v>24</v>
      </c>
      <c r="E87" s="1">
        <v>10088</v>
      </c>
      <c r="F87" s="2">
        <v>41687</v>
      </c>
      <c r="G87" s="1">
        <v>59124</v>
      </c>
      <c r="H87" s="1" t="s">
        <v>511</v>
      </c>
      <c r="I87" s="2">
        <v>32634</v>
      </c>
      <c r="J87" s="1" t="s">
        <v>25</v>
      </c>
      <c r="K87" s="1" t="s">
        <v>26</v>
      </c>
      <c r="L87" s="1" t="s">
        <v>27</v>
      </c>
      <c r="M87" s="1" t="s">
        <v>28</v>
      </c>
      <c r="N87" s="1">
        <v>2458</v>
      </c>
      <c r="O87" s="2">
        <v>43156</v>
      </c>
      <c r="P87" s="1" t="s">
        <v>180</v>
      </c>
      <c r="Q87" s="1" t="s">
        <v>74</v>
      </c>
      <c r="R87" s="1" t="s">
        <v>48</v>
      </c>
      <c r="S87" s="1" t="s">
        <v>88</v>
      </c>
      <c r="T87" s="1">
        <v>2.2999999999999998</v>
      </c>
      <c r="U87" s="1">
        <v>3</v>
      </c>
      <c r="V87" s="2">
        <v>42750</v>
      </c>
      <c r="W87" s="1">
        <v>19</v>
      </c>
      <c r="X87" t="str">
        <f>INDEX(Position!B:B, MATCH(Table2[[#This Row],[Position ID]],Position!A:A,0))</f>
        <v>Production Technician I</v>
      </c>
      <c r="Y87" t="str">
        <f>INDEX(Department!B:B, MATCH(Table2[[#This Row],[Department ID]],Department!A:A,0))</f>
        <v>Production</v>
      </c>
      <c r="Z87" t="str">
        <f>INDEX(Manager!B:B, MATCH(Table2[[#This Row],[Manager ID]],Manager!A:A,0))</f>
        <v>Elijiah Gray</v>
      </c>
      <c r="AA87">
        <f ca="1">DATEDIF(Table2[[#This Row],[DOB]],$AF$2,"y")</f>
        <v>35</v>
      </c>
      <c r="AB87" t="str">
        <f ca="1">IF(Table2[[#This Row],[Age]]&lt;20,"&lt;20", IF(Table2[[#This Row],[Age]]&lt;=29, "20-29", IF(Table2[[#This Row],[Age]]&lt;=39, "30-39", IF(Table2[[#This Row],[Age]]&lt;=49, "40-49", IF(Table2[[#This Row],[Age]]&lt;=60,"50-60","&gt;60")))))</f>
        <v>30-39</v>
      </c>
      <c r="AC87">
        <f>YEAR(Table2[[#This Row],[DateofHire]])</f>
        <v>2014</v>
      </c>
      <c r="AD8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88" spans="1:30" ht="15.75" customHeight="1" x14ac:dyDescent="0.35">
      <c r="A88" s="1" t="s">
        <v>181</v>
      </c>
      <c r="B88" s="1">
        <v>10290</v>
      </c>
      <c r="C88" s="1" t="s">
        <v>51</v>
      </c>
      <c r="D88" s="1" t="s">
        <v>52</v>
      </c>
      <c r="E88" s="1">
        <v>10194</v>
      </c>
      <c r="F88" s="2">
        <v>40665</v>
      </c>
      <c r="G88" s="1">
        <v>99280</v>
      </c>
      <c r="H88" s="1" t="s">
        <v>511</v>
      </c>
      <c r="I88" s="2">
        <v>31912</v>
      </c>
      <c r="J88" s="1" t="s">
        <v>36</v>
      </c>
      <c r="K88" s="1" t="s">
        <v>26</v>
      </c>
      <c r="L88" s="1" t="s">
        <v>57</v>
      </c>
      <c r="M88" s="1" t="s">
        <v>28</v>
      </c>
      <c r="N88" s="1">
        <v>1749</v>
      </c>
      <c r="O88" s="2">
        <v>41430</v>
      </c>
      <c r="P88" s="1" t="s">
        <v>73</v>
      </c>
      <c r="Q88" s="1" t="s">
        <v>74</v>
      </c>
      <c r="R88" s="1" t="s">
        <v>39</v>
      </c>
      <c r="S88" s="1" t="s">
        <v>88</v>
      </c>
      <c r="T88" s="1">
        <v>2.1</v>
      </c>
      <c r="U88" s="1">
        <v>5</v>
      </c>
      <c r="V88" s="2">
        <v>41131</v>
      </c>
      <c r="W88" s="1">
        <v>19</v>
      </c>
      <c r="X88" t="str">
        <f>INDEX(Position!B:B, MATCH(Table2[[#This Row],[Position ID]],Position!A:A,0))</f>
        <v>Software Engineer</v>
      </c>
      <c r="Y88" t="str">
        <f>INDEX(Department!B:B, MATCH(Table2[[#This Row],[Department ID]],Department!A:A,0))</f>
        <v>Software Engineering</v>
      </c>
      <c r="Z88" t="str">
        <f>INDEX(Manager!B:B, MATCH(Table2[[#This Row],[Manager ID]],Manager!A:A,0))</f>
        <v>Alex Sweetwater</v>
      </c>
      <c r="AA88">
        <f ca="1">DATEDIF(Table2[[#This Row],[DOB]],$AF$2,"y")</f>
        <v>37</v>
      </c>
      <c r="AB88" t="str">
        <f ca="1">IF(Table2[[#This Row],[Age]]&lt;20,"&lt;20", IF(Table2[[#This Row],[Age]]&lt;=29, "20-29", IF(Table2[[#This Row],[Age]]&lt;=39, "30-39", IF(Table2[[#This Row],[Age]]&lt;=49, "40-49", IF(Table2[[#This Row],[Age]]&lt;=60,"50-60","&gt;60")))))</f>
        <v>30-39</v>
      </c>
      <c r="AC88">
        <f>YEAR(Table2[[#This Row],[DateofHire]])</f>
        <v>2011</v>
      </c>
      <c r="AD8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89" spans="1:30" ht="15.75" customHeight="1" x14ac:dyDescent="0.35">
      <c r="A89" s="1" t="s">
        <v>182</v>
      </c>
      <c r="B89" s="1">
        <v>10263</v>
      </c>
      <c r="C89" s="1" t="s">
        <v>42</v>
      </c>
      <c r="D89" s="1" t="s">
        <v>24</v>
      </c>
      <c r="E89" s="1">
        <v>10088</v>
      </c>
      <c r="F89" s="2">
        <v>41827</v>
      </c>
      <c r="G89" s="1">
        <v>71776</v>
      </c>
      <c r="H89" s="1" t="s">
        <v>511</v>
      </c>
      <c r="I89" s="2">
        <v>28755</v>
      </c>
      <c r="J89" s="1" t="s">
        <v>36</v>
      </c>
      <c r="K89" s="1" t="s">
        <v>26</v>
      </c>
      <c r="L89" s="1" t="s">
        <v>57</v>
      </c>
      <c r="M89" s="1" t="s">
        <v>28</v>
      </c>
      <c r="N89" s="1">
        <v>1824</v>
      </c>
      <c r="P89" s="1" t="s">
        <v>29</v>
      </c>
      <c r="Q89" s="1" t="s">
        <v>30</v>
      </c>
      <c r="R89" s="1" t="s">
        <v>31</v>
      </c>
      <c r="S89" s="1" t="s">
        <v>40</v>
      </c>
      <c r="T89" s="1">
        <v>4.4000000000000004</v>
      </c>
      <c r="U89" s="1">
        <v>5</v>
      </c>
      <c r="V89" s="2">
        <v>43518</v>
      </c>
      <c r="W89" s="1">
        <v>17</v>
      </c>
      <c r="X89" t="str">
        <f>INDEX(Position!B:B, MATCH(Table2[[#This Row],[Position ID]],Position!A:A,0))</f>
        <v>Production Technician II</v>
      </c>
      <c r="Y89" t="str">
        <f>INDEX(Department!B:B, MATCH(Table2[[#This Row],[Department ID]],Department!A:A,0))</f>
        <v>Production</v>
      </c>
      <c r="Z89" t="str">
        <f>INDEX(Manager!B:B, MATCH(Table2[[#This Row],[Manager ID]],Manager!A:A,0))</f>
        <v>Elijiah Gray</v>
      </c>
      <c r="AA89">
        <f ca="1">DATEDIF(Table2[[#This Row],[DOB]],$AF$2,"y")</f>
        <v>46</v>
      </c>
      <c r="AB89" t="str">
        <f ca="1">IF(Table2[[#This Row],[Age]]&lt;20,"&lt;20", IF(Table2[[#This Row],[Age]]&lt;=29, "20-29", IF(Table2[[#This Row],[Age]]&lt;=39, "30-39", IF(Table2[[#This Row],[Age]]&lt;=49, "40-49", IF(Table2[[#This Row],[Age]]&lt;=60,"50-60","&gt;60")))))</f>
        <v>40-49</v>
      </c>
      <c r="AC89">
        <f>YEAR(Table2[[#This Row],[DateofHire]])</f>
        <v>2014</v>
      </c>
      <c r="AD8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90" spans="1:30" ht="15.75" customHeight="1" x14ac:dyDescent="0.35">
      <c r="A90" s="1" t="s">
        <v>183</v>
      </c>
      <c r="B90" s="1">
        <v>10136</v>
      </c>
      <c r="C90" s="1" t="s">
        <v>42</v>
      </c>
      <c r="D90" s="1" t="s">
        <v>24</v>
      </c>
      <c r="E90" s="1">
        <v>10069</v>
      </c>
      <c r="F90" s="2">
        <v>41687</v>
      </c>
      <c r="G90" s="1">
        <v>65902</v>
      </c>
      <c r="H90" s="1" t="s">
        <v>511</v>
      </c>
      <c r="I90" s="2">
        <v>32047</v>
      </c>
      <c r="J90" s="1" t="s">
        <v>25</v>
      </c>
      <c r="K90" s="1" t="s">
        <v>26</v>
      </c>
      <c r="L90" s="1" t="s">
        <v>57</v>
      </c>
      <c r="M90" s="1" t="s">
        <v>28</v>
      </c>
      <c r="N90" s="1">
        <v>2324</v>
      </c>
      <c r="P90" s="1" t="s">
        <v>29</v>
      </c>
      <c r="Q90" s="1" t="s">
        <v>30</v>
      </c>
      <c r="R90" s="1" t="s">
        <v>31</v>
      </c>
      <c r="S90" s="1" t="s">
        <v>40</v>
      </c>
      <c r="T90" s="1">
        <v>4</v>
      </c>
      <c r="U90" s="1">
        <v>4</v>
      </c>
      <c r="V90" s="2">
        <v>43472</v>
      </c>
      <c r="W90" s="1">
        <v>7</v>
      </c>
      <c r="X90" t="str">
        <f>INDEX(Position!B:B, MATCH(Table2[[#This Row],[Position ID]],Position!A:A,0))</f>
        <v>Production Technician II</v>
      </c>
      <c r="Y90" t="str">
        <f>INDEX(Department!B:B, MATCH(Table2[[#This Row],[Department ID]],Department!A:A,0))</f>
        <v>Production</v>
      </c>
      <c r="Z90" t="str">
        <f>INDEX(Manager!B:B, MATCH(Table2[[#This Row],[Manager ID]],Manager!A:A,0))</f>
        <v>Webster Butler</v>
      </c>
      <c r="AA90">
        <f ca="1">DATEDIF(Table2[[#This Row],[DOB]],$AF$2,"y")</f>
        <v>37</v>
      </c>
      <c r="AB90" t="str">
        <f ca="1">IF(Table2[[#This Row],[Age]]&lt;20,"&lt;20", IF(Table2[[#This Row],[Age]]&lt;=29, "20-29", IF(Table2[[#This Row],[Age]]&lt;=39, "30-39", IF(Table2[[#This Row],[Age]]&lt;=49, "40-49", IF(Table2[[#This Row],[Age]]&lt;=60,"50-60","&gt;60")))))</f>
        <v>30-39</v>
      </c>
      <c r="AC90">
        <f>YEAR(Table2[[#This Row],[DateofHire]])</f>
        <v>2014</v>
      </c>
      <c r="AD9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91" spans="1:30" ht="15.75" customHeight="1" x14ac:dyDescent="0.35">
      <c r="A91" s="1" t="s">
        <v>184</v>
      </c>
      <c r="B91" s="1">
        <v>10189</v>
      </c>
      <c r="C91" s="1" t="s">
        <v>23</v>
      </c>
      <c r="D91" s="1" t="s">
        <v>24</v>
      </c>
      <c r="E91" s="1">
        <v>10069</v>
      </c>
      <c r="F91" s="2">
        <v>40854</v>
      </c>
      <c r="G91" s="1">
        <v>57748</v>
      </c>
      <c r="H91" s="1" t="s">
        <v>511</v>
      </c>
      <c r="I91" s="2">
        <v>20193</v>
      </c>
      <c r="J91" s="1" t="s">
        <v>36</v>
      </c>
      <c r="K91" s="1" t="s">
        <v>26</v>
      </c>
      <c r="L91" s="1" t="s">
        <v>27</v>
      </c>
      <c r="M91" s="1" t="s">
        <v>28</v>
      </c>
      <c r="N91" s="1">
        <v>2176</v>
      </c>
      <c r="O91" s="2">
        <v>42507</v>
      </c>
      <c r="P91" s="1" t="s">
        <v>174</v>
      </c>
      <c r="Q91" s="1" t="s">
        <v>38</v>
      </c>
      <c r="R91" s="1" t="s">
        <v>48</v>
      </c>
      <c r="S91" s="1" t="s">
        <v>40</v>
      </c>
      <c r="T91" s="1">
        <v>3.13</v>
      </c>
      <c r="U91" s="1">
        <v>3</v>
      </c>
      <c r="V91" s="2">
        <v>42404</v>
      </c>
      <c r="W91" s="1">
        <v>16</v>
      </c>
      <c r="X91" t="str">
        <f>INDEX(Position!B:B, MATCH(Table2[[#This Row],[Position ID]],Position!A:A,0))</f>
        <v>Production Technician I</v>
      </c>
      <c r="Y91" t="str">
        <f>INDEX(Department!B:B, MATCH(Table2[[#This Row],[Department ID]],Department!A:A,0))</f>
        <v>Production</v>
      </c>
      <c r="Z91" t="str">
        <f>INDEX(Manager!B:B, MATCH(Table2[[#This Row],[Manager ID]],Manager!A:A,0))</f>
        <v>Webster Butler</v>
      </c>
      <c r="AA91">
        <f ca="1">DATEDIF(Table2[[#This Row],[DOB]],$AF$2,"y")</f>
        <v>69</v>
      </c>
      <c r="AB91" t="str">
        <f ca="1">IF(Table2[[#This Row],[Age]]&lt;20,"&lt;20", IF(Table2[[#This Row],[Age]]&lt;=29, "20-29", IF(Table2[[#This Row],[Age]]&lt;=39, "30-39", IF(Table2[[#This Row],[Age]]&lt;=49, "40-49", IF(Table2[[#This Row],[Age]]&lt;=60,"50-60","&gt;60")))))</f>
        <v>&gt;60</v>
      </c>
      <c r="AC91">
        <f>YEAR(Table2[[#This Row],[DateofHire]])</f>
        <v>2011</v>
      </c>
      <c r="AD9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92" spans="1:30" ht="15.75" customHeight="1" x14ac:dyDescent="0.35">
      <c r="A92" s="1" t="s">
        <v>185</v>
      </c>
      <c r="B92" s="1">
        <v>10308</v>
      </c>
      <c r="C92" s="1" t="s">
        <v>23</v>
      </c>
      <c r="D92" s="1" t="s">
        <v>24</v>
      </c>
      <c r="E92" s="1">
        <v>10002</v>
      </c>
      <c r="F92" s="2">
        <v>42135</v>
      </c>
      <c r="G92" s="1">
        <v>64057</v>
      </c>
      <c r="H92" s="1" t="s">
        <v>512</v>
      </c>
      <c r="I92" s="2">
        <v>32799</v>
      </c>
      <c r="J92" s="1" t="s">
        <v>36</v>
      </c>
      <c r="K92" s="1" t="s">
        <v>26</v>
      </c>
      <c r="L92" s="1" t="s">
        <v>27</v>
      </c>
      <c r="M92" s="1" t="s">
        <v>28</v>
      </c>
      <c r="N92" s="1">
        <v>2132</v>
      </c>
      <c r="P92" s="1" t="s">
        <v>29</v>
      </c>
      <c r="Q92" s="1" t="s">
        <v>30</v>
      </c>
      <c r="R92" s="1" t="s">
        <v>39</v>
      </c>
      <c r="S92" s="1" t="s">
        <v>154</v>
      </c>
      <c r="T92" s="1">
        <v>1.56</v>
      </c>
      <c r="U92" s="1">
        <v>5</v>
      </c>
      <c r="V92" s="2">
        <v>43468</v>
      </c>
      <c r="W92" s="1">
        <v>15</v>
      </c>
      <c r="X92" t="str">
        <f>INDEX(Position!B:B, MATCH(Table2[[#This Row],[Position ID]],Position!A:A,0))</f>
        <v>Production Technician I</v>
      </c>
      <c r="Y92" t="str">
        <f>INDEX(Department!B:B, MATCH(Table2[[#This Row],[Department ID]],Department!A:A,0))</f>
        <v>Production</v>
      </c>
      <c r="Z92" t="str">
        <f>INDEX(Manager!B:B, MATCH(Table2[[#This Row],[Manager ID]],Manager!A:A,0))</f>
        <v>Amy Dunn</v>
      </c>
      <c r="AA92">
        <f ca="1">DATEDIF(Table2[[#This Row],[DOB]],$AF$2,"y")</f>
        <v>34</v>
      </c>
      <c r="AB92" t="str">
        <f ca="1">IF(Table2[[#This Row],[Age]]&lt;20,"&lt;20", IF(Table2[[#This Row],[Age]]&lt;=29, "20-29", IF(Table2[[#This Row],[Age]]&lt;=39, "30-39", IF(Table2[[#This Row],[Age]]&lt;=49, "40-49", IF(Table2[[#This Row],[Age]]&lt;=60,"50-60","&gt;60")))))</f>
        <v>30-39</v>
      </c>
      <c r="AC92">
        <f>YEAR(Table2[[#This Row],[DateofHire]])</f>
        <v>2015</v>
      </c>
      <c r="AD9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93" spans="1:30" ht="15.75" customHeight="1" x14ac:dyDescent="0.35">
      <c r="A93" s="1" t="s">
        <v>186</v>
      </c>
      <c r="B93" s="1">
        <v>10309</v>
      </c>
      <c r="C93" s="1" t="s">
        <v>187</v>
      </c>
      <c r="D93" s="1" t="s">
        <v>35</v>
      </c>
      <c r="E93" s="1">
        <v>10250</v>
      </c>
      <c r="F93" s="2">
        <v>42093</v>
      </c>
      <c r="G93" s="1">
        <v>53366</v>
      </c>
      <c r="H93" s="1" t="s">
        <v>512</v>
      </c>
      <c r="I93" s="2">
        <v>31946</v>
      </c>
      <c r="J93" s="1" t="s">
        <v>25</v>
      </c>
      <c r="K93" s="1" t="s">
        <v>26</v>
      </c>
      <c r="L93" s="1" t="s">
        <v>27</v>
      </c>
      <c r="M93" s="1" t="s">
        <v>28</v>
      </c>
      <c r="N93" s="1">
        <v>2138</v>
      </c>
      <c r="P93" s="1" t="s">
        <v>29</v>
      </c>
      <c r="Q93" s="1" t="s">
        <v>30</v>
      </c>
      <c r="R93" s="1" t="s">
        <v>31</v>
      </c>
      <c r="S93" s="1" t="s">
        <v>154</v>
      </c>
      <c r="T93" s="1">
        <v>1.2</v>
      </c>
      <c r="U93" s="1">
        <v>3</v>
      </c>
      <c r="V93" s="2">
        <v>43500</v>
      </c>
      <c r="W93" s="1">
        <v>2</v>
      </c>
      <c r="X93" t="str">
        <f>INDEX(Position!B:B, MATCH(Table2[[#This Row],[Position ID]],Position!A:A,0))</f>
        <v>Network Engineer</v>
      </c>
      <c r="Y93" t="str">
        <f>INDEX(Department!B:B, MATCH(Table2[[#This Row],[Department ID]],Department!A:A,0))</f>
        <v>IT/IS</v>
      </c>
      <c r="Z93" t="str">
        <f>INDEX(Manager!B:B, MATCH(Table2[[#This Row],[Manager ID]],Manager!A:A,0))</f>
        <v>Peter Monroe</v>
      </c>
      <c r="AA93">
        <f ca="1">DATEDIF(Table2[[#This Row],[DOB]],$AF$2,"y")</f>
        <v>37</v>
      </c>
      <c r="AB93" t="str">
        <f ca="1">IF(Table2[[#This Row],[Age]]&lt;20,"&lt;20", IF(Table2[[#This Row],[Age]]&lt;=29, "20-29", IF(Table2[[#This Row],[Age]]&lt;=39, "30-39", IF(Table2[[#This Row],[Age]]&lt;=49, "40-49", IF(Table2[[#This Row],[Age]]&lt;=60,"50-60","&gt;60")))))</f>
        <v>30-39</v>
      </c>
      <c r="AC93">
        <f>YEAR(Table2[[#This Row],[DateofHire]])</f>
        <v>2015</v>
      </c>
      <c r="AD9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94" spans="1:30" ht="15.75" customHeight="1" x14ac:dyDescent="0.35">
      <c r="A94" s="1" t="s">
        <v>188</v>
      </c>
      <c r="B94" s="1">
        <v>10049</v>
      </c>
      <c r="C94" s="1" t="s">
        <v>23</v>
      </c>
      <c r="D94" s="1" t="s">
        <v>24</v>
      </c>
      <c r="E94" s="1">
        <v>10114</v>
      </c>
      <c r="F94" s="2">
        <v>40917</v>
      </c>
      <c r="G94" s="1">
        <v>58530</v>
      </c>
      <c r="H94" s="1" t="s">
        <v>511</v>
      </c>
      <c r="I94" s="2">
        <v>29661</v>
      </c>
      <c r="J94" s="1" t="s">
        <v>36</v>
      </c>
      <c r="K94" s="1" t="s">
        <v>26</v>
      </c>
      <c r="L94" s="1" t="s">
        <v>27</v>
      </c>
      <c r="M94" s="1" t="s">
        <v>28</v>
      </c>
      <c r="N94" s="1">
        <v>2155</v>
      </c>
      <c r="P94" s="1" t="s">
        <v>29</v>
      </c>
      <c r="Q94" s="1" t="s">
        <v>30</v>
      </c>
      <c r="R94" s="1" t="s">
        <v>48</v>
      </c>
      <c r="S94" s="1" t="s">
        <v>40</v>
      </c>
      <c r="T94" s="1">
        <v>5</v>
      </c>
      <c r="U94" s="1">
        <v>5</v>
      </c>
      <c r="V94" s="2">
        <v>43494</v>
      </c>
      <c r="W94" s="1">
        <v>19</v>
      </c>
      <c r="X94" t="str">
        <f>INDEX(Position!B:B, MATCH(Table2[[#This Row],[Position ID]],Position!A:A,0))</f>
        <v>Production Technician I</v>
      </c>
      <c r="Y94" t="str">
        <f>INDEX(Department!B:B, MATCH(Table2[[#This Row],[Department ID]],Department!A:A,0))</f>
        <v>Production</v>
      </c>
      <c r="Z94" t="str">
        <f>INDEX(Manager!B:B, MATCH(Table2[[#This Row],[Manager ID]],Manager!A:A,0))</f>
        <v>Brannon Miller</v>
      </c>
      <c r="AA94">
        <f ca="1">DATEDIF(Table2[[#This Row],[DOB]],$AF$2,"y")</f>
        <v>43</v>
      </c>
      <c r="AB94" t="str">
        <f ca="1">IF(Table2[[#This Row],[Age]]&lt;20,"&lt;20", IF(Table2[[#This Row],[Age]]&lt;=29, "20-29", IF(Table2[[#This Row],[Age]]&lt;=39, "30-39", IF(Table2[[#This Row],[Age]]&lt;=49, "40-49", IF(Table2[[#This Row],[Age]]&lt;=60,"50-60","&gt;60")))))</f>
        <v>40-49</v>
      </c>
      <c r="AC94">
        <f>YEAR(Table2[[#This Row],[DateofHire]])</f>
        <v>2012</v>
      </c>
      <c r="AD9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95" spans="1:30" ht="15.75" customHeight="1" x14ac:dyDescent="0.35">
      <c r="A95" s="1" t="s">
        <v>189</v>
      </c>
      <c r="B95" s="1">
        <v>10093</v>
      </c>
      <c r="C95" s="1" t="s">
        <v>42</v>
      </c>
      <c r="D95" s="1" t="s">
        <v>24</v>
      </c>
      <c r="E95" s="1">
        <v>10002</v>
      </c>
      <c r="F95" s="2">
        <v>40679</v>
      </c>
      <c r="G95" s="1">
        <v>72609</v>
      </c>
      <c r="H95" s="1" t="s">
        <v>512</v>
      </c>
      <c r="I95" s="2">
        <v>29860</v>
      </c>
      <c r="J95" s="1" t="s">
        <v>25</v>
      </c>
      <c r="K95" s="1" t="s">
        <v>26</v>
      </c>
      <c r="L95" s="1" t="s">
        <v>27</v>
      </c>
      <c r="M95" s="1" t="s">
        <v>28</v>
      </c>
      <c r="N95" s="1">
        <v>2143</v>
      </c>
      <c r="O95" s="2">
        <v>41449</v>
      </c>
      <c r="P95" s="1" t="s">
        <v>43</v>
      </c>
      <c r="Q95" s="1" t="s">
        <v>38</v>
      </c>
      <c r="R95" s="1" t="s">
        <v>48</v>
      </c>
      <c r="S95" s="1" t="s">
        <v>40</v>
      </c>
      <c r="T95" s="1">
        <v>4.76</v>
      </c>
      <c r="U95" s="1">
        <v>5</v>
      </c>
      <c r="V95" s="2">
        <v>41369</v>
      </c>
      <c r="W95" s="1">
        <v>20</v>
      </c>
      <c r="X95" t="str">
        <f>INDEX(Position!B:B, MATCH(Table2[[#This Row],[Position ID]],Position!A:A,0))</f>
        <v>Production Technician II</v>
      </c>
      <c r="Y95" t="str">
        <f>INDEX(Department!B:B, MATCH(Table2[[#This Row],[Department ID]],Department!A:A,0))</f>
        <v>Production</v>
      </c>
      <c r="Z95" t="str">
        <f>INDEX(Manager!B:B, MATCH(Table2[[#This Row],[Manager ID]],Manager!A:A,0))</f>
        <v>Amy Dunn</v>
      </c>
      <c r="AA95">
        <f ca="1">DATEDIF(Table2[[#This Row],[DOB]],$AF$2,"y")</f>
        <v>43</v>
      </c>
      <c r="AB95" t="str">
        <f ca="1">IF(Table2[[#This Row],[Age]]&lt;20,"&lt;20", IF(Table2[[#This Row],[Age]]&lt;=29, "20-29", IF(Table2[[#This Row],[Age]]&lt;=39, "30-39", IF(Table2[[#This Row],[Age]]&lt;=49, "40-49", IF(Table2[[#This Row],[Age]]&lt;=60,"50-60","&gt;60")))))</f>
        <v>40-49</v>
      </c>
      <c r="AC95">
        <f>YEAR(Table2[[#This Row],[DateofHire]])</f>
        <v>2011</v>
      </c>
      <c r="AD9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96" spans="1:30" ht="15.75" customHeight="1" x14ac:dyDescent="0.35">
      <c r="A96" s="1" t="s">
        <v>190</v>
      </c>
      <c r="B96" s="1">
        <v>10163</v>
      </c>
      <c r="C96" s="1" t="s">
        <v>42</v>
      </c>
      <c r="D96" s="1" t="s">
        <v>24</v>
      </c>
      <c r="E96" s="1">
        <v>10062</v>
      </c>
      <c r="F96" s="2">
        <v>40637</v>
      </c>
      <c r="G96" s="1">
        <v>55965</v>
      </c>
      <c r="H96" s="1" t="s">
        <v>511</v>
      </c>
      <c r="I96" s="2">
        <v>30628</v>
      </c>
      <c r="J96" s="1" t="s">
        <v>36</v>
      </c>
      <c r="K96" s="1" t="s">
        <v>26</v>
      </c>
      <c r="L96" s="1" t="s">
        <v>27</v>
      </c>
      <c r="M96" s="1" t="s">
        <v>28</v>
      </c>
      <c r="N96" s="1">
        <v>2170</v>
      </c>
      <c r="O96" s="2">
        <v>41283</v>
      </c>
      <c r="P96" s="1" t="s">
        <v>37</v>
      </c>
      <c r="Q96" s="1" t="s">
        <v>38</v>
      </c>
      <c r="R96" s="1" t="s">
        <v>48</v>
      </c>
      <c r="S96" s="1" t="s">
        <v>40</v>
      </c>
      <c r="T96" s="1">
        <v>3.66</v>
      </c>
      <c r="U96" s="1">
        <v>3</v>
      </c>
      <c r="V96" s="2">
        <v>40915</v>
      </c>
      <c r="W96" s="1">
        <v>6</v>
      </c>
      <c r="X96" t="str">
        <f>INDEX(Position!B:B, MATCH(Table2[[#This Row],[Position ID]],Position!A:A,0))</f>
        <v>Production Technician II</v>
      </c>
      <c r="Y96" t="str">
        <f>INDEX(Department!B:B, MATCH(Table2[[#This Row],[Department ID]],Department!A:A,0))</f>
        <v>Production</v>
      </c>
      <c r="Z96" t="str">
        <f>INDEX(Manager!B:B, MATCH(Table2[[#This Row],[Manager ID]],Manager!A:A,0))</f>
        <v>Ketsia Liebig</v>
      </c>
      <c r="AA96">
        <f ca="1">DATEDIF(Table2[[#This Row],[DOB]],$AF$2,"y")</f>
        <v>40</v>
      </c>
      <c r="AB96" t="str">
        <f ca="1">IF(Table2[[#This Row],[Age]]&lt;20,"&lt;20", IF(Table2[[#This Row],[Age]]&lt;=29, "20-29", IF(Table2[[#This Row],[Age]]&lt;=39, "30-39", IF(Table2[[#This Row],[Age]]&lt;=49, "40-49", IF(Table2[[#This Row],[Age]]&lt;=60,"50-60","&gt;60")))))</f>
        <v>40-49</v>
      </c>
      <c r="AC96">
        <f>YEAR(Table2[[#This Row],[DateofHire]])</f>
        <v>2011</v>
      </c>
      <c r="AD9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97" spans="1:30" ht="15.75" customHeight="1" x14ac:dyDescent="0.35">
      <c r="A97" s="1" t="s">
        <v>191</v>
      </c>
      <c r="B97" s="1">
        <v>10305</v>
      </c>
      <c r="C97" s="1" t="s">
        <v>107</v>
      </c>
      <c r="D97" s="1" t="s">
        <v>108</v>
      </c>
      <c r="E97" s="1">
        <v>10200</v>
      </c>
      <c r="F97" s="2">
        <v>41911</v>
      </c>
      <c r="G97" s="1">
        <v>70187</v>
      </c>
      <c r="H97" s="1" t="s">
        <v>512</v>
      </c>
      <c r="I97" s="2">
        <v>27582</v>
      </c>
      <c r="J97" s="1" t="s">
        <v>36</v>
      </c>
      <c r="K97" s="1" t="s">
        <v>26</v>
      </c>
      <c r="L97" s="1" t="s">
        <v>27</v>
      </c>
      <c r="M97" s="1" t="s">
        <v>28</v>
      </c>
      <c r="N97" s="1">
        <v>2330</v>
      </c>
      <c r="O97" s="2">
        <v>43331</v>
      </c>
      <c r="P97" s="1" t="s">
        <v>192</v>
      </c>
      <c r="Q97" s="1" t="s">
        <v>74</v>
      </c>
      <c r="R97" s="1" t="s">
        <v>55</v>
      </c>
      <c r="S97" s="1" t="s">
        <v>154</v>
      </c>
      <c r="T97" s="1">
        <v>2</v>
      </c>
      <c r="U97" s="1">
        <v>5</v>
      </c>
      <c r="V97" s="2">
        <v>43493</v>
      </c>
      <c r="W97" s="1">
        <v>7</v>
      </c>
      <c r="X97" t="str">
        <f>INDEX(Position!B:B, MATCH(Table2[[#This Row],[Position ID]],Position!A:A,0))</f>
        <v>Area Sales Manager</v>
      </c>
      <c r="Y97" t="str">
        <f>INDEX(Department!B:B, MATCH(Table2[[#This Row],[Department ID]],Department!A:A,0))</f>
        <v>Sales</v>
      </c>
      <c r="Z97" t="str">
        <f>INDEX(Manager!B:B, MATCH(Table2[[#This Row],[Manager ID]],Manager!A:A,0))</f>
        <v>Lynn Daneault</v>
      </c>
      <c r="AA97">
        <f ca="1">DATEDIF(Table2[[#This Row],[DOB]],$AF$2,"y")</f>
        <v>49</v>
      </c>
      <c r="AB97" t="str">
        <f ca="1">IF(Table2[[#This Row],[Age]]&lt;20,"&lt;20", IF(Table2[[#This Row],[Age]]&lt;=29, "20-29", IF(Table2[[#This Row],[Age]]&lt;=39, "30-39", IF(Table2[[#This Row],[Age]]&lt;=49, "40-49", IF(Table2[[#This Row],[Age]]&lt;=60,"50-60","&gt;60")))))</f>
        <v>40-49</v>
      </c>
      <c r="AC97">
        <f>YEAR(Table2[[#This Row],[DateofHire]])</f>
        <v>2014</v>
      </c>
      <c r="AD9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98" spans="1:30" ht="15.75" customHeight="1" x14ac:dyDescent="0.35">
      <c r="A98" s="1" t="s">
        <v>193</v>
      </c>
      <c r="B98" s="1">
        <v>10015</v>
      </c>
      <c r="C98" s="1" t="s">
        <v>194</v>
      </c>
      <c r="D98" s="1" t="s">
        <v>35</v>
      </c>
      <c r="E98" s="1">
        <v>10150</v>
      </c>
      <c r="F98" s="2">
        <v>40648</v>
      </c>
      <c r="G98" s="1">
        <v>178000</v>
      </c>
      <c r="H98" s="1" t="s">
        <v>512</v>
      </c>
      <c r="I98" s="2">
        <v>29407</v>
      </c>
      <c r="J98" s="1" t="s">
        <v>25</v>
      </c>
      <c r="K98" s="1" t="s">
        <v>26</v>
      </c>
      <c r="L98" s="1" t="s">
        <v>57</v>
      </c>
      <c r="M98" s="1" t="s">
        <v>28</v>
      </c>
      <c r="N98" s="1">
        <v>1460</v>
      </c>
      <c r="P98" s="1" t="s">
        <v>29</v>
      </c>
      <c r="Q98" s="1" t="s">
        <v>30</v>
      </c>
      <c r="R98" s="1" t="s">
        <v>39</v>
      </c>
      <c r="S98" s="1" t="s">
        <v>32</v>
      </c>
      <c r="T98" s="1">
        <v>5</v>
      </c>
      <c r="U98" s="1">
        <v>5</v>
      </c>
      <c r="V98" s="2">
        <v>43472</v>
      </c>
      <c r="W98" s="1">
        <v>15</v>
      </c>
      <c r="X98" t="str">
        <f>INDEX(Position!B:B, MATCH(Table2[[#This Row],[Position ID]],Position!A:A,0))</f>
        <v>IT Director</v>
      </c>
      <c r="Y98" t="str">
        <f>INDEX(Department!B:B, MATCH(Table2[[#This Row],[Department ID]],Department!A:A,0))</f>
        <v>IT/IS</v>
      </c>
      <c r="Z98" t="str">
        <f>INDEX(Manager!B:B, MATCH(Table2[[#This Row],[Manager ID]],Manager!A:A,0))</f>
        <v>Jennifer Zamora</v>
      </c>
      <c r="AA98">
        <f ca="1">DATEDIF(Table2[[#This Row],[DOB]],$AF$2,"y")</f>
        <v>44</v>
      </c>
      <c r="AB98" t="str">
        <f ca="1">IF(Table2[[#This Row],[Age]]&lt;20,"&lt;20", IF(Table2[[#This Row],[Age]]&lt;=29, "20-29", IF(Table2[[#This Row],[Age]]&lt;=39, "30-39", IF(Table2[[#This Row],[Age]]&lt;=49, "40-49", IF(Table2[[#This Row],[Age]]&lt;=60,"50-60","&gt;60")))))</f>
        <v>40-49</v>
      </c>
      <c r="AC98">
        <f>YEAR(Table2[[#This Row],[DateofHire]])</f>
        <v>2011</v>
      </c>
      <c r="AD9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&gt;150K</v>
      </c>
    </row>
    <row r="99" spans="1:30" ht="15.75" customHeight="1" x14ac:dyDescent="0.35">
      <c r="A99" s="1" t="s">
        <v>195</v>
      </c>
      <c r="B99" s="1">
        <v>10080</v>
      </c>
      <c r="C99" s="1" t="s">
        <v>95</v>
      </c>
      <c r="D99" s="1" t="s">
        <v>96</v>
      </c>
      <c r="E99" s="1">
        <v>10080</v>
      </c>
      <c r="F99" s="2">
        <v>39818</v>
      </c>
      <c r="G99" s="1">
        <v>99351</v>
      </c>
      <c r="H99" s="1" t="s">
        <v>511</v>
      </c>
      <c r="I99" s="2">
        <v>28961</v>
      </c>
      <c r="J99" s="1" t="s">
        <v>36</v>
      </c>
      <c r="K99" s="1" t="s">
        <v>26</v>
      </c>
      <c r="L99" s="1" t="s">
        <v>27</v>
      </c>
      <c r="M99" s="1" t="s">
        <v>28</v>
      </c>
      <c r="N99" s="1">
        <v>2050</v>
      </c>
      <c r="P99" s="1" t="s">
        <v>29</v>
      </c>
      <c r="Q99" s="1" t="s">
        <v>30</v>
      </c>
      <c r="R99" s="1" t="s">
        <v>196</v>
      </c>
      <c r="S99" s="1" t="s">
        <v>40</v>
      </c>
      <c r="T99" s="1">
        <v>5</v>
      </c>
      <c r="U99" s="1">
        <v>3</v>
      </c>
      <c r="V99" s="2">
        <v>43504</v>
      </c>
      <c r="W99" s="1">
        <v>3</v>
      </c>
      <c r="X99" t="str">
        <f>INDEX(Position!B:B, MATCH(Table2[[#This Row],[Position ID]],Position!A:A,0))</f>
        <v>Sr. Accountant</v>
      </c>
      <c r="Y99" t="str">
        <f>INDEX(Department!B:B, MATCH(Table2[[#This Row],[Department ID]],Department!A:A,0))</f>
        <v>Admin Offices</v>
      </c>
      <c r="Z99" t="str">
        <f>INDEX(Manager!B:B, MATCH(Table2[[#This Row],[Manager ID]],Manager!A:A,0))</f>
        <v>Board of Directors</v>
      </c>
      <c r="AA99">
        <f ca="1">DATEDIF(Table2[[#This Row],[DOB]],$AF$2,"y")</f>
        <v>45</v>
      </c>
      <c r="AB99" t="str">
        <f ca="1">IF(Table2[[#This Row],[Age]]&lt;20,"&lt;20", IF(Table2[[#This Row],[Age]]&lt;=29, "20-29", IF(Table2[[#This Row],[Age]]&lt;=39, "30-39", IF(Table2[[#This Row],[Age]]&lt;=49, "40-49", IF(Table2[[#This Row],[Age]]&lt;=60,"50-60","&gt;60")))))</f>
        <v>40-49</v>
      </c>
      <c r="AC99">
        <f>YEAR(Table2[[#This Row],[DateofHire]])</f>
        <v>2009</v>
      </c>
      <c r="AD9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100" spans="1:30" ht="15.75" customHeight="1" x14ac:dyDescent="0.35">
      <c r="A100" s="1" t="s">
        <v>197</v>
      </c>
      <c r="B100" s="1">
        <v>10258</v>
      </c>
      <c r="C100" s="1" t="s">
        <v>107</v>
      </c>
      <c r="D100" s="1" t="s">
        <v>108</v>
      </c>
      <c r="E100" s="1">
        <v>10200</v>
      </c>
      <c r="F100" s="2">
        <v>40792</v>
      </c>
      <c r="G100" s="1">
        <v>67251</v>
      </c>
      <c r="H100" s="1" t="s">
        <v>512</v>
      </c>
      <c r="I100" s="2">
        <v>23251</v>
      </c>
      <c r="J100" s="1" t="s">
        <v>25</v>
      </c>
      <c r="K100" s="1" t="s">
        <v>26</v>
      </c>
      <c r="L100" s="1" t="s">
        <v>57</v>
      </c>
      <c r="M100" s="1" t="s">
        <v>92</v>
      </c>
      <c r="N100" s="1">
        <v>6050</v>
      </c>
      <c r="P100" s="1" t="s">
        <v>29</v>
      </c>
      <c r="Q100" s="1" t="s">
        <v>30</v>
      </c>
      <c r="R100" s="1" t="s">
        <v>545</v>
      </c>
      <c r="S100" s="1" t="s">
        <v>40</v>
      </c>
      <c r="T100" s="1">
        <v>4.3</v>
      </c>
      <c r="U100" s="1">
        <v>3</v>
      </c>
      <c r="V100" s="2">
        <v>43492</v>
      </c>
      <c r="W100" s="1">
        <v>7</v>
      </c>
      <c r="X100" t="str">
        <f>INDEX(Position!B:B, MATCH(Table2[[#This Row],[Position ID]],Position!A:A,0))</f>
        <v>Area Sales Manager</v>
      </c>
      <c r="Y100" t="str">
        <f>INDEX(Department!B:B, MATCH(Table2[[#This Row],[Department ID]],Department!A:A,0))</f>
        <v>Sales</v>
      </c>
      <c r="Z100" t="str">
        <f>INDEX(Manager!B:B, MATCH(Table2[[#This Row],[Manager ID]],Manager!A:A,0))</f>
        <v>Lynn Daneault</v>
      </c>
      <c r="AA100">
        <f ca="1">DATEDIF(Table2[[#This Row],[DOB]],$AF$2,"y")</f>
        <v>61</v>
      </c>
      <c r="AB100" t="str">
        <f ca="1">IF(Table2[[#This Row],[Age]]&lt;20,"&lt;20", IF(Table2[[#This Row],[Age]]&lt;=29, "20-29", IF(Table2[[#This Row],[Age]]&lt;=39, "30-39", IF(Table2[[#This Row],[Age]]&lt;=49, "40-49", IF(Table2[[#This Row],[Age]]&lt;=60,"50-60","&gt;60")))))</f>
        <v>&gt;60</v>
      </c>
      <c r="AC100">
        <f>YEAR(Table2[[#This Row],[DateofHire]])</f>
        <v>2011</v>
      </c>
      <c r="AD10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01" spans="1:30" ht="15.75" customHeight="1" x14ac:dyDescent="0.35">
      <c r="A101" s="1" t="s">
        <v>198</v>
      </c>
      <c r="B101" s="1">
        <v>10273</v>
      </c>
      <c r="C101" s="1" t="s">
        <v>60</v>
      </c>
      <c r="D101" s="1" t="s">
        <v>35</v>
      </c>
      <c r="E101" s="1">
        <v>10220</v>
      </c>
      <c r="F101" s="2">
        <v>40299</v>
      </c>
      <c r="G101" s="1">
        <v>65707</v>
      </c>
      <c r="H101" s="1" t="s">
        <v>511</v>
      </c>
      <c r="I101" s="2">
        <v>25025</v>
      </c>
      <c r="J101" s="1" t="s">
        <v>25</v>
      </c>
      <c r="K101" s="1" t="s">
        <v>26</v>
      </c>
      <c r="L101" s="1" t="s">
        <v>27</v>
      </c>
      <c r="M101" s="1" t="s">
        <v>92</v>
      </c>
      <c r="N101" s="1">
        <v>6040</v>
      </c>
      <c r="P101" s="1" t="s">
        <v>29</v>
      </c>
      <c r="Q101" s="1" t="s">
        <v>30</v>
      </c>
      <c r="R101" s="1" t="s">
        <v>31</v>
      </c>
      <c r="S101" s="1" t="s">
        <v>40</v>
      </c>
      <c r="T101" s="1">
        <v>4.7</v>
      </c>
      <c r="U101" s="1">
        <v>4</v>
      </c>
      <c r="V101" s="2">
        <v>43497</v>
      </c>
      <c r="W101" s="1">
        <v>1</v>
      </c>
      <c r="X101" t="str">
        <f>INDEX(Position!B:B, MATCH(Table2[[#This Row],[Position ID]],Position!A:A,0))</f>
        <v>IT Support</v>
      </c>
      <c r="Y101" t="str">
        <f>INDEX(Department!B:B, MATCH(Table2[[#This Row],[Department ID]],Department!A:A,0))</f>
        <v>IT/IS</v>
      </c>
      <c r="Z101" t="str">
        <f>INDEX(Manager!B:B, MATCH(Table2[[#This Row],[Manager ID]],Manager!A:A,0))</f>
        <v>Eric Dougall</v>
      </c>
      <c r="AA101">
        <f ca="1">DATEDIF(Table2[[#This Row],[DOB]],$AF$2,"y")</f>
        <v>56</v>
      </c>
      <c r="AB101" t="str">
        <f ca="1">IF(Table2[[#This Row],[Age]]&lt;20,"&lt;20", IF(Table2[[#This Row],[Age]]&lt;=29, "20-29", IF(Table2[[#This Row],[Age]]&lt;=39, "30-39", IF(Table2[[#This Row],[Age]]&lt;=49, "40-49", IF(Table2[[#This Row],[Age]]&lt;=60,"50-60","&gt;60")))))</f>
        <v>50-60</v>
      </c>
      <c r="AC101">
        <f>YEAR(Table2[[#This Row],[DateofHire]])</f>
        <v>2010</v>
      </c>
      <c r="AD10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02" spans="1:30" ht="15.75" customHeight="1" x14ac:dyDescent="0.35">
      <c r="A102" s="1" t="s">
        <v>199</v>
      </c>
      <c r="B102" s="1">
        <v>10111</v>
      </c>
      <c r="C102" s="1" t="s">
        <v>23</v>
      </c>
      <c r="D102" s="1" t="s">
        <v>24</v>
      </c>
      <c r="E102" s="1">
        <v>10252</v>
      </c>
      <c r="F102" s="2">
        <v>42093</v>
      </c>
      <c r="G102" s="1">
        <v>52249</v>
      </c>
      <c r="H102" s="1" t="s">
        <v>512</v>
      </c>
      <c r="I102" s="2">
        <v>31305</v>
      </c>
      <c r="J102" s="1" t="s">
        <v>25</v>
      </c>
      <c r="K102" s="1" t="s">
        <v>26</v>
      </c>
      <c r="L102" s="1" t="s">
        <v>27</v>
      </c>
      <c r="M102" s="1" t="s">
        <v>28</v>
      </c>
      <c r="N102" s="1">
        <v>1905</v>
      </c>
      <c r="P102" s="1" t="s">
        <v>29</v>
      </c>
      <c r="Q102" s="1" t="s">
        <v>30</v>
      </c>
      <c r="R102" s="1" t="s">
        <v>55</v>
      </c>
      <c r="S102" s="1" t="s">
        <v>40</v>
      </c>
      <c r="T102" s="1">
        <v>4.5</v>
      </c>
      <c r="U102" s="1">
        <v>3</v>
      </c>
      <c r="V102" s="2">
        <v>43514</v>
      </c>
      <c r="W102" s="1">
        <v>5</v>
      </c>
      <c r="X102" t="str">
        <f>INDEX(Position!B:B, MATCH(Table2[[#This Row],[Position ID]],Position!A:A,0))</f>
        <v>Production Technician I</v>
      </c>
      <c r="Y102" t="str">
        <f>INDEX(Department!B:B, MATCH(Table2[[#This Row],[Department ID]],Department!A:A,0))</f>
        <v>Production</v>
      </c>
      <c r="Z102" t="str">
        <f>INDEX(Manager!B:B, MATCH(Table2[[#This Row],[Manager ID]],Manager!A:A,0))</f>
        <v>David Stanley</v>
      </c>
      <c r="AA102">
        <f ca="1">DATEDIF(Table2[[#This Row],[DOB]],$AF$2,"y")</f>
        <v>39</v>
      </c>
      <c r="AB102" t="str">
        <f ca="1">IF(Table2[[#This Row],[Age]]&lt;20,"&lt;20", IF(Table2[[#This Row],[Age]]&lt;=29, "20-29", IF(Table2[[#This Row],[Age]]&lt;=39, "30-39", IF(Table2[[#This Row],[Age]]&lt;=49, "40-49", IF(Table2[[#This Row],[Age]]&lt;=60,"50-60","&gt;60")))))</f>
        <v>30-39</v>
      </c>
      <c r="AC102">
        <f>YEAR(Table2[[#This Row],[DateofHire]])</f>
        <v>2015</v>
      </c>
      <c r="AD10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03" spans="1:30" ht="15.75" customHeight="1" x14ac:dyDescent="0.35">
      <c r="A103" s="1" t="s">
        <v>200</v>
      </c>
      <c r="B103" s="1">
        <v>10257</v>
      </c>
      <c r="C103" s="1" t="s">
        <v>23</v>
      </c>
      <c r="D103" s="1" t="s">
        <v>24</v>
      </c>
      <c r="E103" s="1">
        <v>10265</v>
      </c>
      <c r="F103" s="2">
        <v>40679</v>
      </c>
      <c r="G103" s="1">
        <v>53171</v>
      </c>
      <c r="H103" s="1" t="s">
        <v>511</v>
      </c>
      <c r="I103" s="2">
        <v>30652</v>
      </c>
      <c r="J103" s="1" t="s">
        <v>25</v>
      </c>
      <c r="K103" s="1" t="s">
        <v>26</v>
      </c>
      <c r="L103" s="1" t="s">
        <v>57</v>
      </c>
      <c r="M103" s="1" t="s">
        <v>28</v>
      </c>
      <c r="N103" s="1">
        <v>2121</v>
      </c>
      <c r="P103" s="1" t="s">
        <v>29</v>
      </c>
      <c r="Q103" s="1" t="s">
        <v>30</v>
      </c>
      <c r="R103" s="1" t="s">
        <v>31</v>
      </c>
      <c r="S103" s="1" t="s">
        <v>40</v>
      </c>
      <c r="T103" s="1">
        <v>4.2</v>
      </c>
      <c r="U103" s="1">
        <v>4</v>
      </c>
      <c r="V103" s="2">
        <v>43522</v>
      </c>
      <c r="W103" s="1">
        <v>12</v>
      </c>
      <c r="X103" t="str">
        <f>INDEX(Position!B:B, MATCH(Table2[[#This Row],[Position ID]],Position!A:A,0))</f>
        <v>Production Technician I</v>
      </c>
      <c r="Y103" t="str">
        <f>INDEX(Department!B:B, MATCH(Table2[[#This Row],[Department ID]],Department!A:A,0))</f>
        <v>Production</v>
      </c>
      <c r="Z103" t="str">
        <f>INDEX(Manager!B:B, MATCH(Table2[[#This Row],[Manager ID]],Manager!A:A,0))</f>
        <v>Kelley Spirea</v>
      </c>
      <c r="AA103">
        <f ca="1">DATEDIF(Table2[[#This Row],[DOB]],$AF$2,"y")</f>
        <v>40</v>
      </c>
      <c r="AB103" t="str">
        <f ca="1">IF(Table2[[#This Row],[Age]]&lt;20,"&lt;20", IF(Table2[[#This Row],[Age]]&lt;=29, "20-29", IF(Table2[[#This Row],[Age]]&lt;=39, "30-39", IF(Table2[[#This Row],[Age]]&lt;=49, "40-49", IF(Table2[[#This Row],[Age]]&lt;=60,"50-60","&gt;60")))))</f>
        <v>40-49</v>
      </c>
      <c r="AC103">
        <f>YEAR(Table2[[#This Row],[DateofHire]])</f>
        <v>2011</v>
      </c>
      <c r="AD10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04" spans="1:30" ht="15.75" customHeight="1" x14ac:dyDescent="0.35">
      <c r="A104" s="1" t="s">
        <v>201</v>
      </c>
      <c r="B104" s="1">
        <v>10159</v>
      </c>
      <c r="C104" s="1" t="s">
        <v>23</v>
      </c>
      <c r="D104" s="1" t="s">
        <v>24</v>
      </c>
      <c r="E104" s="1">
        <v>10026</v>
      </c>
      <c r="F104" s="2">
        <v>42093</v>
      </c>
      <c r="G104" s="1">
        <v>51337</v>
      </c>
      <c r="H104" s="1" t="s">
        <v>511</v>
      </c>
      <c r="I104" s="2">
        <v>33147</v>
      </c>
      <c r="J104" s="1" t="s">
        <v>36</v>
      </c>
      <c r="K104" s="1" t="s">
        <v>26</v>
      </c>
      <c r="L104" s="1" t="s">
        <v>57</v>
      </c>
      <c r="M104" s="1" t="s">
        <v>28</v>
      </c>
      <c r="N104" s="1">
        <v>2145</v>
      </c>
      <c r="P104" s="1" t="s">
        <v>29</v>
      </c>
      <c r="Q104" s="1" t="s">
        <v>30</v>
      </c>
      <c r="R104" s="1" t="s">
        <v>31</v>
      </c>
      <c r="S104" s="1" t="s">
        <v>40</v>
      </c>
      <c r="T104" s="1">
        <v>3.73</v>
      </c>
      <c r="U104" s="1">
        <v>3</v>
      </c>
      <c r="V104" s="2">
        <v>43481</v>
      </c>
      <c r="W104" s="1">
        <v>19</v>
      </c>
      <c r="X104" t="str">
        <f>INDEX(Position!B:B, MATCH(Table2[[#This Row],[Position ID]],Position!A:A,0))</f>
        <v>Production Technician I</v>
      </c>
      <c r="Y104" t="str">
        <f>INDEX(Department!B:B, MATCH(Table2[[#This Row],[Department ID]],Department!A:A,0))</f>
        <v>Production</v>
      </c>
      <c r="Z104" t="str">
        <f>INDEX(Manager!B:B, MATCH(Table2[[#This Row],[Manager ID]],Manager!A:A,0))</f>
        <v>Michael Albert</v>
      </c>
      <c r="AA104">
        <f ca="1">DATEDIF(Table2[[#This Row],[DOB]],$AF$2,"y")</f>
        <v>34</v>
      </c>
      <c r="AB104" t="str">
        <f ca="1">IF(Table2[[#This Row],[Age]]&lt;20,"&lt;20", IF(Table2[[#This Row],[Age]]&lt;=29, "20-29", IF(Table2[[#This Row],[Age]]&lt;=39, "30-39", IF(Table2[[#This Row],[Age]]&lt;=49, "40-49", IF(Table2[[#This Row],[Age]]&lt;=60,"50-60","&gt;60")))))</f>
        <v>30-39</v>
      </c>
      <c r="AC104">
        <f>YEAR(Table2[[#This Row],[DateofHire]])</f>
        <v>2015</v>
      </c>
      <c r="AD10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05" spans="1:30" ht="15.75" customHeight="1" x14ac:dyDescent="0.35">
      <c r="A105" s="1" t="s">
        <v>202</v>
      </c>
      <c r="B105" s="1">
        <v>10122</v>
      </c>
      <c r="C105" s="1" t="s">
        <v>23</v>
      </c>
      <c r="D105" s="1" t="s">
        <v>24</v>
      </c>
      <c r="E105" s="1">
        <v>10088</v>
      </c>
      <c r="F105" s="2">
        <v>40854</v>
      </c>
      <c r="G105" s="1">
        <v>51505</v>
      </c>
      <c r="H105" s="1" t="s">
        <v>511</v>
      </c>
      <c r="I105" s="2">
        <v>25703</v>
      </c>
      <c r="J105" s="1" t="s">
        <v>46</v>
      </c>
      <c r="K105" s="1" t="s">
        <v>26</v>
      </c>
      <c r="L105" s="1" t="s">
        <v>57</v>
      </c>
      <c r="M105" s="1" t="s">
        <v>28</v>
      </c>
      <c r="N105" s="1">
        <v>2330</v>
      </c>
      <c r="O105" s="2">
        <v>42689</v>
      </c>
      <c r="P105" s="1" t="s">
        <v>43</v>
      </c>
      <c r="Q105" s="1" t="s">
        <v>38</v>
      </c>
      <c r="R105" s="1" t="s">
        <v>58</v>
      </c>
      <c r="S105" s="1" t="s">
        <v>40</v>
      </c>
      <c r="T105" s="1">
        <v>4.24</v>
      </c>
      <c r="U105" s="1">
        <v>4</v>
      </c>
      <c r="V105" s="2">
        <v>42489</v>
      </c>
      <c r="W105" s="1">
        <v>2</v>
      </c>
      <c r="X105" t="str">
        <f>INDEX(Position!B:B, MATCH(Table2[[#This Row],[Position ID]],Position!A:A,0))</f>
        <v>Production Technician I</v>
      </c>
      <c r="Y105" t="str">
        <f>INDEX(Department!B:B, MATCH(Table2[[#This Row],[Department ID]],Department!A:A,0))</f>
        <v>Production</v>
      </c>
      <c r="Z105" t="str">
        <f>INDEX(Manager!B:B, MATCH(Table2[[#This Row],[Manager ID]],Manager!A:A,0))</f>
        <v>Elijiah Gray</v>
      </c>
      <c r="AA105">
        <f ca="1">DATEDIF(Table2[[#This Row],[DOB]],$AF$2,"y")</f>
        <v>54</v>
      </c>
      <c r="AB105" t="str">
        <f ca="1">IF(Table2[[#This Row],[Age]]&lt;20,"&lt;20", IF(Table2[[#This Row],[Age]]&lt;=29, "20-29", IF(Table2[[#This Row],[Age]]&lt;=39, "30-39", IF(Table2[[#This Row],[Age]]&lt;=49, "40-49", IF(Table2[[#This Row],[Age]]&lt;=60,"50-60","&gt;60")))))</f>
        <v>50-60</v>
      </c>
      <c r="AC105">
        <f>YEAR(Table2[[#This Row],[DateofHire]])</f>
        <v>2011</v>
      </c>
      <c r="AD10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06" spans="1:30" ht="15.75" customHeight="1" x14ac:dyDescent="0.35">
      <c r="A106" s="1" t="s">
        <v>203</v>
      </c>
      <c r="B106" s="1">
        <v>10142</v>
      </c>
      <c r="C106" s="1" t="s">
        <v>107</v>
      </c>
      <c r="D106" s="1" t="s">
        <v>108</v>
      </c>
      <c r="E106" s="1">
        <v>10188</v>
      </c>
      <c r="F106" s="2">
        <v>41827</v>
      </c>
      <c r="G106" s="1">
        <v>59370</v>
      </c>
      <c r="H106" s="1" t="s">
        <v>511</v>
      </c>
      <c r="I106" s="2">
        <v>26124</v>
      </c>
      <c r="J106" s="1" t="s">
        <v>54</v>
      </c>
      <c r="K106" s="1" t="s">
        <v>26</v>
      </c>
      <c r="L106" s="1" t="s">
        <v>57</v>
      </c>
      <c r="M106" s="1" t="s">
        <v>204</v>
      </c>
      <c r="N106" s="1">
        <v>43050</v>
      </c>
      <c r="O106" s="2">
        <v>42252</v>
      </c>
      <c r="P106" s="1" t="s">
        <v>73</v>
      </c>
      <c r="Q106" s="1" t="s">
        <v>74</v>
      </c>
      <c r="R106" s="1" t="s">
        <v>545</v>
      </c>
      <c r="S106" s="1" t="s">
        <v>40</v>
      </c>
      <c r="T106" s="1">
        <v>3.97</v>
      </c>
      <c r="U106" s="1">
        <v>4</v>
      </c>
      <c r="V106" s="2">
        <v>41654</v>
      </c>
      <c r="W106" s="1">
        <v>7</v>
      </c>
      <c r="X106" t="str">
        <f>INDEX(Position!B:B, MATCH(Table2[[#This Row],[Position ID]],Position!A:A,0))</f>
        <v>Area Sales Manager</v>
      </c>
      <c r="Y106" t="str">
        <f>INDEX(Department!B:B, MATCH(Table2[[#This Row],[Department ID]],Department!A:A,0))</f>
        <v>Sales</v>
      </c>
      <c r="Z106" t="str">
        <f>INDEX(Manager!B:B, MATCH(Table2[[#This Row],[Manager ID]],Manager!A:A,0))</f>
        <v>John Smith</v>
      </c>
      <c r="AA106">
        <f ca="1">DATEDIF(Table2[[#This Row],[DOB]],$AF$2,"y")</f>
        <v>53</v>
      </c>
      <c r="AB106" t="str">
        <f ca="1">IF(Table2[[#This Row],[Age]]&lt;20,"&lt;20", IF(Table2[[#This Row],[Age]]&lt;=29, "20-29", IF(Table2[[#This Row],[Age]]&lt;=39, "30-39", IF(Table2[[#This Row],[Age]]&lt;=49, "40-49", IF(Table2[[#This Row],[Age]]&lt;=60,"50-60","&gt;60")))))</f>
        <v>50-60</v>
      </c>
      <c r="AC106">
        <f>YEAR(Table2[[#This Row],[DateofHire]])</f>
        <v>2014</v>
      </c>
      <c r="AD10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07" spans="1:30" ht="15.75" customHeight="1" x14ac:dyDescent="0.35">
      <c r="A107" s="1" t="s">
        <v>205</v>
      </c>
      <c r="B107" s="1">
        <v>10283</v>
      </c>
      <c r="C107" s="1" t="s">
        <v>23</v>
      </c>
      <c r="D107" s="1" t="s">
        <v>24</v>
      </c>
      <c r="E107" s="1">
        <v>10069</v>
      </c>
      <c r="F107" s="2">
        <v>41001</v>
      </c>
      <c r="G107" s="1">
        <v>54933</v>
      </c>
      <c r="H107" s="1" t="s">
        <v>512</v>
      </c>
      <c r="I107" s="2">
        <v>27250</v>
      </c>
      <c r="J107" s="1" t="s">
        <v>36</v>
      </c>
      <c r="K107" s="1" t="s">
        <v>26</v>
      </c>
      <c r="L107" s="1" t="s">
        <v>57</v>
      </c>
      <c r="M107" s="1" t="s">
        <v>28</v>
      </c>
      <c r="N107" s="1">
        <v>2062</v>
      </c>
      <c r="O107" s="2">
        <v>42180</v>
      </c>
      <c r="P107" s="1" t="s">
        <v>174</v>
      </c>
      <c r="Q107" s="1" t="s">
        <v>38</v>
      </c>
      <c r="R107" s="1" t="s">
        <v>58</v>
      </c>
      <c r="S107" s="1" t="s">
        <v>88</v>
      </c>
      <c r="T107" s="1">
        <v>3.97</v>
      </c>
      <c r="U107" s="1">
        <v>4</v>
      </c>
      <c r="V107" s="2">
        <v>42024</v>
      </c>
      <c r="W107" s="1">
        <v>15</v>
      </c>
      <c r="X107" t="str">
        <f>INDEX(Position!B:B, MATCH(Table2[[#This Row],[Position ID]],Position!A:A,0))</f>
        <v>Production Technician I</v>
      </c>
      <c r="Y107" t="str">
        <f>INDEX(Department!B:B, MATCH(Table2[[#This Row],[Department ID]],Department!A:A,0))</f>
        <v>Production</v>
      </c>
      <c r="Z107" t="str">
        <f>INDEX(Manager!B:B, MATCH(Table2[[#This Row],[Manager ID]],Manager!A:A,0))</f>
        <v>Webster Butler</v>
      </c>
      <c r="AA107">
        <f ca="1">DATEDIF(Table2[[#This Row],[DOB]],$AF$2,"y")</f>
        <v>50</v>
      </c>
      <c r="AB107" t="str">
        <f ca="1">IF(Table2[[#This Row],[Age]]&lt;20,"&lt;20", IF(Table2[[#This Row],[Age]]&lt;=29, "20-29", IF(Table2[[#This Row],[Age]]&lt;=39, "30-39", IF(Table2[[#This Row],[Age]]&lt;=49, "40-49", IF(Table2[[#This Row],[Age]]&lt;=60,"50-60","&gt;60")))))</f>
        <v>50-60</v>
      </c>
      <c r="AC107">
        <f>YEAR(Table2[[#This Row],[DateofHire]])</f>
        <v>2012</v>
      </c>
      <c r="AD10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08" spans="1:30" ht="15.75" customHeight="1" x14ac:dyDescent="0.35">
      <c r="A108" s="1" t="s">
        <v>206</v>
      </c>
      <c r="B108" s="1">
        <v>10018</v>
      </c>
      <c r="C108" s="1" t="s">
        <v>23</v>
      </c>
      <c r="D108" s="1" t="s">
        <v>24</v>
      </c>
      <c r="E108" s="1">
        <v>10002</v>
      </c>
      <c r="F108" s="2">
        <v>41911</v>
      </c>
      <c r="G108" s="1">
        <v>57815</v>
      </c>
      <c r="H108" s="1" t="s">
        <v>511</v>
      </c>
      <c r="I108" s="2">
        <v>29349</v>
      </c>
      <c r="J108" s="1" t="s">
        <v>25</v>
      </c>
      <c r="K108" s="1" t="s">
        <v>26</v>
      </c>
      <c r="L108" s="1" t="s">
        <v>69</v>
      </c>
      <c r="M108" s="1" t="s">
        <v>28</v>
      </c>
      <c r="N108" s="1">
        <v>2451</v>
      </c>
      <c r="P108" s="1" t="s">
        <v>29</v>
      </c>
      <c r="Q108" s="1" t="s">
        <v>30</v>
      </c>
      <c r="R108" s="1" t="s">
        <v>39</v>
      </c>
      <c r="S108" s="1" t="s">
        <v>32</v>
      </c>
      <c r="T108" s="1">
        <v>3.9</v>
      </c>
      <c r="U108" s="1">
        <v>4</v>
      </c>
      <c r="V108" s="2">
        <v>43503</v>
      </c>
      <c r="W108" s="1">
        <v>3</v>
      </c>
      <c r="X108" t="str">
        <f>INDEX(Position!B:B, MATCH(Table2[[#This Row],[Position ID]],Position!A:A,0))</f>
        <v>Production Technician I</v>
      </c>
      <c r="Y108" t="str">
        <f>INDEX(Department!B:B, MATCH(Table2[[#This Row],[Department ID]],Department!A:A,0))</f>
        <v>Production</v>
      </c>
      <c r="Z108" t="str">
        <f>INDEX(Manager!B:B, MATCH(Table2[[#This Row],[Manager ID]],Manager!A:A,0))</f>
        <v>Amy Dunn</v>
      </c>
      <c r="AA108">
        <f ca="1">DATEDIF(Table2[[#This Row],[DOB]],$AF$2,"y")</f>
        <v>44</v>
      </c>
      <c r="AB108" t="str">
        <f ca="1">IF(Table2[[#This Row],[Age]]&lt;20,"&lt;20", IF(Table2[[#This Row],[Age]]&lt;=29, "20-29", IF(Table2[[#This Row],[Age]]&lt;=39, "30-39", IF(Table2[[#This Row],[Age]]&lt;=49, "40-49", IF(Table2[[#This Row],[Age]]&lt;=60,"50-60","&gt;60")))))</f>
        <v>40-49</v>
      </c>
      <c r="AC108">
        <f>YEAR(Table2[[#This Row],[DateofHire]])</f>
        <v>2014</v>
      </c>
      <c r="AD10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09" spans="1:30" ht="15.75" customHeight="1" x14ac:dyDescent="0.35">
      <c r="A109" s="1" t="s">
        <v>207</v>
      </c>
      <c r="B109" s="1">
        <v>10255</v>
      </c>
      <c r="C109" s="1" t="s">
        <v>107</v>
      </c>
      <c r="D109" s="1" t="s">
        <v>108</v>
      </c>
      <c r="E109" s="1">
        <v>10200</v>
      </c>
      <c r="F109" s="2">
        <v>42051</v>
      </c>
      <c r="G109" s="1">
        <v>61555</v>
      </c>
      <c r="H109" s="1" t="s">
        <v>511</v>
      </c>
      <c r="I109" s="2">
        <v>32773</v>
      </c>
      <c r="J109" s="1" t="s">
        <v>25</v>
      </c>
      <c r="K109" s="1" t="s">
        <v>26</v>
      </c>
      <c r="L109" s="1" t="s">
        <v>27</v>
      </c>
      <c r="M109" s="1" t="s">
        <v>208</v>
      </c>
      <c r="N109" s="1">
        <v>46204</v>
      </c>
      <c r="P109" s="1" t="s">
        <v>29</v>
      </c>
      <c r="Q109" s="1" t="s">
        <v>30</v>
      </c>
      <c r="R109" s="1" t="s">
        <v>39</v>
      </c>
      <c r="S109" s="1" t="s">
        <v>40</v>
      </c>
      <c r="T109" s="1">
        <v>4.5</v>
      </c>
      <c r="U109" s="1">
        <v>5</v>
      </c>
      <c r="V109" s="2">
        <v>43490</v>
      </c>
      <c r="W109" s="1">
        <v>20</v>
      </c>
      <c r="X109" t="str">
        <f>INDEX(Position!B:B, MATCH(Table2[[#This Row],[Position ID]],Position!A:A,0))</f>
        <v>Area Sales Manager</v>
      </c>
      <c r="Y109" t="str">
        <f>INDEX(Department!B:B, MATCH(Table2[[#This Row],[Department ID]],Department!A:A,0))</f>
        <v>Sales</v>
      </c>
      <c r="Z109" t="str">
        <f>INDEX(Manager!B:B, MATCH(Table2[[#This Row],[Manager ID]],Manager!A:A,0))</f>
        <v>Lynn Daneault</v>
      </c>
      <c r="AA109">
        <f ca="1">DATEDIF(Table2[[#This Row],[DOB]],$AF$2,"y")</f>
        <v>35</v>
      </c>
      <c r="AB109" t="str">
        <f ca="1">IF(Table2[[#This Row],[Age]]&lt;20,"&lt;20", IF(Table2[[#This Row],[Age]]&lt;=29, "20-29", IF(Table2[[#This Row],[Age]]&lt;=39, "30-39", IF(Table2[[#This Row],[Age]]&lt;=49, "40-49", IF(Table2[[#This Row],[Age]]&lt;=60,"50-60","&gt;60")))))</f>
        <v>30-39</v>
      </c>
      <c r="AC109">
        <f>YEAR(Table2[[#This Row],[DateofHire]])</f>
        <v>2015</v>
      </c>
      <c r="AD10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10" spans="1:30" ht="15.75" customHeight="1" x14ac:dyDescent="0.35">
      <c r="A110" s="1" t="s">
        <v>209</v>
      </c>
      <c r="B110" s="1">
        <v>10246</v>
      </c>
      <c r="C110" s="1" t="s">
        <v>79</v>
      </c>
      <c r="D110" s="1" t="s">
        <v>35</v>
      </c>
      <c r="E110" s="1">
        <v>10084</v>
      </c>
      <c r="F110" s="2">
        <v>42051</v>
      </c>
      <c r="G110" s="1">
        <v>114800</v>
      </c>
      <c r="H110" s="1" t="s">
        <v>511</v>
      </c>
      <c r="I110" s="2">
        <v>26229</v>
      </c>
      <c r="J110" s="1" t="s">
        <v>25</v>
      </c>
      <c r="K110" s="1" t="s">
        <v>26</v>
      </c>
      <c r="L110" s="1" t="s">
        <v>27</v>
      </c>
      <c r="M110" s="1" t="s">
        <v>28</v>
      </c>
      <c r="N110" s="1">
        <v>2127</v>
      </c>
      <c r="O110" s="2">
        <v>42078</v>
      </c>
      <c r="P110" s="1" t="s">
        <v>180</v>
      </c>
      <c r="Q110" s="1" t="s">
        <v>74</v>
      </c>
      <c r="R110" s="1" t="s">
        <v>39</v>
      </c>
      <c r="S110" s="1" t="s">
        <v>40</v>
      </c>
      <c r="T110" s="1">
        <v>4.5999999999999996</v>
      </c>
      <c r="U110" s="1">
        <v>4</v>
      </c>
      <c r="V110" s="2">
        <v>42024</v>
      </c>
      <c r="W110" s="1">
        <v>10</v>
      </c>
      <c r="X110" t="str">
        <f>INDEX(Position!B:B, MATCH(Table2[[#This Row],[Position ID]],Position!A:A,0))</f>
        <v>Database Administrator</v>
      </c>
      <c r="Y110" t="str">
        <f>INDEX(Department!B:B, MATCH(Table2[[#This Row],[Department ID]],Department!A:A,0))</f>
        <v>IT/IS</v>
      </c>
      <c r="Z110" t="str">
        <f>INDEX(Manager!B:B, MATCH(Table2[[#This Row],[Manager ID]],Manager!A:A,0))</f>
        <v>Simon Roup</v>
      </c>
      <c r="AA110">
        <f ca="1">DATEDIF(Table2[[#This Row],[DOB]],$AF$2,"y")</f>
        <v>52</v>
      </c>
      <c r="AB110" t="str">
        <f ca="1">IF(Table2[[#This Row],[Age]]&lt;20,"&lt;20", IF(Table2[[#This Row],[Age]]&lt;=29, "20-29", IF(Table2[[#This Row],[Age]]&lt;=39, "30-39", IF(Table2[[#This Row],[Age]]&lt;=49, "40-49", IF(Table2[[#This Row],[Age]]&lt;=60,"50-60","&gt;60")))))</f>
        <v>50-60</v>
      </c>
      <c r="AC110">
        <f>YEAR(Table2[[#This Row],[DateofHire]])</f>
        <v>2015</v>
      </c>
      <c r="AD11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&gt;110K-120K</v>
      </c>
    </row>
    <row r="111" spans="1:30" ht="15.75" customHeight="1" x14ac:dyDescent="0.35">
      <c r="A111" s="1" t="s">
        <v>210</v>
      </c>
      <c r="B111" s="1">
        <v>10228</v>
      </c>
      <c r="C111" s="1" t="s">
        <v>60</v>
      </c>
      <c r="D111" s="1" t="s">
        <v>35</v>
      </c>
      <c r="E111" s="1">
        <v>10250</v>
      </c>
      <c r="F111" s="2">
        <v>42093</v>
      </c>
      <c r="G111" s="1">
        <v>74679</v>
      </c>
      <c r="H111" s="1" t="s">
        <v>512</v>
      </c>
      <c r="I111" s="2">
        <v>32836</v>
      </c>
      <c r="J111" s="1" t="s">
        <v>36</v>
      </c>
      <c r="K111" s="1" t="s">
        <v>26</v>
      </c>
      <c r="L111" s="1" t="s">
        <v>27</v>
      </c>
      <c r="M111" s="1" t="s">
        <v>28</v>
      </c>
      <c r="N111" s="1">
        <v>2135</v>
      </c>
      <c r="P111" s="1" t="s">
        <v>29</v>
      </c>
      <c r="Q111" s="1" t="s">
        <v>30</v>
      </c>
      <c r="R111" s="1" t="s">
        <v>31</v>
      </c>
      <c r="S111" s="1" t="s">
        <v>40</v>
      </c>
      <c r="T111" s="1">
        <v>4.3</v>
      </c>
      <c r="U111" s="1">
        <v>5</v>
      </c>
      <c r="V111" s="2">
        <v>43475</v>
      </c>
      <c r="W111" s="1">
        <v>20</v>
      </c>
      <c r="X111" t="str">
        <f>INDEX(Position!B:B, MATCH(Table2[[#This Row],[Position ID]],Position!A:A,0))</f>
        <v>IT Support</v>
      </c>
      <c r="Y111" t="str">
        <f>INDEX(Department!B:B, MATCH(Table2[[#This Row],[Department ID]],Department!A:A,0))</f>
        <v>IT/IS</v>
      </c>
      <c r="Z111" t="str">
        <f>INDEX(Manager!B:B, MATCH(Table2[[#This Row],[Manager ID]],Manager!A:A,0))</f>
        <v>Peter Monroe</v>
      </c>
      <c r="AA111">
        <f ca="1">DATEDIF(Table2[[#This Row],[DOB]],$AF$2,"y")</f>
        <v>34</v>
      </c>
      <c r="AB111" t="str">
        <f ca="1">IF(Table2[[#This Row],[Age]]&lt;20,"&lt;20", IF(Table2[[#This Row],[Age]]&lt;=29, "20-29", IF(Table2[[#This Row],[Age]]&lt;=39, "30-39", IF(Table2[[#This Row],[Age]]&lt;=49, "40-49", IF(Table2[[#This Row],[Age]]&lt;=60,"50-60","&gt;60")))))</f>
        <v>30-39</v>
      </c>
      <c r="AC111">
        <f>YEAR(Table2[[#This Row],[DateofHire]])</f>
        <v>2015</v>
      </c>
      <c r="AD11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112" spans="1:30" ht="15.75" customHeight="1" x14ac:dyDescent="0.35">
      <c r="A112" s="1" t="s">
        <v>211</v>
      </c>
      <c r="B112" s="1">
        <v>10243</v>
      </c>
      <c r="C112" s="1" t="s">
        <v>23</v>
      </c>
      <c r="D112" s="1" t="s">
        <v>24</v>
      </c>
      <c r="E112" s="1">
        <v>10062</v>
      </c>
      <c r="F112" s="2">
        <v>41589</v>
      </c>
      <c r="G112" s="1">
        <v>53018</v>
      </c>
      <c r="H112" s="1" t="s">
        <v>511</v>
      </c>
      <c r="I112" s="2">
        <v>33773</v>
      </c>
      <c r="J112" s="1" t="s">
        <v>25</v>
      </c>
      <c r="K112" s="1" t="s">
        <v>26</v>
      </c>
      <c r="L112" s="1" t="s">
        <v>27</v>
      </c>
      <c r="M112" s="1" t="s">
        <v>28</v>
      </c>
      <c r="N112" s="1">
        <v>2451</v>
      </c>
      <c r="P112" s="1" t="s">
        <v>29</v>
      </c>
      <c r="Q112" s="1" t="s">
        <v>30</v>
      </c>
      <c r="R112" s="1" t="s">
        <v>39</v>
      </c>
      <c r="S112" s="1" t="s">
        <v>40</v>
      </c>
      <c r="T112" s="1">
        <v>4.3</v>
      </c>
      <c r="U112" s="1">
        <v>5</v>
      </c>
      <c r="V112" s="2">
        <v>43514</v>
      </c>
      <c r="W112" s="1">
        <v>7</v>
      </c>
      <c r="X112" t="str">
        <f>INDEX(Position!B:B, MATCH(Table2[[#This Row],[Position ID]],Position!A:A,0))</f>
        <v>Production Technician I</v>
      </c>
      <c r="Y112" t="str">
        <f>INDEX(Department!B:B, MATCH(Table2[[#This Row],[Department ID]],Department!A:A,0))</f>
        <v>Production</v>
      </c>
      <c r="Z112" t="str">
        <f>INDEX(Manager!B:B, MATCH(Table2[[#This Row],[Manager ID]],Manager!A:A,0))</f>
        <v>Ketsia Liebig</v>
      </c>
      <c r="AA112">
        <f ca="1">DATEDIF(Table2[[#This Row],[DOB]],$AF$2,"y")</f>
        <v>32</v>
      </c>
      <c r="AB112" t="str">
        <f ca="1">IF(Table2[[#This Row],[Age]]&lt;20,"&lt;20", IF(Table2[[#This Row],[Age]]&lt;=29, "20-29", IF(Table2[[#This Row],[Age]]&lt;=39, "30-39", IF(Table2[[#This Row],[Age]]&lt;=49, "40-49", IF(Table2[[#This Row],[Age]]&lt;=60,"50-60","&gt;60")))))</f>
        <v>30-39</v>
      </c>
      <c r="AC112">
        <f>YEAR(Table2[[#This Row],[DateofHire]])</f>
        <v>2013</v>
      </c>
      <c r="AD11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13" spans="1:30" ht="15.75" customHeight="1" x14ac:dyDescent="0.35">
      <c r="A113" s="1" t="s">
        <v>212</v>
      </c>
      <c r="B113" s="1">
        <v>10031</v>
      </c>
      <c r="C113" s="1" t="s">
        <v>23</v>
      </c>
      <c r="D113" s="1" t="s">
        <v>24</v>
      </c>
      <c r="E113" s="1">
        <v>10114</v>
      </c>
      <c r="F113" s="2">
        <v>40735</v>
      </c>
      <c r="G113" s="1">
        <v>59892</v>
      </c>
      <c r="H113" s="1" t="s">
        <v>512</v>
      </c>
      <c r="I113" s="2">
        <v>25475</v>
      </c>
      <c r="J113" s="1" t="s">
        <v>46</v>
      </c>
      <c r="K113" s="1" t="s">
        <v>26</v>
      </c>
      <c r="L113" s="1" t="s">
        <v>57</v>
      </c>
      <c r="M113" s="1" t="s">
        <v>28</v>
      </c>
      <c r="N113" s="1">
        <v>2108</v>
      </c>
      <c r="P113" s="1" t="s">
        <v>29</v>
      </c>
      <c r="Q113" s="1" t="s">
        <v>30</v>
      </c>
      <c r="R113" s="1" t="s">
        <v>58</v>
      </c>
      <c r="S113" s="1" t="s">
        <v>32</v>
      </c>
      <c r="T113" s="1">
        <v>4.5</v>
      </c>
      <c r="U113" s="1">
        <v>4</v>
      </c>
      <c r="V113" s="2">
        <v>43514</v>
      </c>
      <c r="W113" s="1">
        <v>1</v>
      </c>
      <c r="X113" t="str">
        <f>INDEX(Position!B:B, MATCH(Table2[[#This Row],[Position ID]],Position!A:A,0))</f>
        <v>Production Technician I</v>
      </c>
      <c r="Y113" t="str">
        <f>INDEX(Department!B:B, MATCH(Table2[[#This Row],[Department ID]],Department!A:A,0))</f>
        <v>Production</v>
      </c>
      <c r="Z113" t="str">
        <f>INDEX(Manager!B:B, MATCH(Table2[[#This Row],[Manager ID]],Manager!A:A,0))</f>
        <v>Brannon Miller</v>
      </c>
      <c r="AA113">
        <f ca="1">DATEDIF(Table2[[#This Row],[DOB]],$AF$2,"y")</f>
        <v>55</v>
      </c>
      <c r="AB113" t="str">
        <f ca="1">IF(Table2[[#This Row],[Age]]&lt;20,"&lt;20", IF(Table2[[#This Row],[Age]]&lt;=29, "20-29", IF(Table2[[#This Row],[Age]]&lt;=39, "30-39", IF(Table2[[#This Row],[Age]]&lt;=49, "40-49", IF(Table2[[#This Row],[Age]]&lt;=60,"50-60","&gt;60")))))</f>
        <v>50-60</v>
      </c>
      <c r="AC113">
        <f>YEAR(Table2[[#This Row],[DateofHire]])</f>
        <v>2011</v>
      </c>
      <c r="AD11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14" spans="1:30" ht="15.75" customHeight="1" x14ac:dyDescent="0.35">
      <c r="A114" s="1" t="s">
        <v>213</v>
      </c>
      <c r="B114" s="1">
        <v>10300</v>
      </c>
      <c r="C114" s="1" t="s">
        <v>42</v>
      </c>
      <c r="D114" s="1" t="s">
        <v>24</v>
      </c>
      <c r="E114" s="1">
        <v>10114</v>
      </c>
      <c r="F114" s="2">
        <v>40294</v>
      </c>
      <c r="G114" s="1">
        <v>68898</v>
      </c>
      <c r="H114" s="1" t="s">
        <v>512</v>
      </c>
      <c r="I114" s="2">
        <v>23662</v>
      </c>
      <c r="J114" s="1" t="s">
        <v>36</v>
      </c>
      <c r="K114" s="1" t="s">
        <v>26</v>
      </c>
      <c r="L114" s="1" t="s">
        <v>57</v>
      </c>
      <c r="M114" s="1" t="s">
        <v>28</v>
      </c>
      <c r="N114" s="1">
        <v>2128</v>
      </c>
      <c r="O114" s="2">
        <v>40693</v>
      </c>
      <c r="P114" s="1" t="s">
        <v>37</v>
      </c>
      <c r="Q114" s="1" t="s">
        <v>38</v>
      </c>
      <c r="R114" s="1" t="s">
        <v>58</v>
      </c>
      <c r="S114" s="1" t="s">
        <v>154</v>
      </c>
      <c r="T114" s="1">
        <v>3</v>
      </c>
      <c r="U114" s="1">
        <v>3</v>
      </c>
      <c r="V114" s="2">
        <v>40608</v>
      </c>
      <c r="W114" s="1">
        <v>10</v>
      </c>
      <c r="X114" t="str">
        <f>INDEX(Position!B:B, MATCH(Table2[[#This Row],[Position ID]],Position!A:A,0))</f>
        <v>Production Technician II</v>
      </c>
      <c r="Y114" t="str">
        <f>INDEX(Department!B:B, MATCH(Table2[[#This Row],[Department ID]],Department!A:A,0))</f>
        <v>Production</v>
      </c>
      <c r="Z114" t="str">
        <f>INDEX(Manager!B:B, MATCH(Table2[[#This Row],[Manager ID]],Manager!A:A,0))</f>
        <v>Brannon Miller</v>
      </c>
      <c r="AA114">
        <f ca="1">DATEDIF(Table2[[#This Row],[DOB]],$AF$2,"y")</f>
        <v>59</v>
      </c>
      <c r="AB114" t="str">
        <f ca="1">IF(Table2[[#This Row],[Age]]&lt;20,"&lt;20", IF(Table2[[#This Row],[Age]]&lt;=29, "20-29", IF(Table2[[#This Row],[Age]]&lt;=39, "30-39", IF(Table2[[#This Row],[Age]]&lt;=49, "40-49", IF(Table2[[#This Row],[Age]]&lt;=60,"50-60","&gt;60")))))</f>
        <v>50-60</v>
      </c>
      <c r="AC114">
        <f>YEAR(Table2[[#This Row],[DateofHire]])</f>
        <v>2010</v>
      </c>
      <c r="AD11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15" spans="1:30" ht="15.75" customHeight="1" x14ac:dyDescent="0.35">
      <c r="A115" s="1" t="s">
        <v>214</v>
      </c>
      <c r="B115" s="1">
        <v>10101</v>
      </c>
      <c r="C115" s="1" t="s">
        <v>60</v>
      </c>
      <c r="D115" s="1" t="s">
        <v>35</v>
      </c>
      <c r="E115" s="1">
        <v>10250</v>
      </c>
      <c r="F115" s="2">
        <v>42009</v>
      </c>
      <c r="G115" s="1">
        <v>61242</v>
      </c>
      <c r="H115" s="1" t="s">
        <v>511</v>
      </c>
      <c r="I115" s="2">
        <v>29692</v>
      </c>
      <c r="J115" s="1" t="s">
        <v>105</v>
      </c>
      <c r="K115" s="1" t="s">
        <v>26</v>
      </c>
      <c r="L115" s="1" t="s">
        <v>27</v>
      </c>
      <c r="M115" s="1" t="s">
        <v>28</v>
      </c>
      <c r="N115" s="1">
        <v>2472</v>
      </c>
      <c r="P115" s="1" t="s">
        <v>29</v>
      </c>
      <c r="Q115" s="1" t="s">
        <v>30</v>
      </c>
      <c r="R115" s="1" t="s">
        <v>55</v>
      </c>
      <c r="S115" s="1" t="s">
        <v>40</v>
      </c>
      <c r="T115" s="1">
        <v>4.6100000000000003</v>
      </c>
      <c r="U115" s="1">
        <v>4</v>
      </c>
      <c r="V115" s="2">
        <v>43493</v>
      </c>
      <c r="W115" s="1">
        <v>11</v>
      </c>
      <c r="X115" t="str">
        <f>INDEX(Position!B:B, MATCH(Table2[[#This Row],[Position ID]],Position!A:A,0))</f>
        <v>IT Support</v>
      </c>
      <c r="Y115" t="str">
        <f>INDEX(Department!B:B, MATCH(Table2[[#This Row],[Department ID]],Department!A:A,0))</f>
        <v>IT/IS</v>
      </c>
      <c r="Z115" t="str">
        <f>INDEX(Manager!B:B, MATCH(Table2[[#This Row],[Manager ID]],Manager!A:A,0))</f>
        <v>Peter Monroe</v>
      </c>
      <c r="AA115">
        <f ca="1">DATEDIF(Table2[[#This Row],[DOB]],$AF$2,"y")</f>
        <v>43</v>
      </c>
      <c r="AB115" t="str">
        <f ca="1">IF(Table2[[#This Row],[Age]]&lt;20,"&lt;20", IF(Table2[[#This Row],[Age]]&lt;=29, "20-29", IF(Table2[[#This Row],[Age]]&lt;=39, "30-39", IF(Table2[[#This Row],[Age]]&lt;=49, "40-49", IF(Table2[[#This Row],[Age]]&lt;=60,"50-60","&gt;60")))))</f>
        <v>40-49</v>
      </c>
      <c r="AC115">
        <f>YEAR(Table2[[#This Row],[DateofHire]])</f>
        <v>2015</v>
      </c>
      <c r="AD11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16" spans="1:30" ht="15.75" customHeight="1" x14ac:dyDescent="0.35">
      <c r="A116" s="1" t="s">
        <v>215</v>
      </c>
      <c r="B116" s="1">
        <v>10237</v>
      </c>
      <c r="C116" s="1" t="s">
        <v>42</v>
      </c>
      <c r="D116" s="1" t="s">
        <v>24</v>
      </c>
      <c r="E116" s="1">
        <v>10252</v>
      </c>
      <c r="F116" s="2">
        <v>41771</v>
      </c>
      <c r="G116" s="1">
        <v>66825</v>
      </c>
      <c r="H116" s="1" t="s">
        <v>511</v>
      </c>
      <c r="I116" s="2">
        <v>31557</v>
      </c>
      <c r="J116" s="1" t="s">
        <v>36</v>
      </c>
      <c r="K116" s="1" t="s">
        <v>26</v>
      </c>
      <c r="L116" s="1" t="s">
        <v>27</v>
      </c>
      <c r="M116" s="1" t="s">
        <v>28</v>
      </c>
      <c r="N116" s="1">
        <v>1886</v>
      </c>
      <c r="P116" s="1" t="s">
        <v>29</v>
      </c>
      <c r="Q116" s="1" t="s">
        <v>30</v>
      </c>
      <c r="R116" s="1" t="s">
        <v>31</v>
      </c>
      <c r="S116" s="1" t="s">
        <v>40</v>
      </c>
      <c r="T116" s="1">
        <v>4.5999999999999996</v>
      </c>
      <c r="U116" s="1">
        <v>3</v>
      </c>
      <c r="V116" s="2">
        <v>43503</v>
      </c>
      <c r="W116" s="1">
        <v>20</v>
      </c>
      <c r="X116" t="str">
        <f>INDEX(Position!B:B, MATCH(Table2[[#This Row],[Position ID]],Position!A:A,0))</f>
        <v>Production Technician II</v>
      </c>
      <c r="Y116" t="str">
        <f>INDEX(Department!B:B, MATCH(Table2[[#This Row],[Department ID]],Department!A:A,0))</f>
        <v>Production</v>
      </c>
      <c r="Z116" t="str">
        <f>INDEX(Manager!B:B, MATCH(Table2[[#This Row],[Manager ID]],Manager!A:A,0))</f>
        <v>David Stanley</v>
      </c>
      <c r="AA116">
        <f ca="1">DATEDIF(Table2[[#This Row],[DOB]],$AF$2,"y")</f>
        <v>38</v>
      </c>
      <c r="AB116" t="str">
        <f ca="1">IF(Table2[[#This Row],[Age]]&lt;20,"&lt;20", IF(Table2[[#This Row],[Age]]&lt;=29, "20-29", IF(Table2[[#This Row],[Age]]&lt;=39, "30-39", IF(Table2[[#This Row],[Age]]&lt;=49, "40-49", IF(Table2[[#This Row],[Age]]&lt;=60,"50-60","&gt;60")))))</f>
        <v>30-39</v>
      </c>
      <c r="AC116">
        <f>YEAR(Table2[[#This Row],[DateofHire]])</f>
        <v>2014</v>
      </c>
      <c r="AD11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17" spans="1:30" ht="15.75" customHeight="1" x14ac:dyDescent="0.35">
      <c r="A117" s="1" t="s">
        <v>216</v>
      </c>
      <c r="B117" s="1">
        <v>10051</v>
      </c>
      <c r="C117" s="1" t="s">
        <v>23</v>
      </c>
      <c r="D117" s="1" t="s">
        <v>24</v>
      </c>
      <c r="E117" s="1">
        <v>10252</v>
      </c>
      <c r="F117" s="2">
        <v>41092</v>
      </c>
      <c r="G117" s="1">
        <v>48285</v>
      </c>
      <c r="H117" s="1" t="s">
        <v>512</v>
      </c>
      <c r="I117" s="2">
        <v>28996</v>
      </c>
      <c r="J117" s="1" t="s">
        <v>36</v>
      </c>
      <c r="K117" s="1" t="s">
        <v>26</v>
      </c>
      <c r="L117" s="1" t="s">
        <v>27</v>
      </c>
      <c r="M117" s="1" t="s">
        <v>28</v>
      </c>
      <c r="N117" s="1">
        <v>2169</v>
      </c>
      <c r="P117" s="1" t="s">
        <v>29</v>
      </c>
      <c r="Q117" s="1" t="s">
        <v>30</v>
      </c>
      <c r="R117" s="1" t="s">
        <v>31</v>
      </c>
      <c r="S117" s="1" t="s">
        <v>40</v>
      </c>
      <c r="T117" s="1">
        <v>5</v>
      </c>
      <c r="U117" s="1">
        <v>3</v>
      </c>
      <c r="V117" s="2">
        <v>43479</v>
      </c>
      <c r="W117" s="1">
        <v>2</v>
      </c>
      <c r="X117" t="str">
        <f>INDEX(Position!B:B, MATCH(Table2[[#This Row],[Position ID]],Position!A:A,0))</f>
        <v>Production Technician I</v>
      </c>
      <c r="Y117" t="str">
        <f>INDEX(Department!B:B, MATCH(Table2[[#This Row],[Department ID]],Department!A:A,0))</f>
        <v>Production</v>
      </c>
      <c r="Z117" t="str">
        <f>INDEX(Manager!B:B, MATCH(Table2[[#This Row],[Manager ID]],Manager!A:A,0))</f>
        <v>David Stanley</v>
      </c>
      <c r="AA117">
        <f ca="1">DATEDIF(Table2[[#This Row],[DOB]],$AF$2,"y")</f>
        <v>45</v>
      </c>
      <c r="AB117" t="str">
        <f ca="1">IF(Table2[[#This Row],[Age]]&lt;20,"&lt;20", IF(Table2[[#This Row],[Age]]&lt;=29, "20-29", IF(Table2[[#This Row],[Age]]&lt;=39, "30-39", IF(Table2[[#This Row],[Age]]&lt;=49, "40-49", IF(Table2[[#This Row],[Age]]&lt;=60,"50-60","&gt;60")))))</f>
        <v>40-49</v>
      </c>
      <c r="AC117">
        <f>YEAR(Table2[[#This Row],[DateofHire]])</f>
        <v>2012</v>
      </c>
      <c r="AD11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18" spans="1:30" ht="15.75" customHeight="1" x14ac:dyDescent="0.35">
      <c r="A118" s="1" t="s">
        <v>217</v>
      </c>
      <c r="B118" s="1">
        <v>10218</v>
      </c>
      <c r="C118" s="1" t="s">
        <v>42</v>
      </c>
      <c r="D118" s="1" t="s">
        <v>24</v>
      </c>
      <c r="E118" s="1">
        <v>10196</v>
      </c>
      <c r="F118" s="2">
        <v>41547</v>
      </c>
      <c r="G118" s="1">
        <v>66149</v>
      </c>
      <c r="H118" s="1" t="s">
        <v>511</v>
      </c>
      <c r="I118" s="2">
        <v>30658</v>
      </c>
      <c r="J118" s="1" t="s">
        <v>105</v>
      </c>
      <c r="K118" s="1" t="s">
        <v>26</v>
      </c>
      <c r="L118" s="1" t="s">
        <v>218</v>
      </c>
      <c r="M118" s="1" t="s">
        <v>28</v>
      </c>
      <c r="N118" s="1">
        <v>1824</v>
      </c>
      <c r="P118" s="1" t="s">
        <v>29</v>
      </c>
      <c r="Q118" s="1" t="s">
        <v>30</v>
      </c>
      <c r="R118" s="1" t="s">
        <v>48</v>
      </c>
      <c r="S118" s="1" t="s">
        <v>40</v>
      </c>
      <c r="T118" s="1">
        <v>4.4000000000000004</v>
      </c>
      <c r="U118" s="1">
        <v>5</v>
      </c>
      <c r="V118" s="2">
        <v>43517</v>
      </c>
      <c r="W118" s="1">
        <v>1</v>
      </c>
      <c r="X118" t="str">
        <f>INDEX(Position!B:B, MATCH(Table2[[#This Row],[Position ID]],Position!A:A,0))</f>
        <v>Production Technician II</v>
      </c>
      <c r="Y118" t="str">
        <f>INDEX(Department!B:B, MATCH(Table2[[#This Row],[Department ID]],Department!A:A,0))</f>
        <v>Production</v>
      </c>
      <c r="Z118" t="str">
        <f>INDEX(Manager!B:B, MATCH(Table2[[#This Row],[Manager ID]],Manager!A:A,0))</f>
        <v>Kissy Sullivan</v>
      </c>
      <c r="AA118">
        <f ca="1">DATEDIF(Table2[[#This Row],[DOB]],$AF$2,"y")</f>
        <v>40</v>
      </c>
      <c r="AB118" t="str">
        <f ca="1">IF(Table2[[#This Row],[Age]]&lt;20,"&lt;20", IF(Table2[[#This Row],[Age]]&lt;=29, "20-29", IF(Table2[[#This Row],[Age]]&lt;=39, "30-39", IF(Table2[[#This Row],[Age]]&lt;=49, "40-49", IF(Table2[[#This Row],[Age]]&lt;=60,"50-60","&gt;60")))))</f>
        <v>40-49</v>
      </c>
      <c r="AC118">
        <f>YEAR(Table2[[#This Row],[DateofHire]])</f>
        <v>2013</v>
      </c>
      <c r="AD11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19" spans="1:30" ht="15.75" customHeight="1" x14ac:dyDescent="0.35">
      <c r="A119" s="1" t="s">
        <v>219</v>
      </c>
      <c r="B119" s="1">
        <v>10256</v>
      </c>
      <c r="C119" s="1" t="s">
        <v>23</v>
      </c>
      <c r="D119" s="1" t="s">
        <v>24</v>
      </c>
      <c r="E119" s="1">
        <v>10196</v>
      </c>
      <c r="F119" s="2">
        <v>41505</v>
      </c>
      <c r="G119" s="1">
        <v>49256</v>
      </c>
      <c r="H119" s="1" t="s">
        <v>511</v>
      </c>
      <c r="I119" s="2">
        <v>27311</v>
      </c>
      <c r="J119" s="1" t="s">
        <v>36</v>
      </c>
      <c r="K119" s="1" t="s">
        <v>26</v>
      </c>
      <c r="L119" s="1" t="s">
        <v>82</v>
      </c>
      <c r="M119" s="1" t="s">
        <v>28</v>
      </c>
      <c r="N119" s="1">
        <v>1864</v>
      </c>
      <c r="P119" s="1" t="s">
        <v>29</v>
      </c>
      <c r="Q119" s="1" t="s">
        <v>30</v>
      </c>
      <c r="R119" s="1" t="s">
        <v>31</v>
      </c>
      <c r="S119" s="1" t="s">
        <v>40</v>
      </c>
      <c r="T119" s="1">
        <v>4.0999999999999996</v>
      </c>
      <c r="U119" s="1">
        <v>5</v>
      </c>
      <c r="V119" s="2">
        <v>43511</v>
      </c>
      <c r="W119" s="1">
        <v>3</v>
      </c>
      <c r="X119" t="str">
        <f>INDEX(Position!B:B, MATCH(Table2[[#This Row],[Position ID]],Position!A:A,0))</f>
        <v>Production Technician I</v>
      </c>
      <c r="Y119" t="str">
        <f>INDEX(Department!B:B, MATCH(Table2[[#This Row],[Department ID]],Department!A:A,0))</f>
        <v>Production</v>
      </c>
      <c r="Z119" t="str">
        <f>INDEX(Manager!B:B, MATCH(Table2[[#This Row],[Manager ID]],Manager!A:A,0))</f>
        <v>Kissy Sullivan</v>
      </c>
      <c r="AA119">
        <f ca="1">DATEDIF(Table2[[#This Row],[DOB]],$AF$2,"y")</f>
        <v>49</v>
      </c>
      <c r="AB119" t="str">
        <f ca="1">IF(Table2[[#This Row],[Age]]&lt;20,"&lt;20", IF(Table2[[#This Row],[Age]]&lt;=29, "20-29", IF(Table2[[#This Row],[Age]]&lt;=39, "30-39", IF(Table2[[#This Row],[Age]]&lt;=49, "40-49", IF(Table2[[#This Row],[Age]]&lt;=60,"50-60","&gt;60")))))</f>
        <v>40-49</v>
      </c>
      <c r="AC119">
        <f>YEAR(Table2[[#This Row],[DateofHire]])</f>
        <v>2013</v>
      </c>
      <c r="AD11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20" spans="1:30" ht="15.75" customHeight="1" x14ac:dyDescent="0.35">
      <c r="A120" s="1" t="s">
        <v>220</v>
      </c>
      <c r="B120" s="1">
        <v>10098</v>
      </c>
      <c r="C120" s="1" t="s">
        <v>98</v>
      </c>
      <c r="D120" s="1" t="s">
        <v>24</v>
      </c>
      <c r="E120" s="1">
        <v>10175</v>
      </c>
      <c r="F120" s="2">
        <v>42157</v>
      </c>
      <c r="G120" s="1">
        <v>62957</v>
      </c>
      <c r="H120" s="1" t="s">
        <v>512</v>
      </c>
      <c r="I120" s="2">
        <v>29778</v>
      </c>
      <c r="J120" s="1" t="s">
        <v>46</v>
      </c>
      <c r="K120" s="1" t="s">
        <v>26</v>
      </c>
      <c r="L120" s="1" t="s">
        <v>27</v>
      </c>
      <c r="M120" s="1" t="s">
        <v>28</v>
      </c>
      <c r="N120" s="1">
        <v>1752</v>
      </c>
      <c r="P120" s="1" t="s">
        <v>29</v>
      </c>
      <c r="Q120" s="1" t="s">
        <v>30</v>
      </c>
      <c r="R120" s="1" t="s">
        <v>55</v>
      </c>
      <c r="S120" s="1" t="s">
        <v>40</v>
      </c>
      <c r="T120" s="1">
        <v>4.63</v>
      </c>
      <c r="U120" s="1">
        <v>3</v>
      </c>
      <c r="V120" s="2">
        <v>43469</v>
      </c>
      <c r="W120" s="1">
        <v>2</v>
      </c>
      <c r="X120" t="str">
        <f>INDEX(Position!B:B, MATCH(Table2[[#This Row],[Position ID]],Position!A:A,0))</f>
        <v>Production Manager</v>
      </c>
      <c r="Y120" t="str">
        <f>INDEX(Department!B:B, MATCH(Table2[[#This Row],[Department ID]],Department!A:A,0))</f>
        <v>Production</v>
      </c>
      <c r="Z120" t="str">
        <f>INDEX(Manager!B:B, MATCH(Table2[[#This Row],[Manager ID]],Manager!A:A,0))</f>
        <v>Janet King</v>
      </c>
      <c r="AA120">
        <f ca="1">DATEDIF(Table2[[#This Row],[DOB]],$AF$2,"y")</f>
        <v>43</v>
      </c>
      <c r="AB120" t="str">
        <f ca="1">IF(Table2[[#This Row],[Age]]&lt;20,"&lt;20", IF(Table2[[#This Row],[Age]]&lt;=29, "20-29", IF(Table2[[#This Row],[Age]]&lt;=39, "30-39", IF(Table2[[#This Row],[Age]]&lt;=49, "40-49", IF(Table2[[#This Row],[Age]]&lt;=60,"50-60","&gt;60")))))</f>
        <v>40-49</v>
      </c>
      <c r="AC120">
        <f>YEAR(Table2[[#This Row],[DateofHire]])</f>
        <v>2015</v>
      </c>
      <c r="AD12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21" spans="1:30" ht="15.75" customHeight="1" x14ac:dyDescent="0.35">
      <c r="A121" s="1" t="s">
        <v>221</v>
      </c>
      <c r="B121" s="1">
        <v>10059</v>
      </c>
      <c r="C121" s="1" t="s">
        <v>23</v>
      </c>
      <c r="D121" s="1" t="s">
        <v>24</v>
      </c>
      <c r="E121" s="1">
        <v>10265</v>
      </c>
      <c r="F121" s="2">
        <v>40595</v>
      </c>
      <c r="G121" s="1">
        <v>63813</v>
      </c>
      <c r="H121" s="1" t="s">
        <v>511</v>
      </c>
      <c r="I121" s="2">
        <v>30457</v>
      </c>
      <c r="J121" s="1" t="s">
        <v>46</v>
      </c>
      <c r="K121" s="1" t="s">
        <v>26</v>
      </c>
      <c r="L121" s="1" t="s">
        <v>27</v>
      </c>
      <c r="M121" s="1" t="s">
        <v>28</v>
      </c>
      <c r="N121" s="1">
        <v>2176</v>
      </c>
      <c r="O121" s="2">
        <v>41650</v>
      </c>
      <c r="P121" s="1" t="s">
        <v>156</v>
      </c>
      <c r="Q121" s="1" t="s">
        <v>38</v>
      </c>
      <c r="R121" s="1" t="s">
        <v>545</v>
      </c>
      <c r="S121" s="1" t="s">
        <v>40</v>
      </c>
      <c r="T121" s="1">
        <v>5</v>
      </c>
      <c r="U121" s="1">
        <v>5</v>
      </c>
      <c r="V121" s="2">
        <v>41428</v>
      </c>
      <c r="W121" s="1">
        <v>17</v>
      </c>
      <c r="X121" t="str">
        <f>INDEX(Position!B:B, MATCH(Table2[[#This Row],[Position ID]],Position!A:A,0))</f>
        <v>Production Technician I</v>
      </c>
      <c r="Y121" t="str">
        <f>INDEX(Department!B:B, MATCH(Table2[[#This Row],[Department ID]],Department!A:A,0))</f>
        <v>Production</v>
      </c>
      <c r="Z121" t="str">
        <f>INDEX(Manager!B:B, MATCH(Table2[[#This Row],[Manager ID]],Manager!A:A,0))</f>
        <v>Kelley Spirea</v>
      </c>
      <c r="AA121">
        <f ca="1">DATEDIF(Table2[[#This Row],[DOB]],$AF$2,"y")</f>
        <v>41</v>
      </c>
      <c r="AB121" t="str">
        <f ca="1">IF(Table2[[#This Row],[Age]]&lt;20,"&lt;20", IF(Table2[[#This Row],[Age]]&lt;=29, "20-29", IF(Table2[[#This Row],[Age]]&lt;=39, "30-39", IF(Table2[[#This Row],[Age]]&lt;=49, "40-49", IF(Table2[[#This Row],[Age]]&lt;=60,"50-60","&gt;60")))))</f>
        <v>40-49</v>
      </c>
      <c r="AC121">
        <f>YEAR(Table2[[#This Row],[DateofHire]])</f>
        <v>2011</v>
      </c>
      <c r="AD12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22" spans="1:30" ht="15.75" customHeight="1" x14ac:dyDescent="0.35">
      <c r="A122" s="1" t="s">
        <v>222</v>
      </c>
      <c r="B122" s="1">
        <v>10234</v>
      </c>
      <c r="C122" s="1" t="s">
        <v>159</v>
      </c>
      <c r="D122" s="1" t="s">
        <v>35</v>
      </c>
      <c r="E122" s="1">
        <v>10197</v>
      </c>
      <c r="F122" s="2">
        <v>42845</v>
      </c>
      <c r="G122" s="1">
        <v>99020</v>
      </c>
      <c r="H122" s="1" t="s">
        <v>512</v>
      </c>
      <c r="I122" s="2">
        <v>32689</v>
      </c>
      <c r="J122" s="1" t="s">
        <v>36</v>
      </c>
      <c r="K122" s="1" t="s">
        <v>26</v>
      </c>
      <c r="L122" s="1" t="s">
        <v>57</v>
      </c>
      <c r="M122" s="1" t="s">
        <v>28</v>
      </c>
      <c r="N122" s="1">
        <v>2134</v>
      </c>
      <c r="P122" s="1" t="s">
        <v>29</v>
      </c>
      <c r="Q122" s="1" t="s">
        <v>30</v>
      </c>
      <c r="R122" s="1" t="s">
        <v>39</v>
      </c>
      <c r="S122" s="1" t="s">
        <v>40</v>
      </c>
      <c r="T122" s="1">
        <v>4.2</v>
      </c>
      <c r="U122" s="1">
        <v>5</v>
      </c>
      <c r="V122" s="2">
        <v>43493</v>
      </c>
      <c r="W122" s="1">
        <v>8</v>
      </c>
      <c r="X122" t="str">
        <f>INDEX(Position!B:B, MATCH(Table2[[#This Row],[Position ID]],Position!A:A,0))</f>
        <v>BI Developer</v>
      </c>
      <c r="Y122" t="str">
        <f>INDEX(Department!B:B, MATCH(Table2[[#This Row],[Department ID]],Department!A:A,0))</f>
        <v>IT/IS</v>
      </c>
      <c r="Z122" t="str">
        <f>INDEX(Manager!B:B, MATCH(Table2[[#This Row],[Manager ID]],Manager!A:A,0))</f>
        <v>Brian Champaigne</v>
      </c>
      <c r="AA122">
        <f ca="1">DATEDIF(Table2[[#This Row],[DOB]],$AF$2,"y")</f>
        <v>35</v>
      </c>
      <c r="AB122" t="str">
        <f ca="1">IF(Table2[[#This Row],[Age]]&lt;20,"&lt;20", IF(Table2[[#This Row],[Age]]&lt;=29, "20-29", IF(Table2[[#This Row],[Age]]&lt;=39, "30-39", IF(Table2[[#This Row],[Age]]&lt;=49, "40-49", IF(Table2[[#This Row],[Age]]&lt;=60,"50-60","&gt;60")))))</f>
        <v>30-39</v>
      </c>
      <c r="AC122">
        <f>YEAR(Table2[[#This Row],[DateofHire]])</f>
        <v>2017</v>
      </c>
      <c r="AD12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123" spans="1:30" ht="15.75" customHeight="1" x14ac:dyDescent="0.35">
      <c r="A123" s="1" t="s">
        <v>223</v>
      </c>
      <c r="B123" s="1">
        <v>10109</v>
      </c>
      <c r="C123" s="1" t="s">
        <v>107</v>
      </c>
      <c r="D123" s="1" t="s">
        <v>108</v>
      </c>
      <c r="E123" s="1">
        <v>10188</v>
      </c>
      <c r="F123" s="2">
        <v>40975</v>
      </c>
      <c r="G123" s="1">
        <v>71707</v>
      </c>
      <c r="H123" s="1" t="s">
        <v>512</v>
      </c>
      <c r="I123" s="2">
        <v>25243</v>
      </c>
      <c r="J123" s="1" t="s">
        <v>25</v>
      </c>
      <c r="K123" s="1" t="s">
        <v>26</v>
      </c>
      <c r="L123" s="1" t="s">
        <v>69</v>
      </c>
      <c r="M123" s="1" t="s">
        <v>224</v>
      </c>
      <c r="N123" s="1">
        <v>37129</v>
      </c>
      <c r="O123" s="2">
        <v>41943</v>
      </c>
      <c r="P123" s="1" t="s">
        <v>127</v>
      </c>
      <c r="Q123" s="1" t="s">
        <v>38</v>
      </c>
      <c r="R123" s="1" t="s">
        <v>31</v>
      </c>
      <c r="S123" s="1" t="s">
        <v>40</v>
      </c>
      <c r="T123" s="1">
        <v>4.5</v>
      </c>
      <c r="U123" s="1">
        <v>5</v>
      </c>
      <c r="V123" s="2">
        <v>41306</v>
      </c>
      <c r="W123" s="1">
        <v>20</v>
      </c>
      <c r="X123" t="str">
        <f>INDEX(Position!B:B, MATCH(Table2[[#This Row],[Position ID]],Position!A:A,0))</f>
        <v>Area Sales Manager</v>
      </c>
      <c r="Y123" t="str">
        <f>INDEX(Department!B:B, MATCH(Table2[[#This Row],[Department ID]],Department!A:A,0))</f>
        <v>Sales</v>
      </c>
      <c r="Z123" t="str">
        <f>INDEX(Manager!B:B, MATCH(Table2[[#This Row],[Manager ID]],Manager!A:A,0))</f>
        <v>John Smith</v>
      </c>
      <c r="AA123">
        <f ca="1">DATEDIF(Table2[[#This Row],[DOB]],$AF$2,"y")</f>
        <v>55</v>
      </c>
      <c r="AB123" t="str">
        <f ca="1">IF(Table2[[#This Row],[Age]]&lt;20,"&lt;20", IF(Table2[[#This Row],[Age]]&lt;=29, "20-29", IF(Table2[[#This Row],[Age]]&lt;=39, "30-39", IF(Table2[[#This Row],[Age]]&lt;=49, "40-49", IF(Table2[[#This Row],[Age]]&lt;=60,"50-60","&gt;60")))))</f>
        <v>50-60</v>
      </c>
      <c r="AC123">
        <f>YEAR(Table2[[#This Row],[DateofHire]])</f>
        <v>2012</v>
      </c>
      <c r="AD12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124" spans="1:30" ht="15.75" customHeight="1" x14ac:dyDescent="0.35">
      <c r="A124" s="1" t="s">
        <v>225</v>
      </c>
      <c r="B124" s="1">
        <v>10125</v>
      </c>
      <c r="C124" s="1" t="s">
        <v>23</v>
      </c>
      <c r="D124" s="1" t="s">
        <v>24</v>
      </c>
      <c r="E124" s="1">
        <v>10026</v>
      </c>
      <c r="F124" s="2">
        <v>40875</v>
      </c>
      <c r="G124" s="1">
        <v>54828</v>
      </c>
      <c r="H124" s="1" t="s">
        <v>511</v>
      </c>
      <c r="I124" s="2">
        <v>28207</v>
      </c>
      <c r="J124" s="1" t="s">
        <v>36</v>
      </c>
      <c r="K124" s="1" t="s">
        <v>26</v>
      </c>
      <c r="L124" s="1" t="s">
        <v>27</v>
      </c>
      <c r="M124" s="1" t="s">
        <v>28</v>
      </c>
      <c r="N124" s="1">
        <v>2127</v>
      </c>
      <c r="P124" s="1" t="s">
        <v>29</v>
      </c>
      <c r="Q124" s="1" t="s">
        <v>30</v>
      </c>
      <c r="R124" s="1" t="s">
        <v>48</v>
      </c>
      <c r="S124" s="1" t="s">
        <v>40</v>
      </c>
      <c r="T124" s="1">
        <v>4.2</v>
      </c>
      <c r="U124" s="1">
        <v>4</v>
      </c>
      <c r="V124" s="2">
        <v>43518</v>
      </c>
      <c r="W124" s="1">
        <v>13</v>
      </c>
      <c r="X124" t="str">
        <f>INDEX(Position!B:B, MATCH(Table2[[#This Row],[Position ID]],Position!A:A,0))</f>
        <v>Production Technician I</v>
      </c>
      <c r="Y124" t="str">
        <f>INDEX(Department!B:B, MATCH(Table2[[#This Row],[Department ID]],Department!A:A,0))</f>
        <v>Production</v>
      </c>
      <c r="Z124" t="str">
        <f>INDEX(Manager!B:B, MATCH(Table2[[#This Row],[Manager ID]],Manager!A:A,0))</f>
        <v>Michael Albert</v>
      </c>
      <c r="AA124">
        <f ca="1">DATEDIF(Table2[[#This Row],[DOB]],$AF$2,"y")</f>
        <v>47</v>
      </c>
      <c r="AB124" t="str">
        <f ca="1">IF(Table2[[#This Row],[Age]]&lt;20,"&lt;20", IF(Table2[[#This Row],[Age]]&lt;=29, "20-29", IF(Table2[[#This Row],[Age]]&lt;=39, "30-39", IF(Table2[[#This Row],[Age]]&lt;=49, "40-49", IF(Table2[[#This Row],[Age]]&lt;=60,"50-60","&gt;60")))))</f>
        <v>40-49</v>
      </c>
      <c r="AC124">
        <f>YEAR(Table2[[#This Row],[DateofHire]])</f>
        <v>2011</v>
      </c>
      <c r="AD12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25" spans="1:30" ht="15.75" customHeight="1" x14ac:dyDescent="0.35">
      <c r="A125" s="1" t="s">
        <v>226</v>
      </c>
      <c r="B125" s="1">
        <v>10074</v>
      </c>
      <c r="C125" s="1" t="s">
        <v>42</v>
      </c>
      <c r="D125" s="1" t="s">
        <v>24</v>
      </c>
      <c r="E125" s="1">
        <v>10265</v>
      </c>
      <c r="F125" s="2">
        <v>41589</v>
      </c>
      <c r="G125" s="1">
        <v>64246</v>
      </c>
      <c r="H125" s="1" t="s">
        <v>512</v>
      </c>
      <c r="I125" s="2">
        <v>32365</v>
      </c>
      <c r="J125" s="1" t="s">
        <v>25</v>
      </c>
      <c r="K125" s="1" t="s">
        <v>26</v>
      </c>
      <c r="L125" s="1" t="s">
        <v>27</v>
      </c>
      <c r="M125" s="1" t="s">
        <v>28</v>
      </c>
      <c r="N125" s="1">
        <v>2155</v>
      </c>
      <c r="P125" s="1" t="s">
        <v>29</v>
      </c>
      <c r="Q125" s="1" t="s">
        <v>30</v>
      </c>
      <c r="R125" s="1" t="s">
        <v>31</v>
      </c>
      <c r="S125" s="1" t="s">
        <v>40</v>
      </c>
      <c r="T125" s="1">
        <v>5</v>
      </c>
      <c r="U125" s="1">
        <v>3</v>
      </c>
      <c r="V125" s="2">
        <v>43473</v>
      </c>
      <c r="W125" s="1">
        <v>20</v>
      </c>
      <c r="X125" t="str">
        <f>INDEX(Position!B:B, MATCH(Table2[[#This Row],[Position ID]],Position!A:A,0))</f>
        <v>Production Technician II</v>
      </c>
      <c r="Y125" t="str">
        <f>INDEX(Department!B:B, MATCH(Table2[[#This Row],[Department ID]],Department!A:A,0))</f>
        <v>Production</v>
      </c>
      <c r="Z125" t="str">
        <f>INDEX(Manager!B:B, MATCH(Table2[[#This Row],[Manager ID]],Manager!A:A,0))</f>
        <v>Kelley Spirea</v>
      </c>
      <c r="AA125">
        <f ca="1">DATEDIF(Table2[[#This Row],[DOB]],$AF$2,"y")</f>
        <v>36</v>
      </c>
      <c r="AB125" t="str">
        <f ca="1">IF(Table2[[#This Row],[Age]]&lt;20,"&lt;20", IF(Table2[[#This Row],[Age]]&lt;=29, "20-29", IF(Table2[[#This Row],[Age]]&lt;=39, "30-39", IF(Table2[[#This Row],[Age]]&lt;=49, "40-49", IF(Table2[[#This Row],[Age]]&lt;=60,"50-60","&gt;60")))))</f>
        <v>30-39</v>
      </c>
      <c r="AC125">
        <f>YEAR(Table2[[#This Row],[DateofHire]])</f>
        <v>2013</v>
      </c>
      <c r="AD12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26" spans="1:30" ht="15.75" customHeight="1" x14ac:dyDescent="0.35">
      <c r="A126" s="1" t="s">
        <v>227</v>
      </c>
      <c r="B126" s="1">
        <v>10097</v>
      </c>
      <c r="C126" s="1" t="s">
        <v>23</v>
      </c>
      <c r="D126" s="1" t="s">
        <v>24</v>
      </c>
      <c r="E126" s="1">
        <v>10069</v>
      </c>
      <c r="F126" s="2">
        <v>40917</v>
      </c>
      <c r="G126" s="1">
        <v>52177</v>
      </c>
      <c r="H126" s="1" t="s">
        <v>511</v>
      </c>
      <c r="I126" s="2">
        <v>19224</v>
      </c>
      <c r="J126" s="1" t="s">
        <v>25</v>
      </c>
      <c r="K126" s="1" t="s">
        <v>26</v>
      </c>
      <c r="L126" s="1" t="s">
        <v>27</v>
      </c>
      <c r="M126" s="1" t="s">
        <v>28</v>
      </c>
      <c r="N126" s="1">
        <v>2324</v>
      </c>
      <c r="O126" s="2">
        <v>42353</v>
      </c>
      <c r="P126" s="1" t="s">
        <v>99</v>
      </c>
      <c r="Q126" s="1" t="s">
        <v>38</v>
      </c>
      <c r="R126" s="1" t="s">
        <v>545</v>
      </c>
      <c r="S126" s="1" t="s">
        <v>40</v>
      </c>
      <c r="T126" s="1">
        <v>4.6399999999999997</v>
      </c>
      <c r="U126" s="1">
        <v>4</v>
      </c>
      <c r="V126" s="2">
        <v>42126</v>
      </c>
      <c r="W126" s="1">
        <v>8</v>
      </c>
      <c r="X126" t="str">
        <f>INDEX(Position!B:B, MATCH(Table2[[#This Row],[Position ID]],Position!A:A,0))</f>
        <v>Production Technician I</v>
      </c>
      <c r="Y126" t="str">
        <f>INDEX(Department!B:B, MATCH(Table2[[#This Row],[Department ID]],Department!A:A,0))</f>
        <v>Production</v>
      </c>
      <c r="Z126" t="str">
        <f>INDEX(Manager!B:B, MATCH(Table2[[#This Row],[Manager ID]],Manager!A:A,0))</f>
        <v>Webster Butler</v>
      </c>
      <c r="AA126">
        <f ca="1">DATEDIF(Table2[[#This Row],[DOB]],$AF$2,"y")</f>
        <v>72</v>
      </c>
      <c r="AB126" t="str">
        <f ca="1">IF(Table2[[#This Row],[Age]]&lt;20,"&lt;20", IF(Table2[[#This Row],[Age]]&lt;=29, "20-29", IF(Table2[[#This Row],[Age]]&lt;=39, "30-39", IF(Table2[[#This Row],[Age]]&lt;=49, "40-49", IF(Table2[[#This Row],[Age]]&lt;=60,"50-60","&gt;60")))))</f>
        <v>&gt;60</v>
      </c>
      <c r="AC126">
        <f>YEAR(Table2[[#This Row],[DateofHire]])</f>
        <v>2012</v>
      </c>
      <c r="AD12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27" spans="1:30" ht="15.75" customHeight="1" x14ac:dyDescent="0.35">
      <c r="A127" s="1" t="s">
        <v>228</v>
      </c>
      <c r="B127" s="1">
        <v>10007</v>
      </c>
      <c r="C127" s="1" t="s">
        <v>23</v>
      </c>
      <c r="D127" s="1" t="s">
        <v>24</v>
      </c>
      <c r="E127" s="1">
        <v>10002</v>
      </c>
      <c r="F127" s="2">
        <v>41771</v>
      </c>
      <c r="G127" s="1">
        <v>62065</v>
      </c>
      <c r="H127" s="1" t="s">
        <v>511</v>
      </c>
      <c r="I127" s="2">
        <v>27151</v>
      </c>
      <c r="J127" s="1" t="s">
        <v>36</v>
      </c>
      <c r="K127" s="1" t="s">
        <v>26</v>
      </c>
      <c r="L127" s="1" t="s">
        <v>27</v>
      </c>
      <c r="M127" s="1" t="s">
        <v>28</v>
      </c>
      <c r="N127" s="1">
        <v>1886</v>
      </c>
      <c r="P127" s="1" t="s">
        <v>29</v>
      </c>
      <c r="Q127" s="1" t="s">
        <v>30</v>
      </c>
      <c r="R127" s="1" t="s">
        <v>545</v>
      </c>
      <c r="S127" s="1" t="s">
        <v>32</v>
      </c>
      <c r="T127" s="1">
        <v>4.76</v>
      </c>
      <c r="U127" s="1">
        <v>4</v>
      </c>
      <c r="V127" s="2">
        <v>43511</v>
      </c>
      <c r="W127" s="1">
        <v>5</v>
      </c>
      <c r="X127" t="str">
        <f>INDEX(Position!B:B, MATCH(Table2[[#This Row],[Position ID]],Position!A:A,0))</f>
        <v>Production Technician I</v>
      </c>
      <c r="Y127" t="str">
        <f>INDEX(Department!B:B, MATCH(Table2[[#This Row],[Department ID]],Department!A:A,0))</f>
        <v>Production</v>
      </c>
      <c r="Z127" t="str">
        <f>INDEX(Manager!B:B, MATCH(Table2[[#This Row],[Manager ID]],Manager!A:A,0))</f>
        <v>Amy Dunn</v>
      </c>
      <c r="AA127">
        <f ca="1">DATEDIF(Table2[[#This Row],[DOB]],$AF$2,"y")</f>
        <v>50</v>
      </c>
      <c r="AB127" t="str">
        <f ca="1">IF(Table2[[#This Row],[Age]]&lt;20,"&lt;20", IF(Table2[[#This Row],[Age]]&lt;=29, "20-29", IF(Table2[[#This Row],[Age]]&lt;=39, "30-39", IF(Table2[[#This Row],[Age]]&lt;=49, "40-49", IF(Table2[[#This Row],[Age]]&lt;=60,"50-60","&gt;60")))))</f>
        <v>50-60</v>
      </c>
      <c r="AC127">
        <f>YEAR(Table2[[#This Row],[DateofHire]])</f>
        <v>2014</v>
      </c>
      <c r="AD12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28" spans="1:30" ht="15.75" customHeight="1" x14ac:dyDescent="0.35">
      <c r="A128" s="1" t="s">
        <v>229</v>
      </c>
      <c r="B128" s="1">
        <v>10129</v>
      </c>
      <c r="C128" s="1" t="s">
        <v>23</v>
      </c>
      <c r="D128" s="1" t="s">
        <v>24</v>
      </c>
      <c r="E128" s="1">
        <v>10062</v>
      </c>
      <c r="F128" s="2">
        <v>41134</v>
      </c>
      <c r="G128" s="1">
        <v>46998</v>
      </c>
      <c r="H128" s="1" t="s">
        <v>512</v>
      </c>
      <c r="I128" s="2">
        <v>30685</v>
      </c>
      <c r="J128" s="1" t="s">
        <v>25</v>
      </c>
      <c r="K128" s="1" t="s">
        <v>26</v>
      </c>
      <c r="L128" s="1" t="s">
        <v>27</v>
      </c>
      <c r="M128" s="1" t="s">
        <v>28</v>
      </c>
      <c r="N128" s="1">
        <v>2149</v>
      </c>
      <c r="P128" s="1" t="s">
        <v>29</v>
      </c>
      <c r="Q128" s="1" t="s">
        <v>30</v>
      </c>
      <c r="R128" s="1" t="s">
        <v>48</v>
      </c>
      <c r="S128" s="1" t="s">
        <v>40</v>
      </c>
      <c r="T128" s="1">
        <v>4.17</v>
      </c>
      <c r="U128" s="1">
        <v>4</v>
      </c>
      <c r="V128" s="2">
        <v>43507</v>
      </c>
      <c r="W128" s="1">
        <v>1</v>
      </c>
      <c r="X128" t="str">
        <f>INDEX(Position!B:B, MATCH(Table2[[#This Row],[Position ID]],Position!A:A,0))</f>
        <v>Production Technician I</v>
      </c>
      <c r="Y128" t="str">
        <f>INDEX(Department!B:B, MATCH(Table2[[#This Row],[Department ID]],Department!A:A,0))</f>
        <v>Production</v>
      </c>
      <c r="Z128" t="str">
        <f>INDEX(Manager!B:B, MATCH(Table2[[#This Row],[Manager ID]],Manager!A:A,0))</f>
        <v>Ketsia Liebig</v>
      </c>
      <c r="AA128">
        <f ca="1">DATEDIF(Table2[[#This Row],[DOB]],$AF$2,"y")</f>
        <v>40</v>
      </c>
      <c r="AB128" t="str">
        <f ca="1">IF(Table2[[#This Row],[Age]]&lt;20,"&lt;20", IF(Table2[[#This Row],[Age]]&lt;=29, "20-29", IF(Table2[[#This Row],[Age]]&lt;=39, "30-39", IF(Table2[[#This Row],[Age]]&lt;=49, "40-49", IF(Table2[[#This Row],[Age]]&lt;=60,"50-60","&gt;60")))))</f>
        <v>40-49</v>
      </c>
      <c r="AC128">
        <f>YEAR(Table2[[#This Row],[DateofHire]])</f>
        <v>2012</v>
      </c>
      <c r="AD12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29" spans="1:30" ht="15.75" customHeight="1" x14ac:dyDescent="0.35">
      <c r="A129" s="1" t="s">
        <v>230</v>
      </c>
      <c r="B129" s="1">
        <v>10075</v>
      </c>
      <c r="C129" s="1" t="s">
        <v>42</v>
      </c>
      <c r="D129" s="1" t="s">
        <v>24</v>
      </c>
      <c r="E129" s="1">
        <v>10265</v>
      </c>
      <c r="F129" s="2">
        <v>40553</v>
      </c>
      <c r="G129" s="1">
        <v>68099</v>
      </c>
      <c r="H129" s="1" t="s">
        <v>511</v>
      </c>
      <c r="I129" s="2">
        <v>26538</v>
      </c>
      <c r="J129" s="1" t="s">
        <v>25</v>
      </c>
      <c r="K129" s="1" t="s">
        <v>26</v>
      </c>
      <c r="L129" s="1" t="s">
        <v>27</v>
      </c>
      <c r="M129" s="1" t="s">
        <v>28</v>
      </c>
      <c r="N129" s="1">
        <v>2021</v>
      </c>
      <c r="O129" s="2">
        <v>41443</v>
      </c>
      <c r="P129" s="1" t="s">
        <v>43</v>
      </c>
      <c r="Q129" s="1" t="s">
        <v>38</v>
      </c>
      <c r="R129" s="1" t="s">
        <v>545</v>
      </c>
      <c r="S129" s="1" t="s">
        <v>40</v>
      </c>
      <c r="T129" s="1">
        <v>5</v>
      </c>
      <c r="U129" s="1">
        <v>3</v>
      </c>
      <c r="V129" s="2">
        <v>41304</v>
      </c>
      <c r="W129" s="1">
        <v>15</v>
      </c>
      <c r="X129" t="str">
        <f>INDEX(Position!B:B, MATCH(Table2[[#This Row],[Position ID]],Position!A:A,0))</f>
        <v>Production Technician II</v>
      </c>
      <c r="Y129" t="str">
        <f>INDEX(Department!B:B, MATCH(Table2[[#This Row],[Department ID]],Department!A:A,0))</f>
        <v>Production</v>
      </c>
      <c r="Z129" t="str">
        <f>INDEX(Manager!B:B, MATCH(Table2[[#This Row],[Manager ID]],Manager!A:A,0))</f>
        <v>Kelley Spirea</v>
      </c>
      <c r="AA129">
        <f ca="1">DATEDIF(Table2[[#This Row],[DOB]],$AF$2,"y")</f>
        <v>52</v>
      </c>
      <c r="AB129" t="str">
        <f ca="1">IF(Table2[[#This Row],[Age]]&lt;20,"&lt;20", IF(Table2[[#This Row],[Age]]&lt;=29, "20-29", IF(Table2[[#This Row],[Age]]&lt;=39, "30-39", IF(Table2[[#This Row],[Age]]&lt;=49, "40-49", IF(Table2[[#This Row],[Age]]&lt;=60,"50-60","&gt;60")))))</f>
        <v>50-60</v>
      </c>
      <c r="AC129">
        <f>YEAR(Table2[[#This Row],[DateofHire]])</f>
        <v>2011</v>
      </c>
      <c r="AD12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30" spans="1:30" ht="15.75" customHeight="1" x14ac:dyDescent="0.35">
      <c r="A130" s="1" t="s">
        <v>231</v>
      </c>
      <c r="B130" s="1">
        <v>10167</v>
      </c>
      <c r="C130" s="1" t="s">
        <v>107</v>
      </c>
      <c r="D130" s="1" t="s">
        <v>108</v>
      </c>
      <c r="E130" s="1">
        <v>10188</v>
      </c>
      <c r="F130" s="2">
        <v>41869</v>
      </c>
      <c r="G130" s="1">
        <v>70545</v>
      </c>
      <c r="H130" s="1" t="s">
        <v>512</v>
      </c>
      <c r="I130" s="2">
        <v>32400</v>
      </c>
      <c r="J130" s="1" t="s">
        <v>36</v>
      </c>
      <c r="K130" s="1" t="s">
        <v>26</v>
      </c>
      <c r="L130" s="1" t="s">
        <v>218</v>
      </c>
      <c r="M130" s="1" t="s">
        <v>232</v>
      </c>
      <c r="N130" s="1">
        <v>3062</v>
      </c>
      <c r="P130" s="1" t="s">
        <v>29</v>
      </c>
      <c r="Q130" s="1" t="s">
        <v>30</v>
      </c>
      <c r="R130" s="1" t="s">
        <v>39</v>
      </c>
      <c r="S130" s="1" t="s">
        <v>40</v>
      </c>
      <c r="T130" s="1">
        <v>3.6</v>
      </c>
      <c r="U130" s="1">
        <v>5</v>
      </c>
      <c r="V130" s="2">
        <v>43495</v>
      </c>
      <c r="W130" s="1">
        <v>9</v>
      </c>
      <c r="X130" t="str">
        <f>INDEX(Position!B:B, MATCH(Table2[[#This Row],[Position ID]],Position!A:A,0))</f>
        <v>Area Sales Manager</v>
      </c>
      <c r="Y130" t="str">
        <f>INDEX(Department!B:B, MATCH(Table2[[#This Row],[Department ID]],Department!A:A,0))</f>
        <v>Sales</v>
      </c>
      <c r="Z130" t="str">
        <f>INDEX(Manager!B:B, MATCH(Table2[[#This Row],[Manager ID]],Manager!A:A,0))</f>
        <v>John Smith</v>
      </c>
      <c r="AA130">
        <f ca="1">DATEDIF(Table2[[#This Row],[DOB]],$AF$2,"y")</f>
        <v>36</v>
      </c>
      <c r="AB130" t="str">
        <f ca="1">IF(Table2[[#This Row],[Age]]&lt;20,"&lt;20", IF(Table2[[#This Row],[Age]]&lt;=29, "20-29", IF(Table2[[#This Row],[Age]]&lt;=39, "30-39", IF(Table2[[#This Row],[Age]]&lt;=49, "40-49", IF(Table2[[#This Row],[Age]]&lt;=60,"50-60","&gt;60")))))</f>
        <v>30-39</v>
      </c>
      <c r="AC130">
        <f>YEAR(Table2[[#This Row],[DateofHire]])</f>
        <v>2014</v>
      </c>
      <c r="AD13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131" spans="1:30" ht="15.75" customHeight="1" x14ac:dyDescent="0.35">
      <c r="A131" s="1" t="s">
        <v>233</v>
      </c>
      <c r="B131" s="1">
        <v>10195</v>
      </c>
      <c r="C131" s="1" t="s">
        <v>42</v>
      </c>
      <c r="D131" s="1" t="s">
        <v>24</v>
      </c>
      <c r="E131" s="1">
        <v>10026</v>
      </c>
      <c r="F131" s="2">
        <v>40770</v>
      </c>
      <c r="G131" s="1">
        <v>63478</v>
      </c>
      <c r="H131" s="1" t="s">
        <v>511</v>
      </c>
      <c r="I131" s="2">
        <v>30728</v>
      </c>
      <c r="J131" s="1" t="s">
        <v>36</v>
      </c>
      <c r="K131" s="1" t="s">
        <v>129</v>
      </c>
      <c r="L131" s="1" t="s">
        <v>27</v>
      </c>
      <c r="M131" s="1" t="s">
        <v>28</v>
      </c>
      <c r="N131" s="1">
        <v>2445</v>
      </c>
      <c r="O131" s="2">
        <v>41006</v>
      </c>
      <c r="P131" s="1" t="s">
        <v>127</v>
      </c>
      <c r="Q131" s="1" t="s">
        <v>38</v>
      </c>
      <c r="R131" s="1" t="s">
        <v>39</v>
      </c>
      <c r="S131" s="1" t="s">
        <v>40</v>
      </c>
      <c r="T131" s="1">
        <v>3.03</v>
      </c>
      <c r="U131" s="1">
        <v>5</v>
      </c>
      <c r="V131" s="2">
        <v>40973</v>
      </c>
      <c r="W131" s="1">
        <v>16</v>
      </c>
      <c r="X131" t="str">
        <f>INDEX(Position!B:B, MATCH(Table2[[#This Row],[Position ID]],Position!A:A,0))</f>
        <v>Production Technician II</v>
      </c>
      <c r="Y131" t="str">
        <f>INDEX(Department!B:B, MATCH(Table2[[#This Row],[Department ID]],Department!A:A,0))</f>
        <v>Production</v>
      </c>
      <c r="Z131" t="str">
        <f>INDEX(Manager!B:B, MATCH(Table2[[#This Row],[Manager ID]],Manager!A:A,0))</f>
        <v>Michael Albert</v>
      </c>
      <c r="AA131">
        <f ca="1">DATEDIF(Table2[[#This Row],[DOB]],$AF$2,"y")</f>
        <v>40</v>
      </c>
      <c r="AB131" t="str">
        <f ca="1">IF(Table2[[#This Row],[Age]]&lt;20,"&lt;20", IF(Table2[[#This Row],[Age]]&lt;=29, "20-29", IF(Table2[[#This Row],[Age]]&lt;=39, "30-39", IF(Table2[[#This Row],[Age]]&lt;=49, "40-49", IF(Table2[[#This Row],[Age]]&lt;=60,"50-60","&gt;60")))))</f>
        <v>40-49</v>
      </c>
      <c r="AC131">
        <f>YEAR(Table2[[#This Row],[DateofHire]])</f>
        <v>2011</v>
      </c>
      <c r="AD13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32" spans="1:30" ht="15.75" customHeight="1" x14ac:dyDescent="0.35">
      <c r="A132" s="1" t="s">
        <v>234</v>
      </c>
      <c r="B132" s="1">
        <v>10112</v>
      </c>
      <c r="C132" s="1" t="s">
        <v>79</v>
      </c>
      <c r="D132" s="1" t="s">
        <v>35</v>
      </c>
      <c r="E132" s="1">
        <v>10084</v>
      </c>
      <c r="F132" s="2">
        <v>42093</v>
      </c>
      <c r="G132" s="1">
        <v>97999</v>
      </c>
      <c r="H132" s="1" t="s">
        <v>511</v>
      </c>
      <c r="I132" s="2">
        <v>30733</v>
      </c>
      <c r="J132" s="1" t="s">
        <v>25</v>
      </c>
      <c r="K132" s="1" t="s">
        <v>26</v>
      </c>
      <c r="L132" s="1" t="s">
        <v>27</v>
      </c>
      <c r="M132" s="1" t="s">
        <v>28</v>
      </c>
      <c r="N132" s="1">
        <v>2493</v>
      </c>
      <c r="P132" s="1" t="s">
        <v>29</v>
      </c>
      <c r="Q132" s="1" t="s">
        <v>30</v>
      </c>
      <c r="R132" s="1" t="s">
        <v>39</v>
      </c>
      <c r="S132" s="1" t="s">
        <v>40</v>
      </c>
      <c r="T132" s="1">
        <v>4.4800000000000004</v>
      </c>
      <c r="U132" s="1">
        <v>5</v>
      </c>
      <c r="V132" s="2">
        <v>43468</v>
      </c>
      <c r="W132" s="1">
        <v>4</v>
      </c>
      <c r="X132" t="str">
        <f>INDEX(Position!B:B, MATCH(Table2[[#This Row],[Position ID]],Position!A:A,0))</f>
        <v>Database Administrator</v>
      </c>
      <c r="Y132" t="str">
        <f>INDEX(Department!B:B, MATCH(Table2[[#This Row],[Department ID]],Department!A:A,0))</f>
        <v>IT/IS</v>
      </c>
      <c r="Z132" t="str">
        <f>INDEX(Manager!B:B, MATCH(Table2[[#This Row],[Manager ID]],Manager!A:A,0))</f>
        <v>Simon Roup</v>
      </c>
      <c r="AA132">
        <f ca="1">DATEDIF(Table2[[#This Row],[DOB]],$AF$2,"y")</f>
        <v>40</v>
      </c>
      <c r="AB132" t="str">
        <f ca="1">IF(Table2[[#This Row],[Age]]&lt;20,"&lt;20", IF(Table2[[#This Row],[Age]]&lt;=29, "20-29", IF(Table2[[#This Row],[Age]]&lt;=39, "30-39", IF(Table2[[#This Row],[Age]]&lt;=49, "40-49", IF(Table2[[#This Row],[Age]]&lt;=60,"50-60","&gt;60")))))</f>
        <v>40-49</v>
      </c>
      <c r="AC132">
        <f>YEAR(Table2[[#This Row],[DateofHire]])</f>
        <v>2015</v>
      </c>
      <c r="AD13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133" spans="1:30" ht="15.75" customHeight="1" x14ac:dyDescent="0.35">
      <c r="A133" s="1" t="s">
        <v>235</v>
      </c>
      <c r="B133" s="1">
        <v>10272</v>
      </c>
      <c r="C133" s="1" t="s">
        <v>236</v>
      </c>
      <c r="D133" s="1" t="s">
        <v>108</v>
      </c>
      <c r="E133" s="1">
        <v>10175</v>
      </c>
      <c r="F133" s="2">
        <v>41764</v>
      </c>
      <c r="G133" s="1">
        <v>180000</v>
      </c>
      <c r="H133" s="1" t="s">
        <v>511</v>
      </c>
      <c r="I133" s="2">
        <v>24183</v>
      </c>
      <c r="J133" s="1" t="s">
        <v>36</v>
      </c>
      <c r="K133" s="1" t="s">
        <v>26</v>
      </c>
      <c r="L133" s="1" t="s">
        <v>27</v>
      </c>
      <c r="M133" s="1" t="s">
        <v>237</v>
      </c>
      <c r="N133" s="1">
        <v>2908</v>
      </c>
      <c r="P133" s="1" t="s">
        <v>29</v>
      </c>
      <c r="Q133" s="1" t="s">
        <v>30</v>
      </c>
      <c r="R133" s="1" t="s">
        <v>31</v>
      </c>
      <c r="S133" s="1" t="s">
        <v>40</v>
      </c>
      <c r="T133" s="1">
        <v>4.5</v>
      </c>
      <c r="U133" s="1">
        <v>4</v>
      </c>
      <c r="V133" s="2">
        <v>43486</v>
      </c>
      <c r="W133" s="1">
        <v>19</v>
      </c>
      <c r="X133" t="str">
        <f>INDEX(Position!B:B, MATCH(Table2[[#This Row],[Position ID]],Position!A:A,0))</f>
        <v>Director of Sales</v>
      </c>
      <c r="Y133" t="str">
        <f>INDEX(Department!B:B, MATCH(Table2[[#This Row],[Department ID]],Department!A:A,0))</f>
        <v>Sales</v>
      </c>
      <c r="Z133" t="str">
        <f>INDEX(Manager!B:B, MATCH(Table2[[#This Row],[Manager ID]],Manager!A:A,0))</f>
        <v>Janet King</v>
      </c>
      <c r="AA133">
        <f ca="1">DATEDIF(Table2[[#This Row],[DOB]],$AF$2,"y")</f>
        <v>58</v>
      </c>
      <c r="AB133" t="str">
        <f ca="1">IF(Table2[[#This Row],[Age]]&lt;20,"&lt;20", IF(Table2[[#This Row],[Age]]&lt;=29, "20-29", IF(Table2[[#This Row],[Age]]&lt;=39, "30-39", IF(Table2[[#This Row],[Age]]&lt;=49, "40-49", IF(Table2[[#This Row],[Age]]&lt;=60,"50-60","&gt;60")))))</f>
        <v>50-60</v>
      </c>
      <c r="AC133">
        <f>YEAR(Table2[[#This Row],[DateofHire]])</f>
        <v>2014</v>
      </c>
      <c r="AD13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&gt;150K</v>
      </c>
    </row>
    <row r="134" spans="1:30" ht="15.75" customHeight="1" x14ac:dyDescent="0.35">
      <c r="A134" s="1" t="s">
        <v>238</v>
      </c>
      <c r="B134" s="1">
        <v>10182</v>
      </c>
      <c r="C134" s="1" t="s">
        <v>239</v>
      </c>
      <c r="D134" s="1" t="s">
        <v>96</v>
      </c>
      <c r="E134" s="1">
        <v>10081</v>
      </c>
      <c r="F134" s="2">
        <v>42051</v>
      </c>
      <c r="G134" s="1">
        <v>49920</v>
      </c>
      <c r="H134" s="1" t="s">
        <v>511</v>
      </c>
      <c r="I134" s="2">
        <v>31306</v>
      </c>
      <c r="J134" s="1" t="s">
        <v>36</v>
      </c>
      <c r="K134" s="1" t="s">
        <v>26</v>
      </c>
      <c r="L134" s="1" t="s">
        <v>57</v>
      </c>
      <c r="M134" s="1" t="s">
        <v>28</v>
      </c>
      <c r="N134" s="1">
        <v>2170</v>
      </c>
      <c r="O134" s="2">
        <v>42109</v>
      </c>
      <c r="P134" s="1" t="s">
        <v>180</v>
      </c>
      <c r="Q134" s="1" t="s">
        <v>74</v>
      </c>
      <c r="R134" s="1" t="s">
        <v>39</v>
      </c>
      <c r="S134" s="1" t="s">
        <v>40</v>
      </c>
      <c r="T134" s="1">
        <v>3.24</v>
      </c>
      <c r="U134" s="1">
        <v>3</v>
      </c>
      <c r="V134" s="2">
        <v>42109</v>
      </c>
      <c r="W134" s="1">
        <v>6</v>
      </c>
      <c r="X134" t="str">
        <f>INDEX(Position!B:B, MATCH(Table2[[#This Row],[Position ID]],Position!A:A,0))</f>
        <v>Administrative Assistant</v>
      </c>
      <c r="Y134" t="str">
        <f>INDEX(Department!B:B, MATCH(Table2[[#This Row],[Department ID]],Department!A:A,0))</f>
        <v>Admin Offices</v>
      </c>
      <c r="Z134" t="str">
        <f>INDEX(Manager!B:B, MATCH(Table2[[#This Row],[Manager ID]],Manager!A:A,0))</f>
        <v>Brandon R. LeBlanc</v>
      </c>
      <c r="AA134">
        <f ca="1">DATEDIF(Table2[[#This Row],[DOB]],$AF$2,"y")</f>
        <v>39</v>
      </c>
      <c r="AB134" t="str">
        <f ca="1">IF(Table2[[#This Row],[Age]]&lt;20,"&lt;20", IF(Table2[[#This Row],[Age]]&lt;=29, "20-29", IF(Table2[[#This Row],[Age]]&lt;=39, "30-39", IF(Table2[[#This Row],[Age]]&lt;=49, "40-49", IF(Table2[[#This Row],[Age]]&lt;=60,"50-60","&gt;60")))))</f>
        <v>30-39</v>
      </c>
      <c r="AC134">
        <f>YEAR(Table2[[#This Row],[DateofHire]])</f>
        <v>2015</v>
      </c>
      <c r="AD13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35" spans="1:30" ht="15.75" customHeight="1" x14ac:dyDescent="0.35">
      <c r="A135" s="1" t="s">
        <v>240</v>
      </c>
      <c r="B135" s="1">
        <v>10248</v>
      </c>
      <c r="C135" s="1" t="s">
        <v>23</v>
      </c>
      <c r="D135" s="1" t="s">
        <v>24</v>
      </c>
      <c r="E135" s="1">
        <v>10062</v>
      </c>
      <c r="F135" s="2">
        <v>40959</v>
      </c>
      <c r="G135" s="1">
        <v>55425</v>
      </c>
      <c r="H135" s="1" t="s">
        <v>511</v>
      </c>
      <c r="I135" s="2">
        <v>31573</v>
      </c>
      <c r="J135" s="1" t="s">
        <v>25</v>
      </c>
      <c r="K135" s="1" t="s">
        <v>26</v>
      </c>
      <c r="L135" s="1" t="s">
        <v>27</v>
      </c>
      <c r="M135" s="1" t="s">
        <v>28</v>
      </c>
      <c r="N135" s="1">
        <v>2176</v>
      </c>
      <c r="P135" s="1" t="s">
        <v>29</v>
      </c>
      <c r="Q135" s="1" t="s">
        <v>30</v>
      </c>
      <c r="R135" s="1" t="s">
        <v>31</v>
      </c>
      <c r="S135" s="1" t="s">
        <v>40</v>
      </c>
      <c r="T135" s="1">
        <v>4.8</v>
      </c>
      <c r="U135" s="1">
        <v>4</v>
      </c>
      <c r="V135" s="2">
        <v>43472</v>
      </c>
      <c r="W135" s="1">
        <v>4</v>
      </c>
      <c r="X135" t="str">
        <f>INDEX(Position!B:B, MATCH(Table2[[#This Row],[Position ID]],Position!A:A,0))</f>
        <v>Production Technician I</v>
      </c>
      <c r="Y135" t="str">
        <f>INDEX(Department!B:B, MATCH(Table2[[#This Row],[Department ID]],Department!A:A,0))</f>
        <v>Production</v>
      </c>
      <c r="Z135" t="str">
        <f>INDEX(Manager!B:B, MATCH(Table2[[#This Row],[Manager ID]],Manager!A:A,0))</f>
        <v>Ketsia Liebig</v>
      </c>
      <c r="AA135">
        <f ca="1">DATEDIF(Table2[[#This Row],[DOB]],$AF$2,"y")</f>
        <v>38</v>
      </c>
      <c r="AB135" t="str">
        <f ca="1">IF(Table2[[#This Row],[Age]]&lt;20,"&lt;20", IF(Table2[[#This Row],[Age]]&lt;=29, "20-29", IF(Table2[[#This Row],[Age]]&lt;=39, "30-39", IF(Table2[[#This Row],[Age]]&lt;=49, "40-49", IF(Table2[[#This Row],[Age]]&lt;=60,"50-60","&gt;60")))))</f>
        <v>30-39</v>
      </c>
      <c r="AC135">
        <f>YEAR(Table2[[#This Row],[DateofHire]])</f>
        <v>2012</v>
      </c>
      <c r="AD13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36" spans="1:30" ht="15.75" customHeight="1" x14ac:dyDescent="0.35">
      <c r="A136" s="1" t="s">
        <v>241</v>
      </c>
      <c r="B136" s="1">
        <v>10201</v>
      </c>
      <c r="C136" s="1" t="s">
        <v>42</v>
      </c>
      <c r="D136" s="1" t="s">
        <v>24</v>
      </c>
      <c r="E136" s="1">
        <v>10088</v>
      </c>
      <c r="F136" s="2">
        <v>42527</v>
      </c>
      <c r="G136" s="1">
        <v>69340</v>
      </c>
      <c r="H136" s="1" t="s">
        <v>511</v>
      </c>
      <c r="I136" s="2">
        <v>30752</v>
      </c>
      <c r="J136" s="1" t="s">
        <v>25</v>
      </c>
      <c r="K136" s="1" t="s">
        <v>26</v>
      </c>
      <c r="L136" s="1" t="s">
        <v>27</v>
      </c>
      <c r="M136" s="1" t="s">
        <v>28</v>
      </c>
      <c r="N136" s="1">
        <v>2021</v>
      </c>
      <c r="P136" s="1" t="s">
        <v>29</v>
      </c>
      <c r="Q136" s="1" t="s">
        <v>30</v>
      </c>
      <c r="R136" s="1" t="s">
        <v>31</v>
      </c>
      <c r="S136" s="1" t="s">
        <v>40</v>
      </c>
      <c r="T136" s="1">
        <v>3</v>
      </c>
      <c r="U136" s="1">
        <v>5</v>
      </c>
      <c r="V136" s="2">
        <v>43483</v>
      </c>
      <c r="W136" s="1">
        <v>4</v>
      </c>
      <c r="X136" t="str">
        <f>INDEX(Position!B:B, MATCH(Table2[[#This Row],[Position ID]],Position!A:A,0))</f>
        <v>Production Technician II</v>
      </c>
      <c r="Y136" t="str">
        <f>INDEX(Department!B:B, MATCH(Table2[[#This Row],[Department ID]],Department!A:A,0))</f>
        <v>Production</v>
      </c>
      <c r="Z136" t="str">
        <f>INDEX(Manager!B:B, MATCH(Table2[[#This Row],[Manager ID]],Manager!A:A,0))</f>
        <v>Elijiah Gray</v>
      </c>
      <c r="AA136">
        <f ca="1">DATEDIF(Table2[[#This Row],[DOB]],$AF$2,"y")</f>
        <v>40</v>
      </c>
      <c r="AB136" t="str">
        <f ca="1">IF(Table2[[#This Row],[Age]]&lt;20,"&lt;20", IF(Table2[[#This Row],[Age]]&lt;=29, "20-29", IF(Table2[[#This Row],[Age]]&lt;=39, "30-39", IF(Table2[[#This Row],[Age]]&lt;=49, "40-49", IF(Table2[[#This Row],[Age]]&lt;=60,"50-60","&gt;60")))))</f>
        <v>40-49</v>
      </c>
      <c r="AC136">
        <f>YEAR(Table2[[#This Row],[DateofHire]])</f>
        <v>2016</v>
      </c>
      <c r="AD13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37" spans="1:30" ht="15.75" customHeight="1" x14ac:dyDescent="0.35">
      <c r="A137" s="1" t="s">
        <v>242</v>
      </c>
      <c r="B137" s="1">
        <v>10214</v>
      </c>
      <c r="C137" s="1" t="s">
        <v>42</v>
      </c>
      <c r="D137" s="1" t="s">
        <v>24</v>
      </c>
      <c r="E137" s="1">
        <v>10069</v>
      </c>
      <c r="F137" s="2">
        <v>42160</v>
      </c>
      <c r="G137" s="1">
        <v>64995</v>
      </c>
      <c r="H137" s="1" t="s">
        <v>511</v>
      </c>
      <c r="I137" s="2">
        <v>33731</v>
      </c>
      <c r="J137" s="1" t="s">
        <v>105</v>
      </c>
      <c r="K137" s="1" t="s">
        <v>26</v>
      </c>
      <c r="L137" s="1" t="s">
        <v>27</v>
      </c>
      <c r="M137" s="1" t="s">
        <v>28</v>
      </c>
      <c r="N137" s="1">
        <v>2351</v>
      </c>
      <c r="P137" s="1" t="s">
        <v>29</v>
      </c>
      <c r="Q137" s="1" t="s">
        <v>30</v>
      </c>
      <c r="R137" s="1" t="s">
        <v>39</v>
      </c>
      <c r="S137" s="1" t="s">
        <v>40</v>
      </c>
      <c r="T137" s="1">
        <v>4.5</v>
      </c>
      <c r="U137" s="1">
        <v>3</v>
      </c>
      <c r="V137" s="2">
        <v>43510</v>
      </c>
      <c r="W137" s="1">
        <v>6</v>
      </c>
      <c r="X137" t="str">
        <f>INDEX(Position!B:B, MATCH(Table2[[#This Row],[Position ID]],Position!A:A,0))</f>
        <v>Production Technician II</v>
      </c>
      <c r="Y137" t="str">
        <f>INDEX(Department!B:B, MATCH(Table2[[#This Row],[Department ID]],Department!A:A,0))</f>
        <v>Production</v>
      </c>
      <c r="Z137" t="str">
        <f>INDEX(Manager!B:B, MATCH(Table2[[#This Row],[Manager ID]],Manager!A:A,0))</f>
        <v>Webster Butler</v>
      </c>
      <c r="AA137">
        <f ca="1">DATEDIF(Table2[[#This Row],[DOB]],$AF$2,"y")</f>
        <v>32</v>
      </c>
      <c r="AB137" t="str">
        <f ca="1">IF(Table2[[#This Row],[Age]]&lt;20,"&lt;20", IF(Table2[[#This Row],[Age]]&lt;=29, "20-29", IF(Table2[[#This Row],[Age]]&lt;=39, "30-39", IF(Table2[[#This Row],[Age]]&lt;=49, "40-49", IF(Table2[[#This Row],[Age]]&lt;=60,"50-60","&gt;60")))))</f>
        <v>30-39</v>
      </c>
      <c r="AC137">
        <f>YEAR(Table2[[#This Row],[DateofHire]])</f>
        <v>2015</v>
      </c>
      <c r="AD13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38" spans="1:30" ht="15.75" customHeight="1" x14ac:dyDescent="0.35">
      <c r="A138" s="1" t="s">
        <v>243</v>
      </c>
      <c r="B138" s="1">
        <v>10160</v>
      </c>
      <c r="C138" s="1" t="s">
        <v>42</v>
      </c>
      <c r="D138" s="1" t="s">
        <v>24</v>
      </c>
      <c r="E138" s="1">
        <v>10002</v>
      </c>
      <c r="F138" s="2">
        <v>40595</v>
      </c>
      <c r="G138" s="1">
        <v>68182</v>
      </c>
      <c r="H138" s="1" t="s">
        <v>511</v>
      </c>
      <c r="I138" s="2">
        <v>28025</v>
      </c>
      <c r="J138" s="1" t="s">
        <v>46</v>
      </c>
      <c r="K138" s="1" t="s">
        <v>26</v>
      </c>
      <c r="L138" s="1" t="s">
        <v>27</v>
      </c>
      <c r="M138" s="1" t="s">
        <v>28</v>
      </c>
      <c r="N138" s="1">
        <v>1742</v>
      </c>
      <c r="O138" s="2">
        <v>41365</v>
      </c>
      <c r="P138" s="1" t="s">
        <v>64</v>
      </c>
      <c r="Q138" s="1" t="s">
        <v>38</v>
      </c>
      <c r="R138" s="1" t="s">
        <v>48</v>
      </c>
      <c r="S138" s="1" t="s">
        <v>40</v>
      </c>
      <c r="T138" s="1">
        <v>3.72</v>
      </c>
      <c r="U138" s="1">
        <v>3</v>
      </c>
      <c r="V138" s="2">
        <v>41306</v>
      </c>
      <c r="W138" s="1">
        <v>18</v>
      </c>
      <c r="X138" t="str">
        <f>INDEX(Position!B:B, MATCH(Table2[[#This Row],[Position ID]],Position!A:A,0))</f>
        <v>Production Technician II</v>
      </c>
      <c r="Y138" t="str">
        <f>INDEX(Department!B:B, MATCH(Table2[[#This Row],[Department ID]],Department!A:A,0))</f>
        <v>Production</v>
      </c>
      <c r="Z138" t="str">
        <f>INDEX(Manager!B:B, MATCH(Table2[[#This Row],[Manager ID]],Manager!A:A,0))</f>
        <v>Amy Dunn</v>
      </c>
      <c r="AA138">
        <f ca="1">DATEDIF(Table2[[#This Row],[DOB]],$AF$2,"y")</f>
        <v>48</v>
      </c>
      <c r="AB138" t="str">
        <f ca="1">IF(Table2[[#This Row],[Age]]&lt;20,"&lt;20", IF(Table2[[#This Row],[Age]]&lt;=29, "20-29", IF(Table2[[#This Row],[Age]]&lt;=39, "30-39", IF(Table2[[#This Row],[Age]]&lt;=49, "40-49", IF(Table2[[#This Row],[Age]]&lt;=60,"50-60","&gt;60")))))</f>
        <v>40-49</v>
      </c>
      <c r="AC138">
        <f>YEAR(Table2[[#This Row],[DateofHire]])</f>
        <v>2011</v>
      </c>
      <c r="AD13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39" spans="1:30" ht="15.75" customHeight="1" x14ac:dyDescent="0.35">
      <c r="A139" s="1" t="s">
        <v>244</v>
      </c>
      <c r="B139" s="1">
        <v>10289</v>
      </c>
      <c r="C139" s="1" t="s">
        <v>98</v>
      </c>
      <c r="D139" s="1" t="s">
        <v>24</v>
      </c>
      <c r="E139" s="1">
        <v>10175</v>
      </c>
      <c r="F139" s="2">
        <v>40595</v>
      </c>
      <c r="G139" s="1">
        <v>83082</v>
      </c>
      <c r="H139" s="1" t="s">
        <v>512</v>
      </c>
      <c r="I139" s="2">
        <v>28079</v>
      </c>
      <c r="J139" s="1" t="s">
        <v>36</v>
      </c>
      <c r="K139" s="1" t="s">
        <v>26</v>
      </c>
      <c r="L139" s="1" t="s">
        <v>82</v>
      </c>
      <c r="M139" s="1" t="s">
        <v>28</v>
      </c>
      <c r="N139" s="1">
        <v>2128</v>
      </c>
      <c r="O139" s="2">
        <v>41176</v>
      </c>
      <c r="P139" s="1" t="s">
        <v>64</v>
      </c>
      <c r="Q139" s="1" t="s">
        <v>38</v>
      </c>
      <c r="R139" s="1" t="s">
        <v>39</v>
      </c>
      <c r="S139" s="1" t="s">
        <v>88</v>
      </c>
      <c r="T139" s="1">
        <v>2.34</v>
      </c>
      <c r="U139" s="1">
        <v>2</v>
      </c>
      <c r="V139" s="2">
        <v>41011</v>
      </c>
      <c r="W139" s="1">
        <v>4</v>
      </c>
      <c r="X139" t="str">
        <f>INDEX(Position!B:B, MATCH(Table2[[#This Row],[Position ID]],Position!A:A,0))</f>
        <v>Production Manager</v>
      </c>
      <c r="Y139" t="str">
        <f>INDEX(Department!B:B, MATCH(Table2[[#This Row],[Department ID]],Department!A:A,0))</f>
        <v>Production</v>
      </c>
      <c r="Z139" t="str">
        <f>INDEX(Manager!B:B, MATCH(Table2[[#This Row],[Manager ID]],Manager!A:A,0))</f>
        <v>Janet King</v>
      </c>
      <c r="AA139">
        <f ca="1">DATEDIF(Table2[[#This Row],[DOB]],$AF$2,"y")</f>
        <v>47</v>
      </c>
      <c r="AB139" t="str">
        <f ca="1">IF(Table2[[#This Row],[Age]]&lt;20,"&lt;20", IF(Table2[[#This Row],[Age]]&lt;=29, "20-29", IF(Table2[[#This Row],[Age]]&lt;=39, "30-39", IF(Table2[[#This Row],[Age]]&lt;=49, "40-49", IF(Table2[[#This Row],[Age]]&lt;=60,"50-60","&gt;60")))))</f>
        <v>40-49</v>
      </c>
      <c r="AC139">
        <f>YEAR(Table2[[#This Row],[DateofHire]])</f>
        <v>2011</v>
      </c>
      <c r="AD13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140" spans="1:30" ht="15.75" customHeight="1" x14ac:dyDescent="0.35">
      <c r="A140" s="1" t="s">
        <v>245</v>
      </c>
      <c r="B140" s="1">
        <v>10139</v>
      </c>
      <c r="C140" s="1" t="s">
        <v>23</v>
      </c>
      <c r="D140" s="1" t="s">
        <v>24</v>
      </c>
      <c r="E140" s="1">
        <v>10114</v>
      </c>
      <c r="F140" s="2">
        <v>41505</v>
      </c>
      <c r="G140" s="1">
        <v>51908</v>
      </c>
      <c r="H140" s="1" t="s">
        <v>511</v>
      </c>
      <c r="I140" s="2">
        <v>33266</v>
      </c>
      <c r="J140" s="1" t="s">
        <v>25</v>
      </c>
      <c r="K140" s="1" t="s">
        <v>26</v>
      </c>
      <c r="L140" s="1" t="s">
        <v>27</v>
      </c>
      <c r="M140" s="1" t="s">
        <v>28</v>
      </c>
      <c r="N140" s="1">
        <v>1775</v>
      </c>
      <c r="P140" s="1" t="s">
        <v>29</v>
      </c>
      <c r="Q140" s="1" t="s">
        <v>30</v>
      </c>
      <c r="R140" s="1" t="s">
        <v>39</v>
      </c>
      <c r="S140" s="1" t="s">
        <v>40</v>
      </c>
      <c r="T140" s="1">
        <v>3.99</v>
      </c>
      <c r="U140" s="1">
        <v>3</v>
      </c>
      <c r="V140" s="2">
        <v>43479</v>
      </c>
      <c r="W140" s="1">
        <v>14</v>
      </c>
      <c r="X140" t="str">
        <f>INDEX(Position!B:B, MATCH(Table2[[#This Row],[Position ID]],Position!A:A,0))</f>
        <v>Production Technician I</v>
      </c>
      <c r="Y140" t="str">
        <f>INDEX(Department!B:B, MATCH(Table2[[#This Row],[Department ID]],Department!A:A,0))</f>
        <v>Production</v>
      </c>
      <c r="Z140" t="str">
        <f>INDEX(Manager!B:B, MATCH(Table2[[#This Row],[Manager ID]],Manager!A:A,0))</f>
        <v>Brannon Miller</v>
      </c>
      <c r="AA140">
        <f ca="1">DATEDIF(Table2[[#This Row],[DOB]],$AF$2,"y")</f>
        <v>33</v>
      </c>
      <c r="AB140" t="str">
        <f ca="1">IF(Table2[[#This Row],[Age]]&lt;20,"&lt;20", IF(Table2[[#This Row],[Age]]&lt;=29, "20-29", IF(Table2[[#This Row],[Age]]&lt;=39, "30-39", IF(Table2[[#This Row],[Age]]&lt;=49, "40-49", IF(Table2[[#This Row],[Age]]&lt;=60,"50-60","&gt;60")))))</f>
        <v>30-39</v>
      </c>
      <c r="AC140">
        <f>YEAR(Table2[[#This Row],[DateofHire]])</f>
        <v>2013</v>
      </c>
      <c r="AD14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41" spans="1:30" ht="15.75" customHeight="1" x14ac:dyDescent="0.35">
      <c r="A141" s="1" t="s">
        <v>246</v>
      </c>
      <c r="B141" s="1">
        <v>10227</v>
      </c>
      <c r="C141" s="1" t="s">
        <v>23</v>
      </c>
      <c r="D141" s="1" t="s">
        <v>24</v>
      </c>
      <c r="E141" s="1">
        <v>10252</v>
      </c>
      <c r="F141" s="2">
        <v>41218</v>
      </c>
      <c r="G141" s="1">
        <v>61242</v>
      </c>
      <c r="H141" s="1" t="s">
        <v>511</v>
      </c>
      <c r="I141" s="2">
        <v>26553</v>
      </c>
      <c r="J141" s="1" t="s">
        <v>25</v>
      </c>
      <c r="K141" s="1" t="s">
        <v>26</v>
      </c>
      <c r="L141" s="1" t="s">
        <v>57</v>
      </c>
      <c r="M141" s="1" t="s">
        <v>28</v>
      </c>
      <c r="N141" s="1">
        <v>2081</v>
      </c>
      <c r="P141" s="1" t="s">
        <v>29</v>
      </c>
      <c r="Q141" s="1" t="s">
        <v>30</v>
      </c>
      <c r="R141" s="1" t="s">
        <v>31</v>
      </c>
      <c r="S141" s="1" t="s">
        <v>40</v>
      </c>
      <c r="T141" s="1">
        <v>4.0999999999999996</v>
      </c>
      <c r="U141" s="1">
        <v>3</v>
      </c>
      <c r="V141" s="2">
        <v>43482</v>
      </c>
      <c r="W141" s="1">
        <v>7</v>
      </c>
      <c r="X141" t="str">
        <f>INDEX(Position!B:B, MATCH(Table2[[#This Row],[Position ID]],Position!A:A,0))</f>
        <v>Production Technician I</v>
      </c>
      <c r="Y141" t="str">
        <f>INDEX(Department!B:B, MATCH(Table2[[#This Row],[Department ID]],Department!A:A,0))</f>
        <v>Production</v>
      </c>
      <c r="Z141" t="str">
        <f>INDEX(Manager!B:B, MATCH(Table2[[#This Row],[Manager ID]],Manager!A:A,0))</f>
        <v>David Stanley</v>
      </c>
      <c r="AA141">
        <f ca="1">DATEDIF(Table2[[#This Row],[DOB]],$AF$2,"y")</f>
        <v>52</v>
      </c>
      <c r="AB141" t="str">
        <f ca="1">IF(Table2[[#This Row],[Age]]&lt;20,"&lt;20", IF(Table2[[#This Row],[Age]]&lt;=29, "20-29", IF(Table2[[#This Row],[Age]]&lt;=39, "30-39", IF(Table2[[#This Row],[Age]]&lt;=49, "40-49", IF(Table2[[#This Row],[Age]]&lt;=60,"50-60","&gt;60")))))</f>
        <v>50-60</v>
      </c>
      <c r="AC141">
        <f>YEAR(Table2[[#This Row],[DateofHire]])</f>
        <v>2012</v>
      </c>
      <c r="AD14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42" spans="1:30" ht="15.75" customHeight="1" x14ac:dyDescent="0.35">
      <c r="A142" s="1" t="s">
        <v>247</v>
      </c>
      <c r="B142" s="1">
        <v>10236</v>
      </c>
      <c r="C142" s="1" t="s">
        <v>23</v>
      </c>
      <c r="D142" s="1" t="s">
        <v>24</v>
      </c>
      <c r="E142" s="1">
        <v>10196</v>
      </c>
      <c r="F142" s="2">
        <v>41547</v>
      </c>
      <c r="G142" s="1">
        <v>45069</v>
      </c>
      <c r="H142" s="1" t="s">
        <v>511</v>
      </c>
      <c r="I142" s="2">
        <v>24188</v>
      </c>
      <c r="J142" s="1" t="s">
        <v>46</v>
      </c>
      <c r="K142" s="1" t="s">
        <v>26</v>
      </c>
      <c r="L142" s="1" t="s">
        <v>27</v>
      </c>
      <c r="M142" s="1" t="s">
        <v>28</v>
      </c>
      <c r="N142" s="1">
        <v>1778</v>
      </c>
      <c r="P142" s="1" t="s">
        <v>29</v>
      </c>
      <c r="Q142" s="1" t="s">
        <v>30</v>
      </c>
      <c r="R142" s="1" t="s">
        <v>55</v>
      </c>
      <c r="S142" s="1" t="s">
        <v>40</v>
      </c>
      <c r="T142" s="1">
        <v>4.3</v>
      </c>
      <c r="U142" s="1">
        <v>5</v>
      </c>
      <c r="V142" s="2">
        <v>43518</v>
      </c>
      <c r="W142" s="1">
        <v>7</v>
      </c>
      <c r="X142" t="str">
        <f>INDEX(Position!B:B, MATCH(Table2[[#This Row],[Position ID]],Position!A:A,0))</f>
        <v>Production Technician I</v>
      </c>
      <c r="Y142" t="str">
        <f>INDEX(Department!B:B, MATCH(Table2[[#This Row],[Department ID]],Department!A:A,0))</f>
        <v>Production</v>
      </c>
      <c r="Z142" t="str">
        <f>INDEX(Manager!B:B, MATCH(Table2[[#This Row],[Manager ID]],Manager!A:A,0))</f>
        <v>Kissy Sullivan</v>
      </c>
      <c r="AA142">
        <f ca="1">DATEDIF(Table2[[#This Row],[DOB]],$AF$2,"y")</f>
        <v>58</v>
      </c>
      <c r="AB142" t="str">
        <f ca="1">IF(Table2[[#This Row],[Age]]&lt;20,"&lt;20", IF(Table2[[#This Row],[Age]]&lt;=29, "20-29", IF(Table2[[#This Row],[Age]]&lt;=39, "30-39", IF(Table2[[#This Row],[Age]]&lt;=49, "40-49", IF(Table2[[#This Row],[Age]]&lt;=60,"50-60","&gt;60")))))</f>
        <v>50-60</v>
      </c>
      <c r="AC142">
        <f>YEAR(Table2[[#This Row],[DateofHire]])</f>
        <v>2013</v>
      </c>
      <c r="AD14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43" spans="1:30" ht="15.75" customHeight="1" x14ac:dyDescent="0.35">
      <c r="A143" s="1" t="s">
        <v>248</v>
      </c>
      <c r="B143" s="1">
        <v>10009</v>
      </c>
      <c r="C143" s="1" t="s">
        <v>42</v>
      </c>
      <c r="D143" s="1" t="s">
        <v>24</v>
      </c>
      <c r="E143" s="1">
        <v>10062</v>
      </c>
      <c r="F143" s="2">
        <v>40729</v>
      </c>
      <c r="G143" s="1">
        <v>60724</v>
      </c>
      <c r="H143" s="1" t="s">
        <v>511</v>
      </c>
      <c r="I143" s="2">
        <v>31722</v>
      </c>
      <c r="J143" s="1" t="s">
        <v>46</v>
      </c>
      <c r="K143" s="1" t="s">
        <v>26</v>
      </c>
      <c r="L143" s="1" t="s">
        <v>218</v>
      </c>
      <c r="M143" s="1" t="s">
        <v>28</v>
      </c>
      <c r="N143" s="1">
        <v>1821</v>
      </c>
      <c r="P143" s="1" t="s">
        <v>29</v>
      </c>
      <c r="Q143" s="1" t="s">
        <v>30</v>
      </c>
      <c r="R143" s="1" t="s">
        <v>31</v>
      </c>
      <c r="S143" s="1" t="s">
        <v>32</v>
      </c>
      <c r="T143" s="1">
        <v>4.5999999999999996</v>
      </c>
      <c r="U143" s="1">
        <v>4</v>
      </c>
      <c r="V143" s="2">
        <v>43521</v>
      </c>
      <c r="W143" s="1">
        <v>11</v>
      </c>
      <c r="X143" t="str">
        <f>INDEX(Position!B:B, MATCH(Table2[[#This Row],[Position ID]],Position!A:A,0))</f>
        <v>Production Technician II</v>
      </c>
      <c r="Y143" t="str">
        <f>INDEX(Department!B:B, MATCH(Table2[[#This Row],[Department ID]],Department!A:A,0))</f>
        <v>Production</v>
      </c>
      <c r="Z143" t="str">
        <f>INDEX(Manager!B:B, MATCH(Table2[[#This Row],[Manager ID]],Manager!A:A,0))</f>
        <v>Ketsia Liebig</v>
      </c>
      <c r="AA143">
        <f ca="1">DATEDIF(Table2[[#This Row],[DOB]],$AF$2,"y")</f>
        <v>37</v>
      </c>
      <c r="AB143" t="str">
        <f ca="1">IF(Table2[[#This Row],[Age]]&lt;20,"&lt;20", IF(Table2[[#This Row],[Age]]&lt;=29, "20-29", IF(Table2[[#This Row],[Age]]&lt;=39, "30-39", IF(Table2[[#This Row],[Age]]&lt;=49, "40-49", IF(Table2[[#This Row],[Age]]&lt;=60,"50-60","&gt;60")))))</f>
        <v>30-39</v>
      </c>
      <c r="AC143">
        <f>YEAR(Table2[[#This Row],[DateofHire]])</f>
        <v>2011</v>
      </c>
      <c r="AD14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44" spans="1:30" ht="15.75" customHeight="1" x14ac:dyDescent="0.35">
      <c r="A144" s="1" t="s">
        <v>249</v>
      </c>
      <c r="B144" s="1">
        <v>10060</v>
      </c>
      <c r="C144" s="1" t="s">
        <v>23</v>
      </c>
      <c r="D144" s="1" t="s">
        <v>24</v>
      </c>
      <c r="E144" s="1">
        <v>10265</v>
      </c>
      <c r="F144" s="2">
        <v>41645</v>
      </c>
      <c r="G144" s="1">
        <v>60436</v>
      </c>
      <c r="H144" s="1" t="s">
        <v>511</v>
      </c>
      <c r="I144" s="2">
        <v>23480</v>
      </c>
      <c r="J144" s="1" t="s">
        <v>105</v>
      </c>
      <c r="K144" s="1" t="s">
        <v>26</v>
      </c>
      <c r="L144" s="1" t="s">
        <v>27</v>
      </c>
      <c r="M144" s="1" t="s">
        <v>28</v>
      </c>
      <c r="N144" s="1">
        <v>2109</v>
      </c>
      <c r="P144" s="1" t="s">
        <v>29</v>
      </c>
      <c r="Q144" s="1" t="s">
        <v>30</v>
      </c>
      <c r="R144" s="1" t="s">
        <v>31</v>
      </c>
      <c r="S144" s="1" t="s">
        <v>40</v>
      </c>
      <c r="T144" s="1">
        <v>5</v>
      </c>
      <c r="U144" s="1">
        <v>5</v>
      </c>
      <c r="V144" s="2">
        <v>43486</v>
      </c>
      <c r="W144" s="1">
        <v>9</v>
      </c>
      <c r="X144" t="str">
        <f>INDEX(Position!B:B, MATCH(Table2[[#This Row],[Position ID]],Position!A:A,0))</f>
        <v>Production Technician I</v>
      </c>
      <c r="Y144" t="str">
        <f>INDEX(Department!B:B, MATCH(Table2[[#This Row],[Department ID]],Department!A:A,0))</f>
        <v>Production</v>
      </c>
      <c r="Z144" t="str">
        <f>INDEX(Manager!B:B, MATCH(Table2[[#This Row],[Manager ID]],Manager!A:A,0))</f>
        <v>Kelley Spirea</v>
      </c>
      <c r="AA144">
        <f ca="1">DATEDIF(Table2[[#This Row],[DOB]],$AF$2,"y")</f>
        <v>60</v>
      </c>
      <c r="AB144" t="str">
        <f ca="1">IF(Table2[[#This Row],[Age]]&lt;20,"&lt;20", IF(Table2[[#This Row],[Age]]&lt;=29, "20-29", IF(Table2[[#This Row],[Age]]&lt;=39, "30-39", IF(Table2[[#This Row],[Age]]&lt;=49, "40-49", IF(Table2[[#This Row],[Age]]&lt;=60,"50-60","&gt;60")))))</f>
        <v>50-60</v>
      </c>
      <c r="AC144">
        <f>YEAR(Table2[[#This Row],[DateofHire]])</f>
        <v>2014</v>
      </c>
      <c r="AD14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45" spans="1:30" ht="15.75" customHeight="1" x14ac:dyDescent="0.35">
      <c r="A145" s="1" t="s">
        <v>250</v>
      </c>
      <c r="B145" s="1">
        <v>10034</v>
      </c>
      <c r="C145" s="1" t="s">
        <v>23</v>
      </c>
      <c r="D145" s="1" t="s">
        <v>24</v>
      </c>
      <c r="E145" s="1">
        <v>10026</v>
      </c>
      <c r="F145" s="2">
        <v>40854</v>
      </c>
      <c r="G145" s="1">
        <v>46837</v>
      </c>
      <c r="H145" s="1" t="s">
        <v>512</v>
      </c>
      <c r="I145" s="2">
        <v>21781</v>
      </c>
      <c r="J145" s="1" t="s">
        <v>36</v>
      </c>
      <c r="K145" s="1" t="s">
        <v>26</v>
      </c>
      <c r="L145" s="1" t="s">
        <v>27</v>
      </c>
      <c r="M145" s="1" t="s">
        <v>28</v>
      </c>
      <c r="N145" s="1">
        <v>2445</v>
      </c>
      <c r="O145" s="2">
        <v>43219</v>
      </c>
      <c r="P145" s="1" t="s">
        <v>156</v>
      </c>
      <c r="Q145" s="1" t="s">
        <v>38</v>
      </c>
      <c r="R145" s="1" t="s">
        <v>545</v>
      </c>
      <c r="S145" s="1" t="s">
        <v>32</v>
      </c>
      <c r="T145" s="1">
        <v>4.7</v>
      </c>
      <c r="U145" s="1">
        <v>4</v>
      </c>
      <c r="V145" s="2">
        <v>43145</v>
      </c>
      <c r="W145" s="1">
        <v>9</v>
      </c>
      <c r="X145" t="str">
        <f>INDEX(Position!B:B, MATCH(Table2[[#This Row],[Position ID]],Position!A:A,0))</f>
        <v>Production Technician I</v>
      </c>
      <c r="Y145" t="str">
        <f>INDEX(Department!B:B, MATCH(Table2[[#This Row],[Department ID]],Department!A:A,0))</f>
        <v>Production</v>
      </c>
      <c r="Z145" t="str">
        <f>INDEX(Manager!B:B, MATCH(Table2[[#This Row],[Manager ID]],Manager!A:A,0))</f>
        <v>Michael Albert</v>
      </c>
      <c r="AA145">
        <f ca="1">DATEDIF(Table2[[#This Row],[DOB]],$AF$2,"y")</f>
        <v>65</v>
      </c>
      <c r="AB145" t="str">
        <f ca="1">IF(Table2[[#This Row],[Age]]&lt;20,"&lt;20", IF(Table2[[#This Row],[Age]]&lt;=29, "20-29", IF(Table2[[#This Row],[Age]]&lt;=39, "30-39", IF(Table2[[#This Row],[Age]]&lt;=49, "40-49", IF(Table2[[#This Row],[Age]]&lt;=60,"50-60","&gt;60")))))</f>
        <v>&gt;60</v>
      </c>
      <c r="AC145">
        <f>YEAR(Table2[[#This Row],[DateofHire]])</f>
        <v>2011</v>
      </c>
      <c r="AD14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46" spans="1:30" ht="15.75" customHeight="1" x14ac:dyDescent="0.35">
      <c r="A146" s="1" t="s">
        <v>251</v>
      </c>
      <c r="B146" s="1">
        <v>10156</v>
      </c>
      <c r="C146" s="1" t="s">
        <v>79</v>
      </c>
      <c r="D146" s="1" t="s">
        <v>35</v>
      </c>
      <c r="E146" s="1">
        <v>10084</v>
      </c>
      <c r="F146" s="2">
        <v>42009</v>
      </c>
      <c r="G146" s="1">
        <v>105700</v>
      </c>
      <c r="H146" s="1" t="s">
        <v>511</v>
      </c>
      <c r="I146" s="2">
        <v>31723</v>
      </c>
      <c r="J146" s="1" t="s">
        <v>36</v>
      </c>
      <c r="K146" s="1" t="s">
        <v>26</v>
      </c>
      <c r="L146" s="1" t="s">
        <v>82</v>
      </c>
      <c r="M146" s="1" t="s">
        <v>28</v>
      </c>
      <c r="N146" s="1">
        <v>2301</v>
      </c>
      <c r="P146" s="1" t="s">
        <v>29</v>
      </c>
      <c r="Q146" s="1" t="s">
        <v>30</v>
      </c>
      <c r="R146" s="1" t="s">
        <v>39</v>
      </c>
      <c r="S146" s="1" t="s">
        <v>40</v>
      </c>
      <c r="T146" s="1">
        <v>3.75</v>
      </c>
      <c r="U146" s="1">
        <v>3</v>
      </c>
      <c r="V146" s="2">
        <v>43507</v>
      </c>
      <c r="W146" s="1">
        <v>2</v>
      </c>
      <c r="X146" t="str">
        <f>INDEX(Position!B:B, MATCH(Table2[[#This Row],[Position ID]],Position!A:A,0))</f>
        <v>Database Administrator</v>
      </c>
      <c r="Y146" t="str">
        <f>INDEX(Department!B:B, MATCH(Table2[[#This Row],[Department ID]],Department!A:A,0))</f>
        <v>IT/IS</v>
      </c>
      <c r="Z146" t="str">
        <f>INDEX(Manager!B:B, MATCH(Table2[[#This Row],[Manager ID]],Manager!A:A,0))</f>
        <v>Simon Roup</v>
      </c>
      <c r="AA146">
        <f ca="1">DATEDIF(Table2[[#This Row],[DOB]],$AF$2,"y")</f>
        <v>37</v>
      </c>
      <c r="AB146" t="str">
        <f ca="1">IF(Table2[[#This Row],[Age]]&lt;20,"&lt;20", IF(Table2[[#This Row],[Age]]&lt;=29, "20-29", IF(Table2[[#This Row],[Age]]&lt;=39, "30-39", IF(Table2[[#This Row],[Age]]&lt;=49, "40-49", IF(Table2[[#This Row],[Age]]&lt;=60,"50-60","&gt;60")))))</f>
        <v>30-39</v>
      </c>
      <c r="AC146">
        <f>YEAR(Table2[[#This Row],[DateofHire]])</f>
        <v>2015</v>
      </c>
      <c r="AD14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&gt;100K-110K</v>
      </c>
    </row>
    <row r="147" spans="1:30" ht="15.75" customHeight="1" x14ac:dyDescent="0.35">
      <c r="A147" s="1" t="s">
        <v>252</v>
      </c>
      <c r="B147" s="1">
        <v>10036</v>
      </c>
      <c r="C147" s="1" t="s">
        <v>42</v>
      </c>
      <c r="D147" s="1" t="s">
        <v>24</v>
      </c>
      <c r="E147" s="1">
        <v>10114</v>
      </c>
      <c r="F147" s="2">
        <v>41827</v>
      </c>
      <c r="G147" s="1">
        <v>63322</v>
      </c>
      <c r="H147" s="1" t="s">
        <v>511</v>
      </c>
      <c r="I147" s="2">
        <v>25454</v>
      </c>
      <c r="J147" s="1" t="s">
        <v>25</v>
      </c>
      <c r="K147" s="1" t="s">
        <v>26</v>
      </c>
      <c r="L147" s="1" t="s">
        <v>27</v>
      </c>
      <c r="M147" s="1" t="s">
        <v>28</v>
      </c>
      <c r="N147" s="1">
        <v>2128</v>
      </c>
      <c r="P147" s="1" t="s">
        <v>29</v>
      </c>
      <c r="Q147" s="1" t="s">
        <v>30</v>
      </c>
      <c r="R147" s="1" t="s">
        <v>31</v>
      </c>
      <c r="S147" s="1" t="s">
        <v>32</v>
      </c>
      <c r="T147" s="1">
        <v>4.3</v>
      </c>
      <c r="U147" s="1">
        <v>3</v>
      </c>
      <c r="V147" s="2">
        <v>43476</v>
      </c>
      <c r="W147" s="1">
        <v>1</v>
      </c>
      <c r="X147" t="str">
        <f>INDEX(Position!B:B, MATCH(Table2[[#This Row],[Position ID]],Position!A:A,0))</f>
        <v>Production Technician II</v>
      </c>
      <c r="Y147" t="str">
        <f>INDEX(Department!B:B, MATCH(Table2[[#This Row],[Department ID]],Department!A:A,0))</f>
        <v>Production</v>
      </c>
      <c r="Z147" t="str">
        <f>INDEX(Manager!B:B, MATCH(Table2[[#This Row],[Manager ID]],Manager!A:A,0))</f>
        <v>Brannon Miller</v>
      </c>
      <c r="AA147">
        <f ca="1">DATEDIF(Table2[[#This Row],[DOB]],$AF$2,"y")</f>
        <v>55</v>
      </c>
      <c r="AB147" t="str">
        <f ca="1">IF(Table2[[#This Row],[Age]]&lt;20,"&lt;20", IF(Table2[[#This Row],[Age]]&lt;=29, "20-29", IF(Table2[[#This Row],[Age]]&lt;=39, "30-39", IF(Table2[[#This Row],[Age]]&lt;=49, "40-49", IF(Table2[[#This Row],[Age]]&lt;=60,"50-60","&gt;60")))))</f>
        <v>50-60</v>
      </c>
      <c r="AC147">
        <f>YEAR(Table2[[#This Row],[DateofHire]])</f>
        <v>2014</v>
      </c>
      <c r="AD14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48" spans="1:30" ht="15.75" customHeight="1" x14ac:dyDescent="0.35">
      <c r="A148" s="1" t="s">
        <v>253</v>
      </c>
      <c r="B148" s="1">
        <v>10138</v>
      </c>
      <c r="C148" s="1" t="s">
        <v>23</v>
      </c>
      <c r="D148" s="1" t="s">
        <v>24</v>
      </c>
      <c r="E148" s="1">
        <v>10088</v>
      </c>
      <c r="F148" s="2">
        <v>40553</v>
      </c>
      <c r="G148" s="1">
        <v>61154</v>
      </c>
      <c r="H148" s="1" t="s">
        <v>511</v>
      </c>
      <c r="I148" s="2">
        <v>31519</v>
      </c>
      <c r="J148" s="1" t="s">
        <v>36</v>
      </c>
      <c r="K148" s="1" t="s">
        <v>26</v>
      </c>
      <c r="L148" s="1" t="s">
        <v>57</v>
      </c>
      <c r="M148" s="1" t="s">
        <v>28</v>
      </c>
      <c r="N148" s="1">
        <v>2446</v>
      </c>
      <c r="O148" s="2">
        <v>42461</v>
      </c>
      <c r="P148" s="1" t="s">
        <v>64</v>
      </c>
      <c r="Q148" s="1" t="s">
        <v>38</v>
      </c>
      <c r="R148" s="1" t="s">
        <v>545</v>
      </c>
      <c r="S148" s="1" t="s">
        <v>40</v>
      </c>
      <c r="T148" s="1">
        <v>4</v>
      </c>
      <c r="U148" s="1">
        <v>4</v>
      </c>
      <c r="V148" s="2">
        <v>42403</v>
      </c>
      <c r="W148" s="1">
        <v>4</v>
      </c>
      <c r="X148" t="str">
        <f>INDEX(Position!B:B, MATCH(Table2[[#This Row],[Position ID]],Position!A:A,0))</f>
        <v>Production Technician I</v>
      </c>
      <c r="Y148" t="str">
        <f>INDEX(Department!B:B, MATCH(Table2[[#This Row],[Department ID]],Department!A:A,0))</f>
        <v>Production</v>
      </c>
      <c r="Z148" t="str">
        <f>INDEX(Manager!B:B, MATCH(Table2[[#This Row],[Manager ID]],Manager!A:A,0))</f>
        <v>Elijiah Gray</v>
      </c>
      <c r="AA148">
        <f ca="1">DATEDIF(Table2[[#This Row],[DOB]],$AF$2,"y")</f>
        <v>38</v>
      </c>
      <c r="AB148" t="str">
        <f ca="1">IF(Table2[[#This Row],[Age]]&lt;20,"&lt;20", IF(Table2[[#This Row],[Age]]&lt;=29, "20-29", IF(Table2[[#This Row],[Age]]&lt;=39, "30-39", IF(Table2[[#This Row],[Age]]&lt;=49, "40-49", IF(Table2[[#This Row],[Age]]&lt;=60,"50-60","&gt;60")))))</f>
        <v>30-39</v>
      </c>
      <c r="AC148">
        <f>YEAR(Table2[[#This Row],[DateofHire]])</f>
        <v>2011</v>
      </c>
      <c r="AD14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49" spans="1:30" ht="15.75" customHeight="1" x14ac:dyDescent="0.35">
      <c r="A149" s="1" t="s">
        <v>254</v>
      </c>
      <c r="B149" s="1">
        <v>10244</v>
      </c>
      <c r="C149" s="1" t="s">
        <v>145</v>
      </c>
      <c r="D149" s="1" t="s">
        <v>108</v>
      </c>
      <c r="E149" s="1">
        <v>10099</v>
      </c>
      <c r="F149" s="2">
        <v>40854</v>
      </c>
      <c r="G149" s="1">
        <v>68999</v>
      </c>
      <c r="H149" s="1" t="s">
        <v>511</v>
      </c>
      <c r="I149" s="2">
        <v>32823</v>
      </c>
      <c r="J149" s="1" t="s">
        <v>25</v>
      </c>
      <c r="K149" s="1" t="s">
        <v>26</v>
      </c>
      <c r="L149" s="1" t="s">
        <v>27</v>
      </c>
      <c r="M149" s="1" t="s">
        <v>255</v>
      </c>
      <c r="N149" s="1">
        <v>19444</v>
      </c>
      <c r="O149" s="2">
        <v>41753</v>
      </c>
      <c r="P149" s="1" t="s">
        <v>256</v>
      </c>
      <c r="Q149" s="1" t="s">
        <v>38</v>
      </c>
      <c r="R149" s="1" t="s">
        <v>48</v>
      </c>
      <c r="S149" s="1" t="s">
        <v>40</v>
      </c>
      <c r="T149" s="1">
        <v>4.5</v>
      </c>
      <c r="U149" s="1">
        <v>5</v>
      </c>
      <c r="V149" s="2">
        <v>41363</v>
      </c>
      <c r="W149" s="1">
        <v>2</v>
      </c>
      <c r="X149" t="str">
        <f>INDEX(Position!B:B, MATCH(Table2[[#This Row],[Position ID]],Position!A:A,0))</f>
        <v>Sales Manager</v>
      </c>
      <c r="Y149" t="str">
        <f>INDEX(Department!B:B, MATCH(Table2[[#This Row],[Department ID]],Department!A:A,0))</f>
        <v>Sales</v>
      </c>
      <c r="Z149" t="str">
        <f>INDEX(Manager!B:B, MATCH(Table2[[#This Row],[Manager ID]],Manager!A:A,0))</f>
        <v>Debra Houlihan</v>
      </c>
      <c r="AA149">
        <f ca="1">DATEDIF(Table2[[#This Row],[DOB]],$AF$2,"y")</f>
        <v>34</v>
      </c>
      <c r="AB149" t="str">
        <f ca="1">IF(Table2[[#This Row],[Age]]&lt;20,"&lt;20", IF(Table2[[#This Row],[Age]]&lt;=29, "20-29", IF(Table2[[#This Row],[Age]]&lt;=39, "30-39", IF(Table2[[#This Row],[Age]]&lt;=49, "40-49", IF(Table2[[#This Row],[Age]]&lt;=60,"50-60","&gt;60")))))</f>
        <v>30-39</v>
      </c>
      <c r="AC149">
        <f>YEAR(Table2[[#This Row],[DateofHire]])</f>
        <v>2011</v>
      </c>
      <c r="AD14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50" spans="1:30" ht="15.75" customHeight="1" x14ac:dyDescent="0.35">
      <c r="A150" s="1" t="s">
        <v>257</v>
      </c>
      <c r="B150" s="1">
        <v>10192</v>
      </c>
      <c r="C150" s="1" t="s">
        <v>23</v>
      </c>
      <c r="D150" s="1" t="s">
        <v>24</v>
      </c>
      <c r="E150" s="1">
        <v>10026</v>
      </c>
      <c r="F150" s="2">
        <v>41547</v>
      </c>
      <c r="G150" s="1">
        <v>50482</v>
      </c>
      <c r="H150" s="1" t="s">
        <v>512</v>
      </c>
      <c r="I150" s="2">
        <v>27778</v>
      </c>
      <c r="J150" s="1" t="s">
        <v>25</v>
      </c>
      <c r="K150" s="1" t="s">
        <v>26</v>
      </c>
      <c r="L150" s="1" t="s">
        <v>27</v>
      </c>
      <c r="M150" s="1" t="s">
        <v>28</v>
      </c>
      <c r="N150" s="1">
        <v>1887</v>
      </c>
      <c r="P150" s="1" t="s">
        <v>29</v>
      </c>
      <c r="Q150" s="1" t="s">
        <v>30</v>
      </c>
      <c r="R150" s="1" t="s">
        <v>39</v>
      </c>
      <c r="S150" s="1" t="s">
        <v>40</v>
      </c>
      <c r="T150" s="1">
        <v>3.07</v>
      </c>
      <c r="U150" s="1">
        <v>4</v>
      </c>
      <c r="V150" s="2">
        <v>43488</v>
      </c>
      <c r="W150" s="1">
        <v>10</v>
      </c>
      <c r="X150" t="str">
        <f>INDEX(Position!B:B, MATCH(Table2[[#This Row],[Position ID]],Position!A:A,0))</f>
        <v>Production Technician I</v>
      </c>
      <c r="Y150" t="str">
        <f>INDEX(Department!B:B, MATCH(Table2[[#This Row],[Department ID]],Department!A:A,0))</f>
        <v>Production</v>
      </c>
      <c r="Z150" t="str">
        <f>INDEX(Manager!B:B, MATCH(Table2[[#This Row],[Manager ID]],Manager!A:A,0))</f>
        <v>Michael Albert</v>
      </c>
      <c r="AA150">
        <f ca="1">DATEDIF(Table2[[#This Row],[DOB]],$AF$2,"y")</f>
        <v>48</v>
      </c>
      <c r="AB150" t="str">
        <f ca="1">IF(Table2[[#This Row],[Age]]&lt;20,"&lt;20", IF(Table2[[#This Row],[Age]]&lt;=29, "20-29", IF(Table2[[#This Row],[Age]]&lt;=39, "30-39", IF(Table2[[#This Row],[Age]]&lt;=49, "40-49", IF(Table2[[#This Row],[Age]]&lt;=60,"50-60","&gt;60")))))</f>
        <v>40-49</v>
      </c>
      <c r="AC150">
        <f>YEAR(Table2[[#This Row],[DateofHire]])</f>
        <v>2013</v>
      </c>
      <c r="AD15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51" spans="1:30" ht="15.75" customHeight="1" x14ac:dyDescent="0.35">
      <c r="A151" s="1" t="s">
        <v>258</v>
      </c>
      <c r="B151" s="1">
        <v>10231</v>
      </c>
      <c r="C151" s="1" t="s">
        <v>107</v>
      </c>
      <c r="D151" s="1" t="s">
        <v>108</v>
      </c>
      <c r="E151" s="1">
        <v>10200</v>
      </c>
      <c r="F151" s="2">
        <v>41505</v>
      </c>
      <c r="G151" s="1">
        <v>65310</v>
      </c>
      <c r="H151" s="1" t="s">
        <v>512</v>
      </c>
      <c r="I151" s="2">
        <v>29186</v>
      </c>
      <c r="J151" s="1" t="s">
        <v>25</v>
      </c>
      <c r="K151" s="1" t="s">
        <v>26</v>
      </c>
      <c r="L151" s="1" t="s">
        <v>27</v>
      </c>
      <c r="M151" s="1" t="s">
        <v>259</v>
      </c>
      <c r="N151" s="1">
        <v>80820</v>
      </c>
      <c r="P151" s="1" t="s">
        <v>29</v>
      </c>
      <c r="Q151" s="1" t="s">
        <v>30</v>
      </c>
      <c r="R151" s="1" t="s">
        <v>39</v>
      </c>
      <c r="S151" s="1" t="s">
        <v>40</v>
      </c>
      <c r="T151" s="1">
        <v>4.3</v>
      </c>
      <c r="U151" s="1">
        <v>5</v>
      </c>
      <c r="V151" s="2">
        <v>43487</v>
      </c>
      <c r="W151" s="1">
        <v>13</v>
      </c>
      <c r="X151" t="str">
        <f>INDEX(Position!B:B, MATCH(Table2[[#This Row],[Position ID]],Position!A:A,0))</f>
        <v>Area Sales Manager</v>
      </c>
      <c r="Y151" t="str">
        <f>INDEX(Department!B:B, MATCH(Table2[[#This Row],[Department ID]],Department!A:A,0))</f>
        <v>Sales</v>
      </c>
      <c r="Z151" t="str">
        <f>INDEX(Manager!B:B, MATCH(Table2[[#This Row],[Manager ID]],Manager!A:A,0))</f>
        <v>Lynn Daneault</v>
      </c>
      <c r="AA151">
        <f ca="1">DATEDIF(Table2[[#This Row],[DOB]],$AF$2,"y")</f>
        <v>44</v>
      </c>
      <c r="AB151" t="str">
        <f ca="1">IF(Table2[[#This Row],[Age]]&lt;20,"&lt;20", IF(Table2[[#This Row],[Age]]&lt;=29, "20-29", IF(Table2[[#This Row],[Age]]&lt;=39, "30-39", IF(Table2[[#This Row],[Age]]&lt;=49, "40-49", IF(Table2[[#This Row],[Age]]&lt;=60,"50-60","&gt;60")))))</f>
        <v>40-49</v>
      </c>
      <c r="AC151">
        <f>YEAR(Table2[[#This Row],[DateofHire]])</f>
        <v>2013</v>
      </c>
      <c r="AD15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52" spans="1:30" ht="15.75" customHeight="1" x14ac:dyDescent="0.35">
      <c r="A152" s="1" t="s">
        <v>260</v>
      </c>
      <c r="B152" s="1">
        <v>10089</v>
      </c>
      <c r="C152" s="1" t="s">
        <v>261</v>
      </c>
      <c r="D152" s="1" t="s">
        <v>262</v>
      </c>
      <c r="E152" s="1">
        <v>10080</v>
      </c>
      <c r="F152" s="2">
        <v>41092</v>
      </c>
      <c r="G152" s="1">
        <v>250000</v>
      </c>
      <c r="H152" s="1" t="s">
        <v>511</v>
      </c>
      <c r="I152" s="2">
        <v>19988</v>
      </c>
      <c r="J152" s="1" t="s">
        <v>36</v>
      </c>
      <c r="K152" s="1" t="s">
        <v>26</v>
      </c>
      <c r="L152" s="1" t="s">
        <v>27</v>
      </c>
      <c r="M152" s="1" t="s">
        <v>28</v>
      </c>
      <c r="N152" s="1">
        <v>1902</v>
      </c>
      <c r="P152" s="1" t="s">
        <v>29</v>
      </c>
      <c r="Q152" s="1" t="s">
        <v>30</v>
      </c>
      <c r="R152" s="1" t="s">
        <v>39</v>
      </c>
      <c r="S152" s="1" t="s">
        <v>40</v>
      </c>
      <c r="T152" s="1">
        <v>4.83</v>
      </c>
      <c r="U152" s="1">
        <v>3</v>
      </c>
      <c r="V152" s="2">
        <v>43482</v>
      </c>
      <c r="W152" s="1">
        <v>10</v>
      </c>
      <c r="X152" t="str">
        <f>INDEX(Position!B:B, MATCH(Table2[[#This Row],[Position ID]],Position!A:A,0))</f>
        <v>President &amp; CEO</v>
      </c>
      <c r="Y152" t="str">
        <f>INDEX(Department!B:B, MATCH(Table2[[#This Row],[Department ID]],Department!A:A,0))</f>
        <v>Executive Office</v>
      </c>
      <c r="Z152" t="str">
        <f>INDEX(Manager!B:B, MATCH(Table2[[#This Row],[Manager ID]],Manager!A:A,0))</f>
        <v>Board of Directors</v>
      </c>
      <c r="AA152">
        <f ca="1">DATEDIF(Table2[[#This Row],[DOB]],$AF$2,"y")</f>
        <v>70</v>
      </c>
      <c r="AB152" t="str">
        <f ca="1">IF(Table2[[#This Row],[Age]]&lt;20,"&lt;20", IF(Table2[[#This Row],[Age]]&lt;=29, "20-29", IF(Table2[[#This Row],[Age]]&lt;=39, "30-39", IF(Table2[[#This Row],[Age]]&lt;=49, "40-49", IF(Table2[[#This Row],[Age]]&lt;=60,"50-60","&gt;60")))))</f>
        <v>&gt;60</v>
      </c>
      <c r="AC152">
        <f>YEAR(Table2[[#This Row],[DateofHire]])</f>
        <v>2012</v>
      </c>
      <c r="AD15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&gt;150K</v>
      </c>
    </row>
    <row r="153" spans="1:30" ht="15.75" customHeight="1" x14ac:dyDescent="0.35">
      <c r="A153" s="1" t="s">
        <v>263</v>
      </c>
      <c r="B153" s="1">
        <v>10166</v>
      </c>
      <c r="C153" s="1" t="s">
        <v>23</v>
      </c>
      <c r="D153" s="1" t="s">
        <v>24</v>
      </c>
      <c r="E153" s="1">
        <v>10069</v>
      </c>
      <c r="F153" s="2">
        <v>40812</v>
      </c>
      <c r="G153" s="1">
        <v>54005</v>
      </c>
      <c r="H153" s="1" t="s">
        <v>511</v>
      </c>
      <c r="I153" s="2">
        <v>27006</v>
      </c>
      <c r="J153" s="1" t="s">
        <v>36</v>
      </c>
      <c r="K153" s="1" t="s">
        <v>26</v>
      </c>
      <c r="L153" s="1" t="s">
        <v>27</v>
      </c>
      <c r="M153" s="1" t="s">
        <v>28</v>
      </c>
      <c r="N153" s="1">
        <v>2170</v>
      </c>
      <c r="O153" s="2">
        <v>42159</v>
      </c>
      <c r="P153" s="1" t="s">
        <v>156</v>
      </c>
      <c r="Q153" s="1" t="s">
        <v>38</v>
      </c>
      <c r="R153" s="1" t="s">
        <v>48</v>
      </c>
      <c r="S153" s="1" t="s">
        <v>40</v>
      </c>
      <c r="T153" s="1">
        <v>3.6</v>
      </c>
      <c r="U153" s="1">
        <v>5</v>
      </c>
      <c r="V153" s="2">
        <v>42064</v>
      </c>
      <c r="W153" s="1">
        <v>16</v>
      </c>
      <c r="X153" t="str">
        <f>INDEX(Position!B:B, MATCH(Table2[[#This Row],[Position ID]],Position!A:A,0))</f>
        <v>Production Technician I</v>
      </c>
      <c r="Y153" t="str">
        <f>INDEX(Department!B:B, MATCH(Table2[[#This Row],[Department ID]],Department!A:A,0))</f>
        <v>Production</v>
      </c>
      <c r="Z153" t="str">
        <f>INDEX(Manager!B:B, MATCH(Table2[[#This Row],[Manager ID]],Manager!A:A,0))</f>
        <v>Webster Butler</v>
      </c>
      <c r="AA153">
        <f ca="1">DATEDIF(Table2[[#This Row],[DOB]],$AF$2,"y")</f>
        <v>50</v>
      </c>
      <c r="AB153" t="str">
        <f ca="1">IF(Table2[[#This Row],[Age]]&lt;20,"&lt;20", IF(Table2[[#This Row],[Age]]&lt;=29, "20-29", IF(Table2[[#This Row],[Age]]&lt;=39, "30-39", IF(Table2[[#This Row],[Age]]&lt;=49, "40-49", IF(Table2[[#This Row],[Age]]&lt;=60,"50-60","&gt;60")))))</f>
        <v>50-60</v>
      </c>
      <c r="AC153">
        <f>YEAR(Table2[[#This Row],[DateofHire]])</f>
        <v>2011</v>
      </c>
      <c r="AD15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54" spans="1:30" ht="15.75" customHeight="1" x14ac:dyDescent="0.35">
      <c r="A154" s="1" t="s">
        <v>264</v>
      </c>
      <c r="B154" s="1">
        <v>10170</v>
      </c>
      <c r="C154" s="1" t="s">
        <v>23</v>
      </c>
      <c r="D154" s="1" t="s">
        <v>24</v>
      </c>
      <c r="E154" s="1">
        <v>10002</v>
      </c>
      <c r="F154" s="2">
        <v>40812</v>
      </c>
      <c r="G154" s="1">
        <v>45433</v>
      </c>
      <c r="H154" s="1" t="s">
        <v>511</v>
      </c>
      <c r="I154" s="2">
        <v>25849</v>
      </c>
      <c r="J154" s="1" t="s">
        <v>36</v>
      </c>
      <c r="K154" s="1" t="s">
        <v>26</v>
      </c>
      <c r="L154" s="1" t="s">
        <v>27</v>
      </c>
      <c r="M154" s="1" t="s">
        <v>28</v>
      </c>
      <c r="N154" s="1">
        <v>2127</v>
      </c>
      <c r="O154" s="2">
        <v>41648</v>
      </c>
      <c r="P154" s="1" t="s">
        <v>156</v>
      </c>
      <c r="Q154" s="1" t="s">
        <v>38</v>
      </c>
      <c r="R154" s="1" t="s">
        <v>48</v>
      </c>
      <c r="S154" s="1" t="s">
        <v>40</v>
      </c>
      <c r="T154" s="1">
        <v>3.49</v>
      </c>
      <c r="U154" s="1">
        <v>4</v>
      </c>
      <c r="V154" s="2">
        <v>41304</v>
      </c>
      <c r="W154" s="1">
        <v>6</v>
      </c>
      <c r="X154" t="str">
        <f>INDEX(Position!B:B, MATCH(Table2[[#This Row],[Position ID]],Position!A:A,0))</f>
        <v>Production Technician I</v>
      </c>
      <c r="Y154" t="str">
        <f>INDEX(Department!B:B, MATCH(Table2[[#This Row],[Department ID]],Department!A:A,0))</f>
        <v>Production</v>
      </c>
      <c r="Z154" t="str">
        <f>INDEX(Manager!B:B, MATCH(Table2[[#This Row],[Manager ID]],Manager!A:A,0))</f>
        <v>Amy Dunn</v>
      </c>
      <c r="AA154">
        <f ca="1">DATEDIF(Table2[[#This Row],[DOB]],$AF$2,"y")</f>
        <v>53</v>
      </c>
      <c r="AB154" t="str">
        <f ca="1">IF(Table2[[#This Row],[Age]]&lt;20,"&lt;20", IF(Table2[[#This Row],[Age]]&lt;=29, "20-29", IF(Table2[[#This Row],[Age]]&lt;=39, "30-39", IF(Table2[[#This Row],[Age]]&lt;=49, "40-49", IF(Table2[[#This Row],[Age]]&lt;=60,"50-60","&gt;60")))))</f>
        <v>50-60</v>
      </c>
      <c r="AC154">
        <f>YEAR(Table2[[#This Row],[DateofHire]])</f>
        <v>2011</v>
      </c>
      <c r="AD15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55" spans="1:30" ht="15.75" customHeight="1" x14ac:dyDescent="0.35">
      <c r="A155" s="1" t="s">
        <v>265</v>
      </c>
      <c r="B155" s="1">
        <v>10208</v>
      </c>
      <c r="C155" s="1" t="s">
        <v>23</v>
      </c>
      <c r="D155" s="1" t="s">
        <v>24</v>
      </c>
      <c r="E155" s="1">
        <v>10062</v>
      </c>
      <c r="F155" s="2">
        <v>41687</v>
      </c>
      <c r="G155" s="1">
        <v>46654</v>
      </c>
      <c r="H155" s="1" t="s">
        <v>512</v>
      </c>
      <c r="I155" s="2">
        <v>28439</v>
      </c>
      <c r="J155" s="1" t="s">
        <v>25</v>
      </c>
      <c r="K155" s="1" t="s">
        <v>26</v>
      </c>
      <c r="L155" s="1" t="s">
        <v>57</v>
      </c>
      <c r="M155" s="1" t="s">
        <v>28</v>
      </c>
      <c r="N155" s="1">
        <v>1721</v>
      </c>
      <c r="P155" s="1" t="s">
        <v>29</v>
      </c>
      <c r="Q155" s="1" t="s">
        <v>30</v>
      </c>
      <c r="R155" s="1" t="s">
        <v>31</v>
      </c>
      <c r="S155" s="1" t="s">
        <v>40</v>
      </c>
      <c r="T155" s="1">
        <v>3.1</v>
      </c>
      <c r="U155" s="1">
        <v>3</v>
      </c>
      <c r="V155" s="2">
        <v>43502</v>
      </c>
      <c r="W155" s="1">
        <v>3</v>
      </c>
      <c r="X155" t="str">
        <f>INDEX(Position!B:B, MATCH(Table2[[#This Row],[Position ID]],Position!A:A,0))</f>
        <v>Production Technician I</v>
      </c>
      <c r="Y155" t="str">
        <f>INDEX(Department!B:B, MATCH(Table2[[#This Row],[Department ID]],Department!A:A,0))</f>
        <v>Production</v>
      </c>
      <c r="Z155" t="str">
        <f>INDEX(Manager!B:B, MATCH(Table2[[#This Row],[Manager ID]],Manager!A:A,0))</f>
        <v>Ketsia Liebig</v>
      </c>
      <c r="AA155">
        <f ca="1">DATEDIF(Table2[[#This Row],[DOB]],$AF$2,"y")</f>
        <v>46</v>
      </c>
      <c r="AB155" t="str">
        <f ca="1">IF(Table2[[#This Row],[Age]]&lt;20,"&lt;20", IF(Table2[[#This Row],[Age]]&lt;=29, "20-29", IF(Table2[[#This Row],[Age]]&lt;=39, "30-39", IF(Table2[[#This Row],[Age]]&lt;=49, "40-49", IF(Table2[[#This Row],[Age]]&lt;=60,"50-60","&gt;60")))))</f>
        <v>40-49</v>
      </c>
      <c r="AC155">
        <f>YEAR(Table2[[#This Row],[DateofHire]])</f>
        <v>2014</v>
      </c>
      <c r="AD15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56" spans="1:30" ht="15.75" customHeight="1" x14ac:dyDescent="0.35">
      <c r="A156" s="1" t="s">
        <v>266</v>
      </c>
      <c r="B156" s="1">
        <v>10176</v>
      </c>
      <c r="C156" s="1" t="s">
        <v>23</v>
      </c>
      <c r="D156" s="1" t="s">
        <v>24</v>
      </c>
      <c r="E156" s="1">
        <v>10114</v>
      </c>
      <c r="F156" s="2">
        <v>40553</v>
      </c>
      <c r="G156" s="1">
        <v>63973</v>
      </c>
      <c r="H156" s="1" t="s">
        <v>512</v>
      </c>
      <c r="I156" s="2">
        <v>29253</v>
      </c>
      <c r="J156" s="1" t="s">
        <v>36</v>
      </c>
      <c r="K156" s="1" t="s">
        <v>26</v>
      </c>
      <c r="L156" s="1" t="s">
        <v>82</v>
      </c>
      <c r="M156" s="1" t="s">
        <v>28</v>
      </c>
      <c r="N156" s="1">
        <v>1801</v>
      </c>
      <c r="P156" s="1" t="s">
        <v>29</v>
      </c>
      <c r="Q156" s="1" t="s">
        <v>30</v>
      </c>
      <c r="R156" s="1" t="s">
        <v>39</v>
      </c>
      <c r="S156" s="1" t="s">
        <v>40</v>
      </c>
      <c r="T156" s="1">
        <v>3.38</v>
      </c>
      <c r="U156" s="1">
        <v>3</v>
      </c>
      <c r="V156" s="2">
        <v>43486</v>
      </c>
      <c r="W156" s="1">
        <v>17</v>
      </c>
      <c r="X156" t="str">
        <f>INDEX(Position!B:B, MATCH(Table2[[#This Row],[Position ID]],Position!A:A,0))</f>
        <v>Production Technician I</v>
      </c>
      <c r="Y156" t="str">
        <f>INDEX(Department!B:B, MATCH(Table2[[#This Row],[Department ID]],Department!A:A,0))</f>
        <v>Production</v>
      </c>
      <c r="Z156" t="str">
        <f>INDEX(Manager!B:B, MATCH(Table2[[#This Row],[Manager ID]],Manager!A:A,0))</f>
        <v>Brannon Miller</v>
      </c>
      <c r="AA156">
        <f ca="1">DATEDIF(Table2[[#This Row],[DOB]],$AF$2,"y")</f>
        <v>44</v>
      </c>
      <c r="AB156" t="str">
        <f ca="1">IF(Table2[[#This Row],[Age]]&lt;20,"&lt;20", IF(Table2[[#This Row],[Age]]&lt;=29, "20-29", IF(Table2[[#This Row],[Age]]&lt;=39, "30-39", IF(Table2[[#This Row],[Age]]&lt;=49, "40-49", IF(Table2[[#This Row],[Age]]&lt;=60,"50-60","&gt;60")))))</f>
        <v>40-49</v>
      </c>
      <c r="AC156">
        <f>YEAR(Table2[[#This Row],[DateofHire]])</f>
        <v>2011</v>
      </c>
      <c r="AD15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57" spans="1:30" ht="15.75" customHeight="1" x14ac:dyDescent="0.35">
      <c r="A157" s="1" t="s">
        <v>267</v>
      </c>
      <c r="B157" s="1">
        <v>10165</v>
      </c>
      <c r="C157" s="1" t="s">
        <v>107</v>
      </c>
      <c r="D157" s="1" t="s">
        <v>108</v>
      </c>
      <c r="E157" s="1">
        <v>10188</v>
      </c>
      <c r="F157" s="2">
        <v>40609</v>
      </c>
      <c r="G157" s="1">
        <v>71339</v>
      </c>
      <c r="H157" s="1" t="s">
        <v>512</v>
      </c>
      <c r="I157" s="2">
        <v>25258</v>
      </c>
      <c r="J157" s="1" t="s">
        <v>25</v>
      </c>
      <c r="K157" s="1" t="s">
        <v>26</v>
      </c>
      <c r="L157" s="1" t="s">
        <v>57</v>
      </c>
      <c r="M157" s="1" t="s">
        <v>268</v>
      </c>
      <c r="N157" s="1">
        <v>10171</v>
      </c>
      <c r="P157" s="1" t="s">
        <v>29</v>
      </c>
      <c r="Q157" s="1" t="s">
        <v>30</v>
      </c>
      <c r="R157" s="1" t="s">
        <v>58</v>
      </c>
      <c r="S157" s="1" t="s">
        <v>40</v>
      </c>
      <c r="T157" s="1">
        <v>3.65</v>
      </c>
      <c r="U157" s="1">
        <v>5</v>
      </c>
      <c r="V157" s="2">
        <v>43482</v>
      </c>
      <c r="W157" s="1">
        <v>20</v>
      </c>
      <c r="X157" t="str">
        <f>INDEX(Position!B:B, MATCH(Table2[[#This Row],[Position ID]],Position!A:A,0))</f>
        <v>Area Sales Manager</v>
      </c>
      <c r="Y157" t="str">
        <f>INDEX(Department!B:B, MATCH(Table2[[#This Row],[Department ID]],Department!A:A,0))</f>
        <v>Sales</v>
      </c>
      <c r="Z157" t="str">
        <f>INDEX(Manager!B:B, MATCH(Table2[[#This Row],[Manager ID]],Manager!A:A,0))</f>
        <v>John Smith</v>
      </c>
      <c r="AA157">
        <f ca="1">DATEDIF(Table2[[#This Row],[DOB]],$AF$2,"y")</f>
        <v>55</v>
      </c>
      <c r="AB157" t="str">
        <f ca="1">IF(Table2[[#This Row],[Age]]&lt;20,"&lt;20", IF(Table2[[#This Row],[Age]]&lt;=29, "20-29", IF(Table2[[#This Row],[Age]]&lt;=39, "30-39", IF(Table2[[#This Row],[Age]]&lt;=49, "40-49", IF(Table2[[#This Row],[Age]]&lt;=60,"50-60","&gt;60")))))</f>
        <v>50-60</v>
      </c>
      <c r="AC157">
        <f>YEAR(Table2[[#This Row],[DateofHire]])</f>
        <v>2011</v>
      </c>
      <c r="AD15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158" spans="1:30" ht="15.75" customHeight="1" x14ac:dyDescent="0.35">
      <c r="A158" s="1" t="s">
        <v>269</v>
      </c>
      <c r="B158" s="1">
        <v>10113</v>
      </c>
      <c r="C158" s="1" t="s">
        <v>143</v>
      </c>
      <c r="D158" s="1" t="s">
        <v>35</v>
      </c>
      <c r="E158" s="1">
        <v>10250</v>
      </c>
      <c r="F158" s="2">
        <v>41953</v>
      </c>
      <c r="G158" s="1">
        <v>93206</v>
      </c>
      <c r="H158" s="1" t="s">
        <v>512</v>
      </c>
      <c r="I158" s="2">
        <v>31525</v>
      </c>
      <c r="J158" s="1" t="s">
        <v>36</v>
      </c>
      <c r="K158" s="1" t="s">
        <v>26</v>
      </c>
      <c r="L158" s="1" t="s">
        <v>27</v>
      </c>
      <c r="M158" s="1" t="s">
        <v>28</v>
      </c>
      <c r="N158" s="1">
        <v>2169</v>
      </c>
      <c r="P158" s="1" t="s">
        <v>29</v>
      </c>
      <c r="Q158" s="1" t="s">
        <v>30</v>
      </c>
      <c r="R158" s="1" t="s">
        <v>55</v>
      </c>
      <c r="S158" s="1" t="s">
        <v>40</v>
      </c>
      <c r="T158" s="1">
        <v>4.46</v>
      </c>
      <c r="U158" s="1">
        <v>5</v>
      </c>
      <c r="V158" s="2">
        <v>43472</v>
      </c>
      <c r="W158" s="1">
        <v>7</v>
      </c>
      <c r="X158" t="str">
        <f>INDEX(Position!B:B, MATCH(Table2[[#This Row],[Position ID]],Position!A:A,0))</f>
        <v>Sr. Network Engineer</v>
      </c>
      <c r="Y158" t="str">
        <f>INDEX(Department!B:B, MATCH(Table2[[#This Row],[Department ID]],Department!A:A,0))</f>
        <v>IT/IS</v>
      </c>
      <c r="Z158" t="str">
        <f>INDEX(Manager!B:B, MATCH(Table2[[#This Row],[Manager ID]],Manager!A:A,0))</f>
        <v>Peter Monroe</v>
      </c>
      <c r="AA158">
        <f ca="1">DATEDIF(Table2[[#This Row],[DOB]],$AF$2,"y")</f>
        <v>38</v>
      </c>
      <c r="AB158" t="str">
        <f ca="1">IF(Table2[[#This Row],[Age]]&lt;20,"&lt;20", IF(Table2[[#This Row],[Age]]&lt;=29, "20-29", IF(Table2[[#This Row],[Age]]&lt;=39, "30-39", IF(Table2[[#This Row],[Age]]&lt;=49, "40-49", IF(Table2[[#This Row],[Age]]&lt;=60,"50-60","&gt;60")))))</f>
        <v>30-39</v>
      </c>
      <c r="AC158">
        <f>YEAR(Table2[[#This Row],[DateofHire]])</f>
        <v>2014</v>
      </c>
      <c r="AD15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159" spans="1:30" ht="15.75" customHeight="1" x14ac:dyDescent="0.35">
      <c r="A159" s="1" t="s">
        <v>270</v>
      </c>
      <c r="B159" s="1">
        <v>10092</v>
      </c>
      <c r="C159" s="1" t="s">
        <v>98</v>
      </c>
      <c r="D159" s="1" t="s">
        <v>24</v>
      </c>
      <c r="E159" s="1">
        <v>10175</v>
      </c>
      <c r="F159" s="2">
        <v>40553</v>
      </c>
      <c r="G159" s="1">
        <v>82758</v>
      </c>
      <c r="H159" s="1" t="s">
        <v>512</v>
      </c>
      <c r="I159" s="2">
        <v>26481</v>
      </c>
      <c r="J159" s="1" t="s">
        <v>36</v>
      </c>
      <c r="K159" s="1" t="s">
        <v>26</v>
      </c>
      <c r="L159" s="1" t="s">
        <v>27</v>
      </c>
      <c r="M159" s="1" t="s">
        <v>28</v>
      </c>
      <c r="N159" s="1">
        <v>1890</v>
      </c>
      <c r="O159" s="2">
        <v>42350</v>
      </c>
      <c r="P159" s="1" t="s">
        <v>73</v>
      </c>
      <c r="Q159" s="1" t="s">
        <v>74</v>
      </c>
      <c r="R159" s="1" t="s">
        <v>55</v>
      </c>
      <c r="S159" s="1" t="s">
        <v>40</v>
      </c>
      <c r="T159" s="1">
        <v>4.78</v>
      </c>
      <c r="U159" s="1">
        <v>4</v>
      </c>
      <c r="V159" s="2">
        <v>42050</v>
      </c>
      <c r="W159" s="1">
        <v>9</v>
      </c>
      <c r="X159" t="str">
        <f>INDEX(Position!B:B, MATCH(Table2[[#This Row],[Position ID]],Position!A:A,0))</f>
        <v>Production Manager</v>
      </c>
      <c r="Y159" t="str">
        <f>INDEX(Department!B:B, MATCH(Table2[[#This Row],[Department ID]],Department!A:A,0))</f>
        <v>Production</v>
      </c>
      <c r="Z159" t="str">
        <f>INDEX(Manager!B:B, MATCH(Table2[[#This Row],[Manager ID]],Manager!A:A,0))</f>
        <v>Janet King</v>
      </c>
      <c r="AA159">
        <f ca="1">DATEDIF(Table2[[#This Row],[DOB]],$AF$2,"y")</f>
        <v>52</v>
      </c>
      <c r="AB159" t="str">
        <f ca="1">IF(Table2[[#This Row],[Age]]&lt;20,"&lt;20", IF(Table2[[#This Row],[Age]]&lt;=29, "20-29", IF(Table2[[#This Row],[Age]]&lt;=39, "30-39", IF(Table2[[#This Row],[Age]]&lt;=49, "40-49", IF(Table2[[#This Row],[Age]]&lt;=60,"50-60","&gt;60")))))</f>
        <v>50-60</v>
      </c>
      <c r="AC159">
        <f>YEAR(Table2[[#This Row],[DateofHire]])</f>
        <v>2011</v>
      </c>
      <c r="AD15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160" spans="1:30" ht="15.75" customHeight="1" x14ac:dyDescent="0.35">
      <c r="A160" s="1" t="s">
        <v>271</v>
      </c>
      <c r="B160" s="1">
        <v>10106</v>
      </c>
      <c r="C160" s="1" t="s">
        <v>42</v>
      </c>
      <c r="D160" s="1" t="s">
        <v>24</v>
      </c>
      <c r="E160" s="1">
        <v>10252</v>
      </c>
      <c r="F160" s="2">
        <v>41281</v>
      </c>
      <c r="G160" s="1">
        <v>66074</v>
      </c>
      <c r="H160" s="1" t="s">
        <v>511</v>
      </c>
      <c r="I160" s="2">
        <v>29061</v>
      </c>
      <c r="J160" s="1" t="s">
        <v>46</v>
      </c>
      <c r="K160" s="1" t="s">
        <v>26</v>
      </c>
      <c r="L160" s="1" t="s">
        <v>82</v>
      </c>
      <c r="M160" s="1" t="s">
        <v>28</v>
      </c>
      <c r="N160" s="1">
        <v>2090</v>
      </c>
      <c r="O160" s="2">
        <v>41729</v>
      </c>
      <c r="P160" s="1" t="s">
        <v>62</v>
      </c>
      <c r="Q160" s="1" t="s">
        <v>38</v>
      </c>
      <c r="R160" s="1" t="s">
        <v>39</v>
      </c>
      <c r="S160" s="1" t="s">
        <v>40</v>
      </c>
      <c r="T160" s="1">
        <v>4.5199999999999996</v>
      </c>
      <c r="U160" s="1">
        <v>3</v>
      </c>
      <c r="V160" s="2">
        <v>41690</v>
      </c>
      <c r="W160" s="1">
        <v>20</v>
      </c>
      <c r="X160" t="str">
        <f>INDEX(Position!B:B, MATCH(Table2[[#This Row],[Position ID]],Position!A:A,0))</f>
        <v>Production Technician II</v>
      </c>
      <c r="Y160" t="str">
        <f>INDEX(Department!B:B, MATCH(Table2[[#This Row],[Department ID]],Department!A:A,0))</f>
        <v>Production</v>
      </c>
      <c r="Z160" t="str">
        <f>INDEX(Manager!B:B, MATCH(Table2[[#This Row],[Manager ID]],Manager!A:A,0))</f>
        <v>David Stanley</v>
      </c>
      <c r="AA160">
        <f ca="1">DATEDIF(Table2[[#This Row],[DOB]],$AF$2,"y")</f>
        <v>45</v>
      </c>
      <c r="AB160" t="str">
        <f ca="1">IF(Table2[[#This Row],[Age]]&lt;20,"&lt;20", IF(Table2[[#This Row],[Age]]&lt;=29, "20-29", IF(Table2[[#This Row],[Age]]&lt;=39, "30-39", IF(Table2[[#This Row],[Age]]&lt;=49, "40-49", IF(Table2[[#This Row],[Age]]&lt;=60,"50-60","&gt;60")))))</f>
        <v>40-49</v>
      </c>
      <c r="AC160">
        <f>YEAR(Table2[[#This Row],[DateofHire]])</f>
        <v>2013</v>
      </c>
      <c r="AD16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61" spans="1:30" ht="15.75" customHeight="1" x14ac:dyDescent="0.35">
      <c r="A161" s="1" t="s">
        <v>272</v>
      </c>
      <c r="B161" s="1">
        <v>10052</v>
      </c>
      <c r="C161" s="1" t="s">
        <v>23</v>
      </c>
      <c r="D161" s="1" t="s">
        <v>24</v>
      </c>
      <c r="E161" s="1">
        <v>10252</v>
      </c>
      <c r="F161" s="2">
        <v>41099</v>
      </c>
      <c r="G161" s="1">
        <v>46120</v>
      </c>
      <c r="H161" s="1" t="s">
        <v>512</v>
      </c>
      <c r="I161" s="2">
        <v>31755</v>
      </c>
      <c r="J161" s="1" t="s">
        <v>36</v>
      </c>
      <c r="K161" s="1" t="s">
        <v>26</v>
      </c>
      <c r="L161" s="1" t="s">
        <v>27</v>
      </c>
      <c r="M161" s="1" t="s">
        <v>28</v>
      </c>
      <c r="N161" s="1">
        <v>2048</v>
      </c>
      <c r="P161" s="1" t="s">
        <v>29</v>
      </c>
      <c r="Q161" s="1" t="s">
        <v>30</v>
      </c>
      <c r="R161" s="1" t="s">
        <v>31</v>
      </c>
      <c r="S161" s="1" t="s">
        <v>40</v>
      </c>
      <c r="T161" s="1">
        <v>5</v>
      </c>
      <c r="U161" s="1">
        <v>5</v>
      </c>
      <c r="V161" s="2">
        <v>43500</v>
      </c>
      <c r="W161" s="1">
        <v>13</v>
      </c>
      <c r="X161" t="str">
        <f>INDEX(Position!B:B, MATCH(Table2[[#This Row],[Position ID]],Position!A:A,0))</f>
        <v>Production Technician I</v>
      </c>
      <c r="Y161" t="str">
        <f>INDEX(Department!B:B, MATCH(Table2[[#This Row],[Department ID]],Department!A:A,0))</f>
        <v>Production</v>
      </c>
      <c r="Z161" t="str">
        <f>INDEX(Manager!B:B, MATCH(Table2[[#This Row],[Manager ID]],Manager!A:A,0))</f>
        <v>David Stanley</v>
      </c>
      <c r="AA161">
        <f ca="1">DATEDIF(Table2[[#This Row],[DOB]],$AF$2,"y")</f>
        <v>37</v>
      </c>
      <c r="AB161" t="str">
        <f ca="1">IF(Table2[[#This Row],[Age]]&lt;20,"&lt;20", IF(Table2[[#This Row],[Age]]&lt;=29, "20-29", IF(Table2[[#This Row],[Age]]&lt;=39, "30-39", IF(Table2[[#This Row],[Age]]&lt;=49, "40-49", IF(Table2[[#This Row],[Age]]&lt;=60,"50-60","&gt;60")))))</f>
        <v>30-39</v>
      </c>
      <c r="AC161">
        <f>YEAR(Table2[[#This Row],[DateofHire]])</f>
        <v>2012</v>
      </c>
      <c r="AD16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62" spans="1:30" ht="15.75" customHeight="1" x14ac:dyDescent="0.35">
      <c r="A162" s="1" t="s">
        <v>273</v>
      </c>
      <c r="B162" s="1">
        <v>10038</v>
      </c>
      <c r="C162" s="1" t="s">
        <v>102</v>
      </c>
      <c r="D162" s="1" t="s">
        <v>96</v>
      </c>
      <c r="E162" s="1">
        <v>10081</v>
      </c>
      <c r="F162" s="2">
        <v>41645</v>
      </c>
      <c r="G162" s="1">
        <v>64520</v>
      </c>
      <c r="H162" s="1" t="s">
        <v>512</v>
      </c>
      <c r="I162" s="2">
        <v>30798</v>
      </c>
      <c r="J162" s="1" t="s">
        <v>46</v>
      </c>
      <c r="K162" s="1" t="s">
        <v>26</v>
      </c>
      <c r="L162" s="1" t="s">
        <v>57</v>
      </c>
      <c r="M162" s="1" t="s">
        <v>28</v>
      </c>
      <c r="N162" s="1">
        <v>1460</v>
      </c>
      <c r="P162" s="1" t="s">
        <v>29</v>
      </c>
      <c r="Q162" s="1" t="s">
        <v>30</v>
      </c>
      <c r="R162" s="1" t="s">
        <v>163</v>
      </c>
      <c r="S162" s="1" t="s">
        <v>40</v>
      </c>
      <c r="T162" s="1">
        <v>5</v>
      </c>
      <c r="U162" s="1">
        <v>4</v>
      </c>
      <c r="V162" s="2">
        <v>43482</v>
      </c>
      <c r="W162" s="1">
        <v>3</v>
      </c>
      <c r="X162" t="str">
        <f>INDEX(Position!B:B, MATCH(Table2[[#This Row],[Position ID]],Position!A:A,0))</f>
        <v>Accountant I</v>
      </c>
      <c r="Y162" t="str">
        <f>INDEX(Department!B:B, MATCH(Table2[[#This Row],[Department ID]],Department!A:A,0))</f>
        <v>Admin Offices</v>
      </c>
      <c r="Z162" t="str">
        <f>INDEX(Manager!B:B, MATCH(Table2[[#This Row],[Manager ID]],Manager!A:A,0))</f>
        <v>Brandon R. LeBlanc</v>
      </c>
      <c r="AA162">
        <f ca="1">DATEDIF(Table2[[#This Row],[DOB]],$AF$2,"y")</f>
        <v>40</v>
      </c>
      <c r="AB162" t="str">
        <f ca="1">IF(Table2[[#This Row],[Age]]&lt;20,"&lt;20", IF(Table2[[#This Row],[Age]]&lt;=29, "20-29", IF(Table2[[#This Row],[Age]]&lt;=39, "30-39", IF(Table2[[#This Row],[Age]]&lt;=49, "40-49", IF(Table2[[#This Row],[Age]]&lt;=60,"50-60","&gt;60")))))</f>
        <v>40-49</v>
      </c>
      <c r="AC162">
        <f>YEAR(Table2[[#This Row],[DateofHire]])</f>
        <v>2014</v>
      </c>
      <c r="AD16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63" spans="1:30" ht="15.75" customHeight="1" x14ac:dyDescent="0.35">
      <c r="A163" s="1" t="s">
        <v>274</v>
      </c>
      <c r="B163" s="1">
        <v>10249</v>
      </c>
      <c r="C163" s="1" t="s">
        <v>42</v>
      </c>
      <c r="D163" s="1" t="s">
        <v>24</v>
      </c>
      <c r="E163" s="1">
        <v>10196</v>
      </c>
      <c r="F163" s="2">
        <v>41001</v>
      </c>
      <c r="G163" s="1">
        <v>61962</v>
      </c>
      <c r="H163" s="1" t="s">
        <v>512</v>
      </c>
      <c r="I163" s="2">
        <v>30811</v>
      </c>
      <c r="J163" s="1" t="s">
        <v>36</v>
      </c>
      <c r="K163" s="1" t="s">
        <v>26</v>
      </c>
      <c r="L163" s="1" t="s">
        <v>27</v>
      </c>
      <c r="M163" s="1" t="s">
        <v>28</v>
      </c>
      <c r="N163" s="1">
        <v>2126</v>
      </c>
      <c r="O163" s="2">
        <v>41379</v>
      </c>
      <c r="P163" s="1" t="s">
        <v>156</v>
      </c>
      <c r="Q163" s="1" t="s">
        <v>38</v>
      </c>
      <c r="R163" s="1" t="s">
        <v>48</v>
      </c>
      <c r="S163" s="1" t="s">
        <v>40</v>
      </c>
      <c r="T163" s="1">
        <v>4.9000000000000004</v>
      </c>
      <c r="U163" s="1">
        <v>3</v>
      </c>
      <c r="V163" s="2">
        <v>41325</v>
      </c>
      <c r="W163" s="1">
        <v>20</v>
      </c>
      <c r="X163" t="str">
        <f>INDEX(Position!B:B, MATCH(Table2[[#This Row],[Position ID]],Position!A:A,0))</f>
        <v>Production Technician II</v>
      </c>
      <c r="Y163" t="str">
        <f>INDEX(Department!B:B, MATCH(Table2[[#This Row],[Department ID]],Department!A:A,0))</f>
        <v>Production</v>
      </c>
      <c r="Z163" t="str">
        <f>INDEX(Manager!B:B, MATCH(Table2[[#This Row],[Manager ID]],Manager!A:A,0))</f>
        <v>Kissy Sullivan</v>
      </c>
      <c r="AA163">
        <f ca="1">DATEDIF(Table2[[#This Row],[DOB]],$AF$2,"y")</f>
        <v>40</v>
      </c>
      <c r="AB163" t="str">
        <f ca="1">IF(Table2[[#This Row],[Age]]&lt;20,"&lt;20", IF(Table2[[#This Row],[Age]]&lt;=29, "20-29", IF(Table2[[#This Row],[Age]]&lt;=39, "30-39", IF(Table2[[#This Row],[Age]]&lt;=49, "40-49", IF(Table2[[#This Row],[Age]]&lt;=60,"50-60","&gt;60")))))</f>
        <v>40-49</v>
      </c>
      <c r="AC163">
        <f>YEAR(Table2[[#This Row],[DateofHire]])</f>
        <v>2012</v>
      </c>
      <c r="AD16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64" spans="1:30" ht="15.75" customHeight="1" x14ac:dyDescent="0.35">
      <c r="A164" s="1" t="s">
        <v>275</v>
      </c>
      <c r="B164" s="1">
        <v>10232</v>
      </c>
      <c r="C164" s="1" t="s">
        <v>276</v>
      </c>
      <c r="D164" s="1" t="s">
        <v>35</v>
      </c>
      <c r="E164" s="1">
        <v>10197</v>
      </c>
      <c r="F164" s="2">
        <v>42645</v>
      </c>
      <c r="G164" s="1">
        <v>81584</v>
      </c>
      <c r="H164" s="1" t="s">
        <v>511</v>
      </c>
      <c r="I164" s="2">
        <v>31942</v>
      </c>
      <c r="J164" s="1" t="s">
        <v>25</v>
      </c>
      <c r="K164" s="1" t="s">
        <v>26</v>
      </c>
      <c r="L164" s="1" t="s">
        <v>82</v>
      </c>
      <c r="M164" s="1" t="s">
        <v>28</v>
      </c>
      <c r="N164" s="1">
        <v>1886</v>
      </c>
      <c r="P164" s="1" t="s">
        <v>29</v>
      </c>
      <c r="Q164" s="1" t="s">
        <v>30</v>
      </c>
      <c r="R164" s="1" t="s">
        <v>39</v>
      </c>
      <c r="S164" s="1" t="s">
        <v>40</v>
      </c>
      <c r="T164" s="1">
        <v>4.0999999999999996</v>
      </c>
      <c r="U164" s="1">
        <v>5</v>
      </c>
      <c r="V164" s="2">
        <v>43473</v>
      </c>
      <c r="W164" s="1">
        <v>2</v>
      </c>
      <c r="X164" t="str">
        <f>INDEX(Position!B:B, MATCH(Table2[[#This Row],[Position ID]],Position!A:A,0))</f>
        <v>Senior BI Developer</v>
      </c>
      <c r="Y164" t="str">
        <f>INDEX(Department!B:B, MATCH(Table2[[#This Row],[Department ID]],Department!A:A,0))</f>
        <v>IT/IS</v>
      </c>
      <c r="Z164" t="str">
        <f>INDEX(Manager!B:B, MATCH(Table2[[#This Row],[Manager ID]],Manager!A:A,0))</f>
        <v>Brian Champaigne</v>
      </c>
      <c r="AA164">
        <f ca="1">DATEDIF(Table2[[#This Row],[DOB]],$AF$2,"y")</f>
        <v>37</v>
      </c>
      <c r="AB164" t="str">
        <f ca="1">IF(Table2[[#This Row],[Age]]&lt;20,"&lt;20", IF(Table2[[#This Row],[Age]]&lt;=29, "20-29", IF(Table2[[#This Row],[Age]]&lt;=39, "30-39", IF(Table2[[#This Row],[Age]]&lt;=49, "40-49", IF(Table2[[#This Row],[Age]]&lt;=60,"50-60","&gt;60")))))</f>
        <v>30-39</v>
      </c>
      <c r="AC164">
        <f>YEAR(Table2[[#This Row],[DateofHire]])</f>
        <v>2016</v>
      </c>
      <c r="AD16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165" spans="1:30" ht="15.75" customHeight="1" x14ac:dyDescent="0.35">
      <c r="A165" s="1" t="s">
        <v>277</v>
      </c>
      <c r="B165" s="1">
        <v>10087</v>
      </c>
      <c r="C165" s="1" t="s">
        <v>23</v>
      </c>
      <c r="D165" s="1" t="s">
        <v>24</v>
      </c>
      <c r="E165" s="1">
        <v>10196</v>
      </c>
      <c r="F165" s="2">
        <v>40812</v>
      </c>
      <c r="G165" s="1">
        <v>63676</v>
      </c>
      <c r="H165" s="1" t="s">
        <v>511</v>
      </c>
      <c r="I165" s="2">
        <v>28872</v>
      </c>
      <c r="J165" s="1" t="s">
        <v>25</v>
      </c>
      <c r="K165" s="1" t="s">
        <v>26</v>
      </c>
      <c r="L165" s="1" t="s">
        <v>82</v>
      </c>
      <c r="M165" s="1" t="s">
        <v>28</v>
      </c>
      <c r="N165" s="1">
        <v>1810</v>
      </c>
      <c r="O165" s="2">
        <v>43331</v>
      </c>
      <c r="P165" s="1" t="s">
        <v>47</v>
      </c>
      <c r="Q165" s="1" t="s">
        <v>38</v>
      </c>
      <c r="R165" s="1" t="s">
        <v>545</v>
      </c>
      <c r="S165" s="1" t="s">
        <v>40</v>
      </c>
      <c r="T165" s="1">
        <v>4.88</v>
      </c>
      <c r="U165" s="1">
        <v>3</v>
      </c>
      <c r="V165" s="2">
        <v>42918</v>
      </c>
      <c r="W165" s="1">
        <v>17</v>
      </c>
      <c r="X165" t="str">
        <f>INDEX(Position!B:B, MATCH(Table2[[#This Row],[Position ID]],Position!A:A,0))</f>
        <v>Production Technician I</v>
      </c>
      <c r="Y165" t="str">
        <f>INDEX(Department!B:B, MATCH(Table2[[#This Row],[Department ID]],Department!A:A,0))</f>
        <v>Production</v>
      </c>
      <c r="Z165" t="str">
        <f>INDEX(Manager!B:B, MATCH(Table2[[#This Row],[Manager ID]],Manager!A:A,0))</f>
        <v>Kissy Sullivan</v>
      </c>
      <c r="AA165">
        <f ca="1">DATEDIF(Table2[[#This Row],[DOB]],$AF$2,"y")</f>
        <v>45</v>
      </c>
      <c r="AB165" t="str">
        <f ca="1">IF(Table2[[#This Row],[Age]]&lt;20,"&lt;20", IF(Table2[[#This Row],[Age]]&lt;=29, "20-29", IF(Table2[[#This Row],[Age]]&lt;=39, "30-39", IF(Table2[[#This Row],[Age]]&lt;=49, "40-49", IF(Table2[[#This Row],[Age]]&lt;=60,"50-60","&gt;60")))))</f>
        <v>40-49</v>
      </c>
      <c r="AC165">
        <f>YEAR(Table2[[#This Row],[DateofHire]])</f>
        <v>2011</v>
      </c>
      <c r="AD16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66" spans="1:30" ht="15.75" customHeight="1" x14ac:dyDescent="0.35">
      <c r="A166" s="1" t="s">
        <v>278</v>
      </c>
      <c r="B166" s="1">
        <v>10134</v>
      </c>
      <c r="C166" s="1" t="s">
        <v>279</v>
      </c>
      <c r="D166" s="1" t="s">
        <v>96</v>
      </c>
      <c r="E166" s="1">
        <v>10175</v>
      </c>
      <c r="F166" s="2">
        <v>42374</v>
      </c>
      <c r="G166" s="1">
        <v>93046</v>
      </c>
      <c r="H166" s="1" t="s">
        <v>512</v>
      </c>
      <c r="I166" s="2">
        <v>30843</v>
      </c>
      <c r="J166" s="1" t="s">
        <v>36</v>
      </c>
      <c r="K166" s="1" t="s">
        <v>26</v>
      </c>
      <c r="L166" s="1" t="s">
        <v>27</v>
      </c>
      <c r="M166" s="1" t="s">
        <v>28</v>
      </c>
      <c r="N166" s="1">
        <v>1460</v>
      </c>
      <c r="P166" s="1" t="s">
        <v>29</v>
      </c>
      <c r="Q166" s="1" t="s">
        <v>30</v>
      </c>
      <c r="R166" s="1" t="s">
        <v>545</v>
      </c>
      <c r="S166" s="1" t="s">
        <v>40</v>
      </c>
      <c r="T166" s="1">
        <v>4.0999999999999996</v>
      </c>
      <c r="U166" s="1">
        <v>4</v>
      </c>
      <c r="V166" s="2">
        <v>43493</v>
      </c>
      <c r="W166" s="1">
        <v>20</v>
      </c>
      <c r="X166" t="str">
        <f>INDEX(Position!B:B, MATCH(Table2[[#This Row],[Position ID]],Position!A:A,0))</f>
        <v>Shared Services Manager</v>
      </c>
      <c r="Y166" t="str">
        <f>INDEX(Department!B:B, MATCH(Table2[[#This Row],[Department ID]],Department!A:A,0))</f>
        <v>Admin Offices</v>
      </c>
      <c r="Z166" t="str">
        <f>INDEX(Manager!B:B, MATCH(Table2[[#This Row],[Manager ID]],Manager!A:A,0))</f>
        <v>Janet King</v>
      </c>
      <c r="AA166">
        <f ca="1">DATEDIF(Table2[[#This Row],[DOB]],$AF$2,"y")</f>
        <v>40</v>
      </c>
      <c r="AB166" t="str">
        <f ca="1">IF(Table2[[#This Row],[Age]]&lt;20,"&lt;20", IF(Table2[[#This Row],[Age]]&lt;=29, "20-29", IF(Table2[[#This Row],[Age]]&lt;=39, "30-39", IF(Table2[[#This Row],[Age]]&lt;=49, "40-49", IF(Table2[[#This Row],[Age]]&lt;=60,"50-60","&gt;60")))))</f>
        <v>40-49</v>
      </c>
      <c r="AC166">
        <f>YEAR(Table2[[#This Row],[DateofHire]])</f>
        <v>2016</v>
      </c>
      <c r="AD16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167" spans="1:30" ht="15.75" customHeight="1" x14ac:dyDescent="0.35">
      <c r="A167" s="1" t="s">
        <v>280</v>
      </c>
      <c r="B167" s="1">
        <v>10251</v>
      </c>
      <c r="C167" s="1" t="s">
        <v>23</v>
      </c>
      <c r="D167" s="1" t="s">
        <v>24</v>
      </c>
      <c r="E167" s="1">
        <v>10088</v>
      </c>
      <c r="F167" s="2">
        <v>41043</v>
      </c>
      <c r="G167" s="1">
        <v>64738</v>
      </c>
      <c r="H167" s="1" t="s">
        <v>512</v>
      </c>
      <c r="I167" s="2">
        <v>30196</v>
      </c>
      <c r="J167" s="1" t="s">
        <v>36</v>
      </c>
      <c r="K167" s="1" t="s">
        <v>26</v>
      </c>
      <c r="L167" s="1" t="s">
        <v>82</v>
      </c>
      <c r="M167" s="1" t="s">
        <v>28</v>
      </c>
      <c r="N167" s="1">
        <v>1776</v>
      </c>
      <c r="P167" s="1" t="s">
        <v>29</v>
      </c>
      <c r="Q167" s="1" t="s">
        <v>30</v>
      </c>
      <c r="R167" s="1" t="s">
        <v>48</v>
      </c>
      <c r="S167" s="1" t="s">
        <v>40</v>
      </c>
      <c r="T167" s="1">
        <v>4.0999999999999996</v>
      </c>
      <c r="U167" s="1">
        <v>3</v>
      </c>
      <c r="V167" s="2">
        <v>43518</v>
      </c>
      <c r="W167" s="1">
        <v>10</v>
      </c>
      <c r="X167" t="str">
        <f>INDEX(Position!B:B, MATCH(Table2[[#This Row],[Position ID]],Position!A:A,0))</f>
        <v>Production Technician I</v>
      </c>
      <c r="Y167" t="str">
        <f>INDEX(Department!B:B, MATCH(Table2[[#This Row],[Department ID]],Department!A:A,0))</f>
        <v>Production</v>
      </c>
      <c r="Z167" t="str">
        <f>INDEX(Manager!B:B, MATCH(Table2[[#This Row],[Manager ID]],Manager!A:A,0))</f>
        <v>Elijiah Gray</v>
      </c>
      <c r="AA167">
        <f ca="1">DATEDIF(Table2[[#This Row],[DOB]],$AF$2,"y")</f>
        <v>42</v>
      </c>
      <c r="AB167" t="str">
        <f ca="1">IF(Table2[[#This Row],[Age]]&lt;20,"&lt;20", IF(Table2[[#This Row],[Age]]&lt;=29, "20-29", IF(Table2[[#This Row],[Age]]&lt;=39, "30-39", IF(Table2[[#This Row],[Age]]&lt;=49, "40-49", IF(Table2[[#This Row],[Age]]&lt;=60,"50-60","&gt;60")))))</f>
        <v>40-49</v>
      </c>
      <c r="AC167">
        <f>YEAR(Table2[[#This Row],[DateofHire]])</f>
        <v>2012</v>
      </c>
      <c r="AD16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68" spans="1:30" ht="15.75" customHeight="1" x14ac:dyDescent="0.35">
      <c r="A168" s="1" t="s">
        <v>281</v>
      </c>
      <c r="B168" s="1">
        <v>10103</v>
      </c>
      <c r="C168" s="1" t="s">
        <v>107</v>
      </c>
      <c r="D168" s="1" t="s">
        <v>108</v>
      </c>
      <c r="E168" s="1">
        <v>10188</v>
      </c>
      <c r="F168" s="2">
        <v>41029</v>
      </c>
      <c r="G168" s="1">
        <v>70468</v>
      </c>
      <c r="H168" s="1" t="s">
        <v>512</v>
      </c>
      <c r="I168" s="2">
        <v>32504</v>
      </c>
      <c r="J168" s="1" t="s">
        <v>105</v>
      </c>
      <c r="K168" s="1" t="s">
        <v>26</v>
      </c>
      <c r="L168" s="1" t="s">
        <v>57</v>
      </c>
      <c r="M168" s="1" t="s">
        <v>282</v>
      </c>
      <c r="N168" s="1">
        <v>84111</v>
      </c>
      <c r="P168" s="1" t="s">
        <v>29</v>
      </c>
      <c r="Q168" s="1" t="s">
        <v>30</v>
      </c>
      <c r="R168" s="1" t="s">
        <v>163</v>
      </c>
      <c r="S168" s="1" t="s">
        <v>40</v>
      </c>
      <c r="T168" s="1">
        <v>4.53</v>
      </c>
      <c r="U168" s="1">
        <v>3</v>
      </c>
      <c r="V168" s="2">
        <v>43494</v>
      </c>
      <c r="W168" s="1">
        <v>16</v>
      </c>
      <c r="X168" t="str">
        <f>INDEX(Position!B:B, MATCH(Table2[[#This Row],[Position ID]],Position!A:A,0))</f>
        <v>Area Sales Manager</v>
      </c>
      <c r="Y168" t="str">
        <f>INDEX(Department!B:B, MATCH(Table2[[#This Row],[Department ID]],Department!A:A,0))</f>
        <v>Sales</v>
      </c>
      <c r="Z168" t="str">
        <f>INDEX(Manager!B:B, MATCH(Table2[[#This Row],[Manager ID]],Manager!A:A,0))</f>
        <v>John Smith</v>
      </c>
      <c r="AA168">
        <f ca="1">DATEDIF(Table2[[#This Row],[DOB]],$AF$2,"y")</f>
        <v>35</v>
      </c>
      <c r="AB168" t="str">
        <f ca="1">IF(Table2[[#This Row],[Age]]&lt;20,"&lt;20", IF(Table2[[#This Row],[Age]]&lt;=29, "20-29", IF(Table2[[#This Row],[Age]]&lt;=39, "30-39", IF(Table2[[#This Row],[Age]]&lt;=49, "40-49", IF(Table2[[#This Row],[Age]]&lt;=60,"50-60","&gt;60")))))</f>
        <v>30-39</v>
      </c>
      <c r="AC168">
        <f>YEAR(Table2[[#This Row],[DateofHire]])</f>
        <v>2012</v>
      </c>
      <c r="AD16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169" spans="1:30" ht="15.75" customHeight="1" x14ac:dyDescent="0.35">
      <c r="A169" s="1" t="s">
        <v>283</v>
      </c>
      <c r="B169" s="1">
        <v>10017</v>
      </c>
      <c r="C169" s="1" t="s">
        <v>98</v>
      </c>
      <c r="D169" s="1" t="s">
        <v>24</v>
      </c>
      <c r="E169" s="1">
        <v>10175</v>
      </c>
      <c r="F169" s="2">
        <v>41547</v>
      </c>
      <c r="G169" s="1">
        <v>77915</v>
      </c>
      <c r="H169" s="1" t="s">
        <v>511</v>
      </c>
      <c r="I169" s="2">
        <v>29885</v>
      </c>
      <c r="J169" s="1" t="s">
        <v>36</v>
      </c>
      <c r="K169" s="1" t="s">
        <v>26</v>
      </c>
      <c r="L169" s="1" t="s">
        <v>27</v>
      </c>
      <c r="M169" s="1" t="s">
        <v>28</v>
      </c>
      <c r="N169" s="1">
        <v>2110</v>
      </c>
      <c r="P169" s="1" t="s">
        <v>29</v>
      </c>
      <c r="Q169" s="1" t="s">
        <v>30</v>
      </c>
      <c r="R169" s="1" t="s">
        <v>163</v>
      </c>
      <c r="S169" s="1" t="s">
        <v>32</v>
      </c>
      <c r="T169" s="1">
        <v>4.0999999999999996</v>
      </c>
      <c r="U169" s="1">
        <v>3</v>
      </c>
      <c r="V169" s="2">
        <v>43486</v>
      </c>
      <c r="W169" s="1">
        <v>11</v>
      </c>
      <c r="X169" t="str">
        <f>INDEX(Position!B:B, MATCH(Table2[[#This Row],[Position ID]],Position!A:A,0))</f>
        <v>Production Manager</v>
      </c>
      <c r="Y169" t="str">
        <f>INDEX(Department!B:B, MATCH(Table2[[#This Row],[Department ID]],Department!A:A,0))</f>
        <v>Production</v>
      </c>
      <c r="Z169" t="str">
        <f>INDEX(Manager!B:B, MATCH(Table2[[#This Row],[Manager ID]],Manager!A:A,0))</f>
        <v>Janet King</v>
      </c>
      <c r="AA169">
        <f ca="1">DATEDIF(Table2[[#This Row],[DOB]],$AF$2,"y")</f>
        <v>42</v>
      </c>
      <c r="AB169" t="str">
        <f ca="1">IF(Table2[[#This Row],[Age]]&lt;20,"&lt;20", IF(Table2[[#This Row],[Age]]&lt;=29, "20-29", IF(Table2[[#This Row],[Age]]&lt;=39, "30-39", IF(Table2[[#This Row],[Age]]&lt;=49, "40-49", IF(Table2[[#This Row],[Age]]&lt;=60,"50-60","&gt;60")))))</f>
        <v>40-49</v>
      </c>
      <c r="AC169">
        <f>YEAR(Table2[[#This Row],[DateofHire]])</f>
        <v>2013</v>
      </c>
      <c r="AD16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170" spans="1:30" ht="15.75" customHeight="1" x14ac:dyDescent="0.35">
      <c r="A170" s="1" t="s">
        <v>284</v>
      </c>
      <c r="B170" s="1">
        <v>10186</v>
      </c>
      <c r="C170" s="1" t="s">
        <v>23</v>
      </c>
      <c r="D170" s="1" t="s">
        <v>24</v>
      </c>
      <c r="E170" s="1">
        <v>10026</v>
      </c>
      <c r="F170" s="2">
        <v>40729</v>
      </c>
      <c r="G170" s="1">
        <v>52624</v>
      </c>
      <c r="H170" s="1" t="s">
        <v>511</v>
      </c>
      <c r="I170" s="2">
        <v>29671</v>
      </c>
      <c r="J170" s="1" t="s">
        <v>36</v>
      </c>
      <c r="K170" s="1" t="s">
        <v>26</v>
      </c>
      <c r="L170" s="1" t="s">
        <v>27</v>
      </c>
      <c r="M170" s="1" t="s">
        <v>28</v>
      </c>
      <c r="N170" s="1">
        <v>1886</v>
      </c>
      <c r="O170" s="2">
        <v>43369</v>
      </c>
      <c r="P170" s="1" t="s">
        <v>64</v>
      </c>
      <c r="Q170" s="1" t="s">
        <v>38</v>
      </c>
      <c r="R170" s="1" t="s">
        <v>39</v>
      </c>
      <c r="S170" s="1" t="s">
        <v>40</v>
      </c>
      <c r="T170" s="1">
        <v>3.18</v>
      </c>
      <c r="U170" s="1">
        <v>4</v>
      </c>
      <c r="V170" s="2">
        <v>43161</v>
      </c>
      <c r="W170" s="1">
        <v>16</v>
      </c>
      <c r="X170" t="str">
        <f>INDEX(Position!B:B, MATCH(Table2[[#This Row],[Position ID]],Position!A:A,0))</f>
        <v>Production Technician I</v>
      </c>
      <c r="Y170" t="str">
        <f>INDEX(Department!B:B, MATCH(Table2[[#This Row],[Department ID]],Department!A:A,0))</f>
        <v>Production</v>
      </c>
      <c r="Z170" t="str">
        <f>INDEX(Manager!B:B, MATCH(Table2[[#This Row],[Manager ID]],Manager!A:A,0))</f>
        <v>Michael Albert</v>
      </c>
      <c r="AA170">
        <f ca="1">DATEDIF(Table2[[#This Row],[DOB]],$AF$2,"y")</f>
        <v>43</v>
      </c>
      <c r="AB170" t="str">
        <f ca="1">IF(Table2[[#This Row],[Age]]&lt;20,"&lt;20", IF(Table2[[#This Row],[Age]]&lt;=29, "20-29", IF(Table2[[#This Row],[Age]]&lt;=39, "30-39", IF(Table2[[#This Row],[Age]]&lt;=49, "40-49", IF(Table2[[#This Row],[Age]]&lt;=60,"50-60","&gt;60")))))</f>
        <v>40-49</v>
      </c>
      <c r="AC170">
        <f>YEAR(Table2[[#This Row],[DateofHire]])</f>
        <v>2011</v>
      </c>
      <c r="AD17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71" spans="1:30" ht="15.75" customHeight="1" x14ac:dyDescent="0.35">
      <c r="A171" s="1" t="s">
        <v>285</v>
      </c>
      <c r="B171" s="1">
        <v>10137</v>
      </c>
      <c r="C171" s="1" t="s">
        <v>42</v>
      </c>
      <c r="D171" s="1" t="s">
        <v>24</v>
      </c>
      <c r="E171" s="1">
        <v>10265</v>
      </c>
      <c r="F171" s="2">
        <v>41463</v>
      </c>
      <c r="G171" s="1">
        <v>63450</v>
      </c>
      <c r="H171" s="1" t="s">
        <v>512</v>
      </c>
      <c r="I171" s="2">
        <v>28933</v>
      </c>
      <c r="J171" s="1" t="s">
        <v>36</v>
      </c>
      <c r="K171" s="1" t="s">
        <v>26</v>
      </c>
      <c r="L171" s="1" t="s">
        <v>27</v>
      </c>
      <c r="M171" s="1" t="s">
        <v>28</v>
      </c>
      <c r="N171" s="1">
        <v>1770</v>
      </c>
      <c r="P171" s="1" t="s">
        <v>29</v>
      </c>
      <c r="Q171" s="1" t="s">
        <v>30</v>
      </c>
      <c r="R171" s="1" t="s">
        <v>31</v>
      </c>
      <c r="S171" s="1" t="s">
        <v>40</v>
      </c>
      <c r="T171" s="1">
        <v>4</v>
      </c>
      <c r="U171" s="1">
        <v>3</v>
      </c>
      <c r="V171" s="2">
        <v>43514</v>
      </c>
      <c r="W171" s="1">
        <v>7</v>
      </c>
      <c r="X171" t="str">
        <f>INDEX(Position!B:B, MATCH(Table2[[#This Row],[Position ID]],Position!A:A,0))</f>
        <v>Production Technician II</v>
      </c>
      <c r="Y171" t="str">
        <f>INDEX(Department!B:B, MATCH(Table2[[#This Row],[Department ID]],Department!A:A,0))</f>
        <v>Production</v>
      </c>
      <c r="Z171" t="str">
        <f>INDEX(Manager!B:B, MATCH(Table2[[#This Row],[Manager ID]],Manager!A:A,0))</f>
        <v>Kelley Spirea</v>
      </c>
      <c r="AA171">
        <f ca="1">DATEDIF(Table2[[#This Row],[DOB]],$AF$2,"y")</f>
        <v>45</v>
      </c>
      <c r="AB171" t="str">
        <f ca="1">IF(Table2[[#This Row],[Age]]&lt;20,"&lt;20", IF(Table2[[#This Row],[Age]]&lt;=29, "20-29", IF(Table2[[#This Row],[Age]]&lt;=39, "30-39", IF(Table2[[#This Row],[Age]]&lt;=49, "40-49", IF(Table2[[#This Row],[Age]]&lt;=60,"50-60","&gt;60")))))</f>
        <v>40-49</v>
      </c>
      <c r="AC171">
        <f>YEAR(Table2[[#This Row],[DateofHire]])</f>
        <v>2013</v>
      </c>
      <c r="AD17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72" spans="1:30" ht="15.75" customHeight="1" x14ac:dyDescent="0.35">
      <c r="A172" s="1" t="s">
        <v>286</v>
      </c>
      <c r="B172" s="1">
        <v>10008</v>
      </c>
      <c r="C172" s="1" t="s">
        <v>60</v>
      </c>
      <c r="D172" s="1" t="s">
        <v>35</v>
      </c>
      <c r="E172" s="1">
        <v>10220</v>
      </c>
      <c r="F172" s="2">
        <v>40564</v>
      </c>
      <c r="G172" s="1">
        <v>51777</v>
      </c>
      <c r="H172" s="1" t="s">
        <v>511</v>
      </c>
      <c r="I172" s="2">
        <v>32421</v>
      </c>
      <c r="J172" s="1" t="s">
        <v>25</v>
      </c>
      <c r="K172" s="1" t="s">
        <v>26</v>
      </c>
      <c r="L172" s="1" t="s">
        <v>57</v>
      </c>
      <c r="M172" s="1" t="s">
        <v>92</v>
      </c>
      <c r="N172" s="1">
        <v>6070</v>
      </c>
      <c r="P172" s="1" t="s">
        <v>29</v>
      </c>
      <c r="Q172" s="1" t="s">
        <v>30</v>
      </c>
      <c r="R172" s="1" t="s">
        <v>58</v>
      </c>
      <c r="S172" s="1" t="s">
        <v>32</v>
      </c>
      <c r="T172" s="1">
        <v>4.6399999999999997</v>
      </c>
      <c r="U172" s="1">
        <v>4</v>
      </c>
      <c r="V172" s="2">
        <v>43490</v>
      </c>
      <c r="W172" s="1">
        <v>14</v>
      </c>
      <c r="X172" t="str">
        <f>INDEX(Position!B:B, MATCH(Table2[[#This Row],[Position ID]],Position!A:A,0))</f>
        <v>IT Support</v>
      </c>
      <c r="Y172" t="str">
        <f>INDEX(Department!B:B, MATCH(Table2[[#This Row],[Department ID]],Department!A:A,0))</f>
        <v>IT/IS</v>
      </c>
      <c r="Z172" t="str">
        <f>INDEX(Manager!B:B, MATCH(Table2[[#This Row],[Manager ID]],Manager!A:A,0))</f>
        <v>Eric Dougall</v>
      </c>
      <c r="AA172">
        <f ca="1">DATEDIF(Table2[[#This Row],[DOB]],$AF$2,"y")</f>
        <v>35</v>
      </c>
      <c r="AB172" t="str">
        <f ca="1">IF(Table2[[#This Row],[Age]]&lt;20,"&lt;20", IF(Table2[[#This Row],[Age]]&lt;=29, "20-29", IF(Table2[[#This Row],[Age]]&lt;=39, "30-39", IF(Table2[[#This Row],[Age]]&lt;=49, "40-49", IF(Table2[[#This Row],[Age]]&lt;=60,"50-60","&gt;60")))))</f>
        <v>30-39</v>
      </c>
      <c r="AC172">
        <f>YEAR(Table2[[#This Row],[DateofHire]])</f>
        <v>2011</v>
      </c>
      <c r="AD17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73" spans="1:30" ht="15.75" customHeight="1" x14ac:dyDescent="0.35">
      <c r="A173" s="1" t="s">
        <v>287</v>
      </c>
      <c r="B173" s="1">
        <v>10096</v>
      </c>
      <c r="C173" s="1" t="s">
        <v>42</v>
      </c>
      <c r="D173" s="1" t="s">
        <v>24</v>
      </c>
      <c r="E173" s="1">
        <v>10026</v>
      </c>
      <c r="F173" s="2">
        <v>41463</v>
      </c>
      <c r="G173" s="1">
        <v>67237</v>
      </c>
      <c r="H173" s="1" t="s">
        <v>511</v>
      </c>
      <c r="I173" s="2">
        <v>28120</v>
      </c>
      <c r="J173" s="1" t="s">
        <v>54</v>
      </c>
      <c r="K173" s="1" t="s">
        <v>26</v>
      </c>
      <c r="L173" s="1" t="s">
        <v>27</v>
      </c>
      <c r="M173" s="1" t="s">
        <v>28</v>
      </c>
      <c r="N173" s="1">
        <v>2122</v>
      </c>
      <c r="O173" s="2">
        <v>42628</v>
      </c>
      <c r="P173" s="1" t="s">
        <v>156</v>
      </c>
      <c r="Q173" s="1" t="s">
        <v>38</v>
      </c>
      <c r="R173" s="1" t="s">
        <v>31</v>
      </c>
      <c r="S173" s="1" t="s">
        <v>40</v>
      </c>
      <c r="T173" s="1">
        <v>4.6500000000000004</v>
      </c>
      <c r="U173" s="1">
        <v>4</v>
      </c>
      <c r="V173" s="2">
        <v>42531</v>
      </c>
      <c r="W173" s="1">
        <v>15</v>
      </c>
      <c r="X173" t="str">
        <f>INDEX(Position!B:B, MATCH(Table2[[#This Row],[Position ID]],Position!A:A,0))</f>
        <v>Production Technician II</v>
      </c>
      <c r="Y173" t="str">
        <f>INDEX(Department!B:B, MATCH(Table2[[#This Row],[Department ID]],Department!A:A,0))</f>
        <v>Production</v>
      </c>
      <c r="Z173" t="str">
        <f>INDEX(Manager!B:B, MATCH(Table2[[#This Row],[Manager ID]],Manager!A:A,0))</f>
        <v>Michael Albert</v>
      </c>
      <c r="AA173">
        <f ca="1">DATEDIF(Table2[[#This Row],[DOB]],$AF$2,"y")</f>
        <v>47</v>
      </c>
      <c r="AB173" t="str">
        <f ca="1">IF(Table2[[#This Row],[Age]]&lt;20,"&lt;20", IF(Table2[[#This Row],[Age]]&lt;=29, "20-29", IF(Table2[[#This Row],[Age]]&lt;=39, "30-39", IF(Table2[[#This Row],[Age]]&lt;=49, "40-49", IF(Table2[[#This Row],[Age]]&lt;=60,"50-60","&gt;60")))))</f>
        <v>40-49</v>
      </c>
      <c r="AC173">
        <f>YEAR(Table2[[#This Row],[DateofHire]])</f>
        <v>2013</v>
      </c>
      <c r="AD17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74" spans="1:30" ht="15.75" customHeight="1" x14ac:dyDescent="0.35">
      <c r="A174" s="1" t="s">
        <v>288</v>
      </c>
      <c r="B174" s="1">
        <v>10035</v>
      </c>
      <c r="C174" s="1" t="s">
        <v>42</v>
      </c>
      <c r="D174" s="1" t="s">
        <v>24</v>
      </c>
      <c r="E174" s="1">
        <v>10088</v>
      </c>
      <c r="F174" s="2">
        <v>41505</v>
      </c>
      <c r="G174" s="1">
        <v>73330</v>
      </c>
      <c r="H174" s="1" t="s">
        <v>511</v>
      </c>
      <c r="I174" s="2">
        <v>30038</v>
      </c>
      <c r="J174" s="1" t="s">
        <v>25</v>
      </c>
      <c r="K174" s="1" t="s">
        <v>26</v>
      </c>
      <c r="L174" s="1" t="s">
        <v>57</v>
      </c>
      <c r="M174" s="1" t="s">
        <v>28</v>
      </c>
      <c r="N174" s="1">
        <v>2324</v>
      </c>
      <c r="P174" s="1" t="s">
        <v>29</v>
      </c>
      <c r="Q174" s="1" t="s">
        <v>30</v>
      </c>
      <c r="R174" s="1" t="s">
        <v>39</v>
      </c>
      <c r="S174" s="1" t="s">
        <v>32</v>
      </c>
      <c r="T174" s="1">
        <v>4.2</v>
      </c>
      <c r="U174" s="1">
        <v>4</v>
      </c>
      <c r="V174" s="2">
        <v>43508</v>
      </c>
      <c r="W174" s="1">
        <v>19</v>
      </c>
      <c r="X174" t="str">
        <f>INDEX(Position!B:B, MATCH(Table2[[#This Row],[Position ID]],Position!A:A,0))</f>
        <v>Production Technician II</v>
      </c>
      <c r="Y174" t="str">
        <f>INDEX(Department!B:B, MATCH(Table2[[#This Row],[Department ID]],Department!A:A,0))</f>
        <v>Production</v>
      </c>
      <c r="Z174" t="str">
        <f>INDEX(Manager!B:B, MATCH(Table2[[#This Row],[Manager ID]],Manager!A:A,0))</f>
        <v>Elijiah Gray</v>
      </c>
      <c r="AA174">
        <f ca="1">DATEDIF(Table2[[#This Row],[DOB]],$AF$2,"y")</f>
        <v>42</v>
      </c>
      <c r="AB174" t="str">
        <f ca="1">IF(Table2[[#This Row],[Age]]&lt;20,"&lt;20", IF(Table2[[#This Row],[Age]]&lt;=29, "20-29", IF(Table2[[#This Row],[Age]]&lt;=39, "30-39", IF(Table2[[#This Row],[Age]]&lt;=49, "40-49", IF(Table2[[#This Row],[Age]]&lt;=60,"50-60","&gt;60")))))</f>
        <v>40-49</v>
      </c>
      <c r="AC174">
        <f>YEAR(Table2[[#This Row],[DateofHire]])</f>
        <v>2013</v>
      </c>
      <c r="AD17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175" spans="1:30" ht="15.75" customHeight="1" x14ac:dyDescent="0.35">
      <c r="A175" s="1" t="s">
        <v>289</v>
      </c>
      <c r="B175" s="1">
        <v>10057</v>
      </c>
      <c r="C175" s="1" t="s">
        <v>23</v>
      </c>
      <c r="D175" s="1" t="s">
        <v>24</v>
      </c>
      <c r="E175" s="1">
        <v>10088</v>
      </c>
      <c r="F175" s="2">
        <v>42051</v>
      </c>
      <c r="G175" s="1">
        <v>52057</v>
      </c>
      <c r="H175" s="1" t="s">
        <v>511</v>
      </c>
      <c r="I175" s="2">
        <v>27689</v>
      </c>
      <c r="J175" s="1" t="s">
        <v>36</v>
      </c>
      <c r="K175" s="1" t="s">
        <v>26</v>
      </c>
      <c r="L175" s="1" t="s">
        <v>57</v>
      </c>
      <c r="M175" s="1" t="s">
        <v>28</v>
      </c>
      <c r="N175" s="1">
        <v>2122</v>
      </c>
      <c r="P175" s="1" t="s">
        <v>29</v>
      </c>
      <c r="Q175" s="1" t="s">
        <v>30</v>
      </c>
      <c r="R175" s="1" t="s">
        <v>163</v>
      </c>
      <c r="S175" s="1" t="s">
        <v>40</v>
      </c>
      <c r="T175" s="1">
        <v>5</v>
      </c>
      <c r="U175" s="1">
        <v>3</v>
      </c>
      <c r="V175" s="2">
        <v>43488</v>
      </c>
      <c r="W175" s="1">
        <v>6</v>
      </c>
      <c r="X175" t="str">
        <f>INDEX(Position!B:B, MATCH(Table2[[#This Row],[Position ID]],Position!A:A,0))</f>
        <v>Production Technician I</v>
      </c>
      <c r="Y175" t="str">
        <f>INDEX(Department!B:B, MATCH(Table2[[#This Row],[Department ID]],Department!A:A,0))</f>
        <v>Production</v>
      </c>
      <c r="Z175" t="str">
        <f>INDEX(Manager!B:B, MATCH(Table2[[#This Row],[Manager ID]],Manager!A:A,0))</f>
        <v>Elijiah Gray</v>
      </c>
      <c r="AA175">
        <f ca="1">DATEDIF(Table2[[#This Row],[DOB]],$AF$2,"y")</f>
        <v>48</v>
      </c>
      <c r="AB175" t="str">
        <f ca="1">IF(Table2[[#This Row],[Age]]&lt;20,"&lt;20", IF(Table2[[#This Row],[Age]]&lt;=29, "20-29", IF(Table2[[#This Row],[Age]]&lt;=39, "30-39", IF(Table2[[#This Row],[Age]]&lt;=49, "40-49", IF(Table2[[#This Row],[Age]]&lt;=60,"50-60","&gt;60")))))</f>
        <v>40-49</v>
      </c>
      <c r="AC175">
        <f>YEAR(Table2[[#This Row],[DateofHire]])</f>
        <v>2015</v>
      </c>
      <c r="AD17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76" spans="1:30" ht="15.75" customHeight="1" x14ac:dyDescent="0.35">
      <c r="A176" s="1" t="s">
        <v>290</v>
      </c>
      <c r="B176" s="1">
        <v>10004</v>
      </c>
      <c r="C176" s="1" t="s">
        <v>23</v>
      </c>
      <c r="D176" s="1" t="s">
        <v>24</v>
      </c>
      <c r="E176" s="1">
        <v>10069</v>
      </c>
      <c r="F176" s="2">
        <v>40854</v>
      </c>
      <c r="G176" s="1">
        <v>47434</v>
      </c>
      <c r="H176" s="1" t="s">
        <v>511</v>
      </c>
      <c r="I176" s="2">
        <v>26709</v>
      </c>
      <c r="J176" s="1" t="s">
        <v>25</v>
      </c>
      <c r="K176" s="1" t="s">
        <v>26</v>
      </c>
      <c r="L176" s="1" t="s">
        <v>57</v>
      </c>
      <c r="M176" s="1" t="s">
        <v>28</v>
      </c>
      <c r="N176" s="1">
        <v>1844</v>
      </c>
      <c r="O176" s="2">
        <v>42322</v>
      </c>
      <c r="P176" s="1" t="s">
        <v>62</v>
      </c>
      <c r="Q176" s="1" t="s">
        <v>38</v>
      </c>
      <c r="R176" s="1" t="s">
        <v>58</v>
      </c>
      <c r="S176" s="1" t="s">
        <v>32</v>
      </c>
      <c r="T176" s="1">
        <v>5</v>
      </c>
      <c r="U176" s="1">
        <v>4</v>
      </c>
      <c r="V176" s="2">
        <v>42037</v>
      </c>
      <c r="W176" s="1">
        <v>17</v>
      </c>
      <c r="X176" t="str">
        <f>INDEX(Position!B:B, MATCH(Table2[[#This Row],[Position ID]],Position!A:A,0))</f>
        <v>Production Technician I</v>
      </c>
      <c r="Y176" t="str">
        <f>INDEX(Department!B:B, MATCH(Table2[[#This Row],[Department ID]],Department!A:A,0))</f>
        <v>Production</v>
      </c>
      <c r="Z176" t="str">
        <f>INDEX(Manager!B:B, MATCH(Table2[[#This Row],[Manager ID]],Manager!A:A,0))</f>
        <v>Webster Butler</v>
      </c>
      <c r="AA176">
        <f ca="1">DATEDIF(Table2[[#This Row],[DOB]],$AF$2,"y")</f>
        <v>51</v>
      </c>
      <c r="AB176" t="str">
        <f ca="1">IF(Table2[[#This Row],[Age]]&lt;20,"&lt;20", IF(Table2[[#This Row],[Age]]&lt;=29, "20-29", IF(Table2[[#This Row],[Age]]&lt;=39, "30-39", IF(Table2[[#This Row],[Age]]&lt;=49, "40-49", IF(Table2[[#This Row],[Age]]&lt;=60,"50-60","&gt;60")))))</f>
        <v>50-60</v>
      </c>
      <c r="AC176">
        <f>YEAR(Table2[[#This Row],[DateofHire]])</f>
        <v>2011</v>
      </c>
      <c r="AD17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77" spans="1:30" ht="15.75" customHeight="1" x14ac:dyDescent="0.35">
      <c r="A177" s="1" t="s">
        <v>291</v>
      </c>
      <c r="B177" s="1">
        <v>10191</v>
      </c>
      <c r="C177" s="1" t="s">
        <v>23</v>
      </c>
      <c r="D177" s="1" t="s">
        <v>24</v>
      </c>
      <c r="E177" s="1">
        <v>10002</v>
      </c>
      <c r="F177" s="2">
        <v>41176</v>
      </c>
      <c r="G177" s="1">
        <v>52788</v>
      </c>
      <c r="H177" s="1" t="s">
        <v>512</v>
      </c>
      <c r="I177" s="2">
        <v>26612</v>
      </c>
      <c r="J177" s="1" t="s">
        <v>54</v>
      </c>
      <c r="K177" s="1" t="s">
        <v>26</v>
      </c>
      <c r="L177" s="1" t="s">
        <v>27</v>
      </c>
      <c r="M177" s="1" t="s">
        <v>28</v>
      </c>
      <c r="N177" s="1">
        <v>1938</v>
      </c>
      <c r="O177" s="2">
        <v>43004</v>
      </c>
      <c r="P177" s="1" t="s">
        <v>43</v>
      </c>
      <c r="Q177" s="1" t="s">
        <v>38</v>
      </c>
      <c r="R177" s="1" t="s">
        <v>39</v>
      </c>
      <c r="S177" s="1" t="s">
        <v>40</v>
      </c>
      <c r="T177" s="1">
        <v>3.08</v>
      </c>
      <c r="U177" s="1">
        <v>4</v>
      </c>
      <c r="V177" s="2">
        <v>42826</v>
      </c>
      <c r="W177" s="1">
        <v>18</v>
      </c>
      <c r="X177" t="str">
        <f>INDEX(Position!B:B, MATCH(Table2[[#This Row],[Position ID]],Position!A:A,0))</f>
        <v>Production Technician I</v>
      </c>
      <c r="Y177" t="str">
        <f>INDEX(Department!B:B, MATCH(Table2[[#This Row],[Department ID]],Department!A:A,0))</f>
        <v>Production</v>
      </c>
      <c r="Z177" t="str">
        <f>INDEX(Manager!B:B, MATCH(Table2[[#This Row],[Manager ID]],Manager!A:A,0))</f>
        <v>Amy Dunn</v>
      </c>
      <c r="AA177">
        <f ca="1">DATEDIF(Table2[[#This Row],[DOB]],$AF$2,"y")</f>
        <v>51</v>
      </c>
      <c r="AB177" t="str">
        <f ca="1">IF(Table2[[#This Row],[Age]]&lt;20,"&lt;20", IF(Table2[[#This Row],[Age]]&lt;=29, "20-29", IF(Table2[[#This Row],[Age]]&lt;=39, "30-39", IF(Table2[[#This Row],[Age]]&lt;=49, "40-49", IF(Table2[[#This Row],[Age]]&lt;=60,"50-60","&gt;60")))))</f>
        <v>50-60</v>
      </c>
      <c r="AC177">
        <f>YEAR(Table2[[#This Row],[DateofHire]])</f>
        <v>2012</v>
      </c>
      <c r="AD17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78" spans="1:30" ht="15.75" customHeight="1" x14ac:dyDescent="0.35">
      <c r="A178" s="1" t="s">
        <v>292</v>
      </c>
      <c r="B178" s="1">
        <v>10219</v>
      </c>
      <c r="C178" s="1" t="s">
        <v>23</v>
      </c>
      <c r="D178" s="1" t="s">
        <v>24</v>
      </c>
      <c r="E178" s="1">
        <v>10062</v>
      </c>
      <c r="F178" s="2">
        <v>41645</v>
      </c>
      <c r="G178" s="1">
        <v>45395</v>
      </c>
      <c r="H178" s="1" t="s">
        <v>511</v>
      </c>
      <c r="I178" s="2">
        <v>31600</v>
      </c>
      <c r="J178" s="1" t="s">
        <v>25</v>
      </c>
      <c r="K178" s="1" t="s">
        <v>26</v>
      </c>
      <c r="L178" s="1" t="s">
        <v>27</v>
      </c>
      <c r="M178" s="1" t="s">
        <v>28</v>
      </c>
      <c r="N178" s="1">
        <v>2189</v>
      </c>
      <c r="P178" s="1" t="s">
        <v>29</v>
      </c>
      <c r="Q178" s="1" t="s">
        <v>30</v>
      </c>
      <c r="R178" s="1" t="s">
        <v>31</v>
      </c>
      <c r="S178" s="1" t="s">
        <v>40</v>
      </c>
      <c r="T178" s="1">
        <v>4.5999999999999996</v>
      </c>
      <c r="U178" s="1">
        <v>4</v>
      </c>
      <c r="V178" s="2">
        <v>43522</v>
      </c>
      <c r="W178" s="1">
        <v>14</v>
      </c>
      <c r="X178" t="str">
        <f>INDEX(Position!B:B, MATCH(Table2[[#This Row],[Position ID]],Position!A:A,0))</f>
        <v>Production Technician I</v>
      </c>
      <c r="Y178" t="str">
        <f>INDEX(Department!B:B, MATCH(Table2[[#This Row],[Department ID]],Department!A:A,0))</f>
        <v>Production</v>
      </c>
      <c r="Z178" t="str">
        <f>INDEX(Manager!B:B, MATCH(Table2[[#This Row],[Manager ID]],Manager!A:A,0))</f>
        <v>Ketsia Liebig</v>
      </c>
      <c r="AA178">
        <f ca="1">DATEDIF(Table2[[#This Row],[DOB]],$AF$2,"y")</f>
        <v>38</v>
      </c>
      <c r="AB178" t="str">
        <f ca="1">IF(Table2[[#This Row],[Age]]&lt;20,"&lt;20", IF(Table2[[#This Row],[Age]]&lt;=29, "20-29", IF(Table2[[#This Row],[Age]]&lt;=39, "30-39", IF(Table2[[#This Row],[Age]]&lt;=49, "40-49", IF(Table2[[#This Row],[Age]]&lt;=60,"50-60","&gt;60")))))</f>
        <v>30-39</v>
      </c>
      <c r="AC178">
        <f>YEAR(Table2[[#This Row],[DateofHire]])</f>
        <v>2014</v>
      </c>
      <c r="AD17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179" spans="1:30" ht="15.75" customHeight="1" x14ac:dyDescent="0.35">
      <c r="A179" s="1" t="s">
        <v>293</v>
      </c>
      <c r="B179" s="1">
        <v>10077</v>
      </c>
      <c r="C179" s="1" t="s">
        <v>42</v>
      </c>
      <c r="D179" s="1" t="s">
        <v>24</v>
      </c>
      <c r="E179" s="1">
        <v>10069</v>
      </c>
      <c r="F179" s="2">
        <v>42501</v>
      </c>
      <c r="G179" s="1">
        <v>62385</v>
      </c>
      <c r="H179" s="1" t="s">
        <v>511</v>
      </c>
      <c r="I179" s="2">
        <v>27997</v>
      </c>
      <c r="J179" s="1" t="s">
        <v>36</v>
      </c>
      <c r="K179" s="1" t="s">
        <v>26</v>
      </c>
      <c r="L179" s="1" t="s">
        <v>27</v>
      </c>
      <c r="M179" s="1" t="s">
        <v>28</v>
      </c>
      <c r="N179" s="1">
        <v>2324</v>
      </c>
      <c r="P179" s="1" t="s">
        <v>29</v>
      </c>
      <c r="Q179" s="1" t="s">
        <v>30</v>
      </c>
      <c r="R179" s="1" t="s">
        <v>31</v>
      </c>
      <c r="S179" s="1" t="s">
        <v>40</v>
      </c>
      <c r="T179" s="1">
        <v>5</v>
      </c>
      <c r="U179" s="1">
        <v>3</v>
      </c>
      <c r="V179" s="2">
        <v>43486</v>
      </c>
      <c r="W179" s="1">
        <v>4</v>
      </c>
      <c r="X179" t="str">
        <f>INDEX(Position!B:B, MATCH(Table2[[#This Row],[Position ID]],Position!A:A,0))</f>
        <v>Production Technician II</v>
      </c>
      <c r="Y179" t="str">
        <f>INDEX(Department!B:B, MATCH(Table2[[#This Row],[Department ID]],Department!A:A,0))</f>
        <v>Production</v>
      </c>
      <c r="Z179" t="str">
        <f>INDEX(Manager!B:B, MATCH(Table2[[#This Row],[Manager ID]],Manager!A:A,0))</f>
        <v>Webster Butler</v>
      </c>
      <c r="AA179">
        <f ca="1">DATEDIF(Table2[[#This Row],[DOB]],$AF$2,"y")</f>
        <v>48</v>
      </c>
      <c r="AB179" t="str">
        <f ca="1">IF(Table2[[#This Row],[Age]]&lt;20,"&lt;20", IF(Table2[[#This Row],[Age]]&lt;=29, "20-29", IF(Table2[[#This Row],[Age]]&lt;=39, "30-39", IF(Table2[[#This Row],[Age]]&lt;=49, "40-49", IF(Table2[[#This Row],[Age]]&lt;=60,"50-60","&gt;60")))))</f>
        <v>40-49</v>
      </c>
      <c r="AC179">
        <f>YEAR(Table2[[#This Row],[DateofHire]])</f>
        <v>2016</v>
      </c>
      <c r="AD17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80" spans="1:30" ht="15.75" customHeight="1" x14ac:dyDescent="0.35">
      <c r="A180" s="1" t="s">
        <v>294</v>
      </c>
      <c r="B180" s="1">
        <v>10073</v>
      </c>
      <c r="C180" s="1" t="s">
        <v>42</v>
      </c>
      <c r="D180" s="1" t="s">
        <v>24</v>
      </c>
      <c r="E180" s="1">
        <v>10002</v>
      </c>
      <c r="F180" s="2">
        <v>40729</v>
      </c>
      <c r="G180" s="1">
        <v>68407</v>
      </c>
      <c r="H180" s="1" t="s">
        <v>511</v>
      </c>
      <c r="I180" s="2">
        <v>31756</v>
      </c>
      <c r="J180" s="1" t="s">
        <v>36</v>
      </c>
      <c r="K180" s="1" t="s">
        <v>26</v>
      </c>
      <c r="L180" s="1" t="s">
        <v>69</v>
      </c>
      <c r="M180" s="1" t="s">
        <v>28</v>
      </c>
      <c r="N180" s="1">
        <v>2176</v>
      </c>
      <c r="O180" s="2">
        <v>41140</v>
      </c>
      <c r="P180" s="1" t="s">
        <v>62</v>
      </c>
      <c r="Q180" s="1" t="s">
        <v>38</v>
      </c>
      <c r="R180" s="1" t="s">
        <v>31</v>
      </c>
      <c r="S180" s="1" t="s">
        <v>40</v>
      </c>
      <c r="T180" s="1">
        <v>5</v>
      </c>
      <c r="U180" s="1">
        <v>4</v>
      </c>
      <c r="V180" s="2">
        <v>41092</v>
      </c>
      <c r="W180" s="1">
        <v>16</v>
      </c>
      <c r="X180" t="str">
        <f>INDEX(Position!B:B, MATCH(Table2[[#This Row],[Position ID]],Position!A:A,0))</f>
        <v>Production Technician II</v>
      </c>
      <c r="Y180" t="str">
        <f>INDEX(Department!B:B, MATCH(Table2[[#This Row],[Department ID]],Department!A:A,0))</f>
        <v>Production</v>
      </c>
      <c r="Z180" t="str">
        <f>INDEX(Manager!B:B, MATCH(Table2[[#This Row],[Manager ID]],Manager!A:A,0))</f>
        <v>Amy Dunn</v>
      </c>
      <c r="AA180">
        <f ca="1">DATEDIF(Table2[[#This Row],[DOB]],$AF$2,"y")</f>
        <v>37</v>
      </c>
      <c r="AB180" t="str">
        <f ca="1">IF(Table2[[#This Row],[Age]]&lt;20,"&lt;20", IF(Table2[[#This Row],[Age]]&lt;=29, "20-29", IF(Table2[[#This Row],[Age]]&lt;=39, "30-39", IF(Table2[[#This Row],[Age]]&lt;=49, "40-49", IF(Table2[[#This Row],[Age]]&lt;=60,"50-60","&gt;60")))))</f>
        <v>30-39</v>
      </c>
      <c r="AC180">
        <f>YEAR(Table2[[#This Row],[DateofHire]])</f>
        <v>2011</v>
      </c>
      <c r="AD18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81" spans="1:30" ht="15.75" customHeight="1" x14ac:dyDescent="0.35">
      <c r="A181" s="1" t="s">
        <v>295</v>
      </c>
      <c r="B181" s="1">
        <v>10279</v>
      </c>
      <c r="C181" s="1" t="s">
        <v>23</v>
      </c>
      <c r="D181" s="1" t="s">
        <v>24</v>
      </c>
      <c r="E181" s="1">
        <v>10114</v>
      </c>
      <c r="F181" s="2">
        <v>41589</v>
      </c>
      <c r="G181" s="1">
        <v>61349</v>
      </c>
      <c r="H181" s="1" t="s">
        <v>511</v>
      </c>
      <c r="I181" s="2">
        <v>27340</v>
      </c>
      <c r="J181" s="1" t="s">
        <v>36</v>
      </c>
      <c r="K181" s="1" t="s">
        <v>26</v>
      </c>
      <c r="L181" s="1" t="s">
        <v>27</v>
      </c>
      <c r="M181" s="1" t="s">
        <v>28</v>
      </c>
      <c r="N181" s="1">
        <v>2451</v>
      </c>
      <c r="P181" s="1" t="s">
        <v>29</v>
      </c>
      <c r="Q181" s="1" t="s">
        <v>30</v>
      </c>
      <c r="R181" s="1" t="s">
        <v>31</v>
      </c>
      <c r="S181" s="1" t="s">
        <v>40</v>
      </c>
      <c r="T181" s="1">
        <v>4.0999999999999996</v>
      </c>
      <c r="U181" s="1">
        <v>3</v>
      </c>
      <c r="V181" s="2">
        <v>43487</v>
      </c>
      <c r="W181" s="1">
        <v>11</v>
      </c>
      <c r="X181" t="str">
        <f>INDEX(Position!B:B, MATCH(Table2[[#This Row],[Position ID]],Position!A:A,0))</f>
        <v>Production Technician I</v>
      </c>
      <c r="Y181" t="str">
        <f>INDEX(Department!B:B, MATCH(Table2[[#This Row],[Department ID]],Department!A:A,0))</f>
        <v>Production</v>
      </c>
      <c r="Z181" t="str">
        <f>INDEX(Manager!B:B, MATCH(Table2[[#This Row],[Manager ID]],Manager!A:A,0))</f>
        <v>Brannon Miller</v>
      </c>
      <c r="AA181">
        <f ca="1">DATEDIF(Table2[[#This Row],[DOB]],$AF$2,"y")</f>
        <v>49</v>
      </c>
      <c r="AB181" t="str">
        <f ca="1">IF(Table2[[#This Row],[Age]]&lt;20,"&lt;20", IF(Table2[[#This Row],[Age]]&lt;=29, "20-29", IF(Table2[[#This Row],[Age]]&lt;=39, "30-39", IF(Table2[[#This Row],[Age]]&lt;=49, "40-49", IF(Table2[[#This Row],[Age]]&lt;=60,"50-60","&gt;60")))))</f>
        <v>40-49</v>
      </c>
      <c r="AC181">
        <f>YEAR(Table2[[#This Row],[DateofHire]])</f>
        <v>2013</v>
      </c>
      <c r="AD18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82" spans="1:30" ht="15.75" customHeight="1" x14ac:dyDescent="0.35">
      <c r="A182" s="1" t="s">
        <v>296</v>
      </c>
      <c r="B182" s="1">
        <v>10110</v>
      </c>
      <c r="C182" s="1" t="s">
        <v>51</v>
      </c>
      <c r="D182" s="1" t="s">
        <v>52</v>
      </c>
      <c r="E182" s="1">
        <v>10194</v>
      </c>
      <c r="F182" s="2">
        <v>41589</v>
      </c>
      <c r="G182" s="1">
        <v>105688</v>
      </c>
      <c r="H182" s="1" t="s">
        <v>511</v>
      </c>
      <c r="I182" s="2">
        <v>32088</v>
      </c>
      <c r="J182" s="1" t="s">
        <v>25</v>
      </c>
      <c r="K182" s="1" t="s">
        <v>26</v>
      </c>
      <c r="L182" s="1" t="s">
        <v>82</v>
      </c>
      <c r="M182" s="1" t="s">
        <v>28</v>
      </c>
      <c r="N182" s="1">
        <v>2135</v>
      </c>
      <c r="P182" s="1" t="s">
        <v>29</v>
      </c>
      <c r="Q182" s="1" t="s">
        <v>30</v>
      </c>
      <c r="R182" s="1" t="s">
        <v>48</v>
      </c>
      <c r="S182" s="1" t="s">
        <v>40</v>
      </c>
      <c r="T182" s="1">
        <v>4.5</v>
      </c>
      <c r="U182" s="1">
        <v>5</v>
      </c>
      <c r="V182" s="2">
        <v>43479</v>
      </c>
      <c r="W182" s="1">
        <v>14</v>
      </c>
      <c r="X182" t="str">
        <f>INDEX(Position!B:B, MATCH(Table2[[#This Row],[Position ID]],Position!A:A,0))</f>
        <v>Software Engineer</v>
      </c>
      <c r="Y182" t="str">
        <f>INDEX(Department!B:B, MATCH(Table2[[#This Row],[Department ID]],Department!A:A,0))</f>
        <v>Software Engineering</v>
      </c>
      <c r="Z182" t="str">
        <f>INDEX(Manager!B:B, MATCH(Table2[[#This Row],[Manager ID]],Manager!A:A,0))</f>
        <v>Alex Sweetwater</v>
      </c>
      <c r="AA182">
        <f ca="1">DATEDIF(Table2[[#This Row],[DOB]],$AF$2,"y")</f>
        <v>36</v>
      </c>
      <c r="AB182" t="str">
        <f ca="1">IF(Table2[[#This Row],[Age]]&lt;20,"&lt;20", IF(Table2[[#This Row],[Age]]&lt;=29, "20-29", IF(Table2[[#This Row],[Age]]&lt;=39, "30-39", IF(Table2[[#This Row],[Age]]&lt;=49, "40-49", IF(Table2[[#This Row],[Age]]&lt;=60,"50-60","&gt;60")))))</f>
        <v>30-39</v>
      </c>
      <c r="AC182">
        <f>YEAR(Table2[[#This Row],[DateofHire]])</f>
        <v>2013</v>
      </c>
      <c r="AD18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&gt;100K-110K</v>
      </c>
    </row>
    <row r="183" spans="1:30" ht="15.75" customHeight="1" x14ac:dyDescent="0.35">
      <c r="A183" s="1" t="s">
        <v>297</v>
      </c>
      <c r="B183" s="1">
        <v>10053</v>
      </c>
      <c r="C183" s="1" t="s">
        <v>23</v>
      </c>
      <c r="D183" s="1" t="s">
        <v>24</v>
      </c>
      <c r="E183" s="1">
        <v>10252</v>
      </c>
      <c r="F183" s="2">
        <v>40694</v>
      </c>
      <c r="G183" s="1">
        <v>54132</v>
      </c>
      <c r="H183" s="1" t="s">
        <v>511</v>
      </c>
      <c r="I183" s="2">
        <v>28451</v>
      </c>
      <c r="J183" s="1" t="s">
        <v>36</v>
      </c>
      <c r="K183" s="1" t="s">
        <v>26</v>
      </c>
      <c r="L183" s="1" t="s">
        <v>27</v>
      </c>
      <c r="M183" s="1" t="s">
        <v>28</v>
      </c>
      <c r="N183" s="1">
        <v>2330</v>
      </c>
      <c r="P183" s="1" t="s">
        <v>29</v>
      </c>
      <c r="Q183" s="1" t="s">
        <v>30</v>
      </c>
      <c r="R183" s="1" t="s">
        <v>39</v>
      </c>
      <c r="S183" s="1" t="s">
        <v>40</v>
      </c>
      <c r="T183" s="1">
        <v>5</v>
      </c>
      <c r="U183" s="1">
        <v>4</v>
      </c>
      <c r="V183" s="2">
        <v>43475</v>
      </c>
      <c r="W183" s="1">
        <v>8</v>
      </c>
      <c r="X183" t="str">
        <f>INDEX(Position!B:B, MATCH(Table2[[#This Row],[Position ID]],Position!A:A,0))</f>
        <v>Production Technician I</v>
      </c>
      <c r="Y183" t="str">
        <f>INDEX(Department!B:B, MATCH(Table2[[#This Row],[Department ID]],Department!A:A,0))</f>
        <v>Production</v>
      </c>
      <c r="Z183" t="str">
        <f>INDEX(Manager!B:B, MATCH(Table2[[#This Row],[Manager ID]],Manager!A:A,0))</f>
        <v>David Stanley</v>
      </c>
      <c r="AA183">
        <f ca="1">DATEDIF(Table2[[#This Row],[DOB]],$AF$2,"y")</f>
        <v>46</v>
      </c>
      <c r="AB183" t="str">
        <f ca="1">IF(Table2[[#This Row],[Age]]&lt;20,"&lt;20", IF(Table2[[#This Row],[Age]]&lt;=29, "20-29", IF(Table2[[#This Row],[Age]]&lt;=39, "30-39", IF(Table2[[#This Row],[Age]]&lt;=49, "40-49", IF(Table2[[#This Row],[Age]]&lt;=60,"50-60","&gt;60")))))</f>
        <v>40-49</v>
      </c>
      <c r="AC183">
        <f>YEAR(Table2[[#This Row],[DateofHire]])</f>
        <v>2011</v>
      </c>
      <c r="AD18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84" spans="1:30" ht="15.75" customHeight="1" x14ac:dyDescent="0.35">
      <c r="A184" s="1" t="s">
        <v>298</v>
      </c>
      <c r="B184" s="1">
        <v>10076</v>
      </c>
      <c r="C184" s="1" t="s">
        <v>42</v>
      </c>
      <c r="D184" s="1" t="s">
        <v>24</v>
      </c>
      <c r="E184" s="1">
        <v>10062</v>
      </c>
      <c r="F184" s="2">
        <v>42093</v>
      </c>
      <c r="G184" s="1">
        <v>55315</v>
      </c>
      <c r="H184" s="1" t="s">
        <v>511</v>
      </c>
      <c r="I184" s="2">
        <v>31918</v>
      </c>
      <c r="J184" s="1" t="s">
        <v>25</v>
      </c>
      <c r="K184" s="1" t="s">
        <v>26</v>
      </c>
      <c r="L184" s="1" t="s">
        <v>57</v>
      </c>
      <c r="M184" s="1" t="s">
        <v>28</v>
      </c>
      <c r="N184" s="1">
        <v>2149</v>
      </c>
      <c r="P184" s="1" t="s">
        <v>29</v>
      </c>
      <c r="Q184" s="1" t="s">
        <v>30</v>
      </c>
      <c r="R184" s="1" t="s">
        <v>31</v>
      </c>
      <c r="S184" s="1" t="s">
        <v>40</v>
      </c>
      <c r="T184" s="1">
        <v>5</v>
      </c>
      <c r="U184" s="1">
        <v>5</v>
      </c>
      <c r="V184" s="2">
        <v>43503</v>
      </c>
      <c r="W184" s="1">
        <v>16</v>
      </c>
      <c r="X184" t="str">
        <f>INDEX(Position!B:B, MATCH(Table2[[#This Row],[Position ID]],Position!A:A,0))</f>
        <v>Production Technician II</v>
      </c>
      <c r="Y184" t="str">
        <f>INDEX(Department!B:B, MATCH(Table2[[#This Row],[Department ID]],Department!A:A,0))</f>
        <v>Production</v>
      </c>
      <c r="Z184" t="str">
        <f>INDEX(Manager!B:B, MATCH(Table2[[#This Row],[Manager ID]],Manager!A:A,0))</f>
        <v>Ketsia Liebig</v>
      </c>
      <c r="AA184">
        <f ca="1">DATEDIF(Table2[[#This Row],[DOB]],$AF$2,"y")</f>
        <v>37</v>
      </c>
      <c r="AB184" t="str">
        <f ca="1">IF(Table2[[#This Row],[Age]]&lt;20,"&lt;20", IF(Table2[[#This Row],[Age]]&lt;=29, "20-29", IF(Table2[[#This Row],[Age]]&lt;=39, "30-39", IF(Table2[[#This Row],[Age]]&lt;=49, "40-49", IF(Table2[[#This Row],[Age]]&lt;=60,"50-60","&gt;60")))))</f>
        <v>30-39</v>
      </c>
      <c r="AC184">
        <f>YEAR(Table2[[#This Row],[DateofHire]])</f>
        <v>2015</v>
      </c>
      <c r="AD18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85" spans="1:30" ht="15.75" customHeight="1" x14ac:dyDescent="0.35">
      <c r="A185" s="1" t="s">
        <v>299</v>
      </c>
      <c r="B185" s="1">
        <v>10145</v>
      </c>
      <c r="C185" s="1" t="s">
        <v>23</v>
      </c>
      <c r="D185" s="1" t="s">
        <v>24</v>
      </c>
      <c r="E185" s="1">
        <v>10196</v>
      </c>
      <c r="F185" s="2">
        <v>41281</v>
      </c>
      <c r="G185" s="1">
        <v>62810</v>
      </c>
      <c r="H185" s="1" t="s">
        <v>511</v>
      </c>
      <c r="I185" s="2">
        <v>31784</v>
      </c>
      <c r="J185" s="1" t="s">
        <v>36</v>
      </c>
      <c r="K185" s="1" t="s">
        <v>26</v>
      </c>
      <c r="L185" s="1" t="s">
        <v>57</v>
      </c>
      <c r="M185" s="1" t="s">
        <v>28</v>
      </c>
      <c r="N185" s="1">
        <v>2184</v>
      </c>
      <c r="P185" s="1" t="s">
        <v>29</v>
      </c>
      <c r="Q185" s="1" t="s">
        <v>30</v>
      </c>
      <c r="R185" s="1" t="s">
        <v>545</v>
      </c>
      <c r="S185" s="1" t="s">
        <v>40</v>
      </c>
      <c r="T185" s="1">
        <v>3.93</v>
      </c>
      <c r="U185" s="1">
        <v>3</v>
      </c>
      <c r="V185" s="2">
        <v>43495</v>
      </c>
      <c r="W185" s="1">
        <v>20</v>
      </c>
      <c r="X185" t="str">
        <f>INDEX(Position!B:B, MATCH(Table2[[#This Row],[Position ID]],Position!A:A,0))</f>
        <v>Production Technician I</v>
      </c>
      <c r="Y185" t="str">
        <f>INDEX(Department!B:B, MATCH(Table2[[#This Row],[Department ID]],Department!A:A,0))</f>
        <v>Production</v>
      </c>
      <c r="Z185" t="str">
        <f>INDEX(Manager!B:B, MATCH(Table2[[#This Row],[Manager ID]],Manager!A:A,0))</f>
        <v>Kissy Sullivan</v>
      </c>
      <c r="AA185">
        <f ca="1">DATEDIF(Table2[[#This Row],[DOB]],$AF$2,"y")</f>
        <v>37</v>
      </c>
      <c r="AB185" t="str">
        <f ca="1">IF(Table2[[#This Row],[Age]]&lt;20,"&lt;20", IF(Table2[[#This Row],[Age]]&lt;=29, "20-29", IF(Table2[[#This Row],[Age]]&lt;=39, "30-39", IF(Table2[[#This Row],[Age]]&lt;=49, "40-49", IF(Table2[[#This Row],[Age]]&lt;=60,"50-60","&gt;60")))))</f>
        <v>30-39</v>
      </c>
      <c r="AC185">
        <f>YEAR(Table2[[#This Row],[DateofHire]])</f>
        <v>2013</v>
      </c>
      <c r="AD18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86" spans="1:30" ht="15.75" customHeight="1" x14ac:dyDescent="0.35">
      <c r="A186" s="1" t="s">
        <v>300</v>
      </c>
      <c r="B186" s="1">
        <v>10202</v>
      </c>
      <c r="C186" s="1" t="s">
        <v>107</v>
      </c>
      <c r="D186" s="1" t="s">
        <v>108</v>
      </c>
      <c r="E186" s="1">
        <v>10200</v>
      </c>
      <c r="F186" s="2">
        <v>42557</v>
      </c>
      <c r="G186" s="1">
        <v>63291</v>
      </c>
      <c r="H186" s="1" t="s">
        <v>512</v>
      </c>
      <c r="I186" s="2">
        <v>30864</v>
      </c>
      <c r="J186" s="1" t="s">
        <v>36</v>
      </c>
      <c r="K186" s="1" t="s">
        <v>26</v>
      </c>
      <c r="L186" s="1" t="s">
        <v>69</v>
      </c>
      <c r="M186" s="1" t="s">
        <v>67</v>
      </c>
      <c r="N186" s="1">
        <v>78789</v>
      </c>
      <c r="P186" s="1" t="s">
        <v>29</v>
      </c>
      <c r="Q186" s="1" t="s">
        <v>30</v>
      </c>
      <c r="R186" s="1" t="s">
        <v>163</v>
      </c>
      <c r="S186" s="1" t="s">
        <v>40</v>
      </c>
      <c r="T186" s="1">
        <v>3.4</v>
      </c>
      <c r="U186" s="1">
        <v>4</v>
      </c>
      <c r="V186" s="2">
        <v>43494</v>
      </c>
      <c r="W186" s="1">
        <v>7</v>
      </c>
      <c r="X186" t="str">
        <f>INDEX(Position!B:B, MATCH(Table2[[#This Row],[Position ID]],Position!A:A,0))</f>
        <v>Area Sales Manager</v>
      </c>
      <c r="Y186" t="str">
        <f>INDEX(Department!B:B, MATCH(Table2[[#This Row],[Department ID]],Department!A:A,0))</f>
        <v>Sales</v>
      </c>
      <c r="Z186" t="str">
        <f>INDEX(Manager!B:B, MATCH(Table2[[#This Row],[Manager ID]],Manager!A:A,0))</f>
        <v>Lynn Daneault</v>
      </c>
      <c r="AA186">
        <f ca="1">DATEDIF(Table2[[#This Row],[DOB]],$AF$2,"y")</f>
        <v>40</v>
      </c>
      <c r="AB186" t="str">
        <f ca="1">IF(Table2[[#This Row],[Age]]&lt;20,"&lt;20", IF(Table2[[#This Row],[Age]]&lt;=29, "20-29", IF(Table2[[#This Row],[Age]]&lt;=39, "30-39", IF(Table2[[#This Row],[Age]]&lt;=49, "40-49", IF(Table2[[#This Row],[Age]]&lt;=60,"50-60","&gt;60")))))</f>
        <v>40-49</v>
      </c>
      <c r="AC186">
        <f>YEAR(Table2[[#This Row],[DateofHire]])</f>
        <v>2016</v>
      </c>
      <c r="AD18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87" spans="1:30" ht="15.75" customHeight="1" x14ac:dyDescent="0.35">
      <c r="A187" s="1" t="s">
        <v>301</v>
      </c>
      <c r="B187" s="1">
        <v>10128</v>
      </c>
      <c r="C187" s="1" t="s">
        <v>23</v>
      </c>
      <c r="D187" s="1" t="s">
        <v>24</v>
      </c>
      <c r="E187" s="1">
        <v>10265</v>
      </c>
      <c r="F187" s="2">
        <v>41001</v>
      </c>
      <c r="G187" s="1">
        <v>62659</v>
      </c>
      <c r="H187" s="1" t="s">
        <v>511</v>
      </c>
      <c r="I187" s="2">
        <v>24988</v>
      </c>
      <c r="J187" s="1" t="s">
        <v>25</v>
      </c>
      <c r="K187" s="1" t="s">
        <v>26</v>
      </c>
      <c r="L187" s="1" t="s">
        <v>57</v>
      </c>
      <c r="M187" s="1" t="s">
        <v>28</v>
      </c>
      <c r="N187" s="1">
        <v>1760</v>
      </c>
      <c r="O187" s="2">
        <v>42685</v>
      </c>
      <c r="P187" s="1" t="s">
        <v>62</v>
      </c>
      <c r="Q187" s="1" t="s">
        <v>38</v>
      </c>
      <c r="R187" s="1" t="s">
        <v>58</v>
      </c>
      <c r="S187" s="1" t="s">
        <v>40</v>
      </c>
      <c r="T187" s="1">
        <v>4.18</v>
      </c>
      <c r="U187" s="1">
        <v>4</v>
      </c>
      <c r="V187" s="2">
        <v>42405</v>
      </c>
      <c r="W187" s="1">
        <v>17</v>
      </c>
      <c r="X187" t="str">
        <f>INDEX(Position!B:B, MATCH(Table2[[#This Row],[Position ID]],Position!A:A,0))</f>
        <v>Production Technician I</v>
      </c>
      <c r="Y187" t="str">
        <f>INDEX(Department!B:B, MATCH(Table2[[#This Row],[Department ID]],Department!A:A,0))</f>
        <v>Production</v>
      </c>
      <c r="Z187" t="str">
        <f>INDEX(Manager!B:B, MATCH(Table2[[#This Row],[Manager ID]],Manager!A:A,0))</f>
        <v>Kelley Spirea</v>
      </c>
      <c r="AA187">
        <f ca="1">DATEDIF(Table2[[#This Row],[DOB]],$AF$2,"y")</f>
        <v>56</v>
      </c>
      <c r="AB187" t="str">
        <f ca="1">IF(Table2[[#This Row],[Age]]&lt;20,"&lt;20", IF(Table2[[#This Row],[Age]]&lt;=29, "20-29", IF(Table2[[#This Row],[Age]]&lt;=39, "30-39", IF(Table2[[#This Row],[Age]]&lt;=49, "40-49", IF(Table2[[#This Row],[Age]]&lt;=60,"50-60","&gt;60")))))</f>
        <v>50-60</v>
      </c>
      <c r="AC187">
        <f>YEAR(Table2[[#This Row],[DateofHire]])</f>
        <v>2012</v>
      </c>
      <c r="AD18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88" spans="1:30" ht="15.75" customHeight="1" x14ac:dyDescent="0.35">
      <c r="A188" s="1" t="s">
        <v>302</v>
      </c>
      <c r="B188" s="1">
        <v>10068</v>
      </c>
      <c r="C188" s="1" t="s">
        <v>23</v>
      </c>
      <c r="D188" s="1" t="s">
        <v>24</v>
      </c>
      <c r="E188" s="1">
        <v>10026</v>
      </c>
      <c r="F188" s="2">
        <v>42093</v>
      </c>
      <c r="G188" s="1">
        <v>55688</v>
      </c>
      <c r="H188" s="1" t="s">
        <v>511</v>
      </c>
      <c r="I188" s="2">
        <v>28025</v>
      </c>
      <c r="J188" s="1" t="s">
        <v>25</v>
      </c>
      <c r="K188" s="1" t="s">
        <v>26</v>
      </c>
      <c r="L188" s="1" t="s">
        <v>27</v>
      </c>
      <c r="M188" s="1" t="s">
        <v>28</v>
      </c>
      <c r="N188" s="1">
        <v>2346</v>
      </c>
      <c r="P188" s="1" t="s">
        <v>29</v>
      </c>
      <c r="Q188" s="1" t="s">
        <v>30</v>
      </c>
      <c r="R188" s="1" t="s">
        <v>545</v>
      </c>
      <c r="S188" s="1" t="s">
        <v>40</v>
      </c>
      <c r="T188" s="1">
        <v>5</v>
      </c>
      <c r="U188" s="1">
        <v>4</v>
      </c>
      <c r="V188" s="2">
        <v>43486</v>
      </c>
      <c r="W188" s="1">
        <v>10</v>
      </c>
      <c r="X188" t="str">
        <f>INDEX(Position!B:B, MATCH(Table2[[#This Row],[Position ID]],Position!A:A,0))</f>
        <v>Production Technician I</v>
      </c>
      <c r="Y188" t="str">
        <f>INDEX(Department!B:B, MATCH(Table2[[#This Row],[Department ID]],Department!A:A,0))</f>
        <v>Production</v>
      </c>
      <c r="Z188" t="str">
        <f>INDEX(Manager!B:B, MATCH(Table2[[#This Row],[Manager ID]],Manager!A:A,0))</f>
        <v>Michael Albert</v>
      </c>
      <c r="AA188">
        <f ca="1">DATEDIF(Table2[[#This Row],[DOB]],$AF$2,"y")</f>
        <v>48</v>
      </c>
      <c r="AB188" t="str">
        <f ca="1">IF(Table2[[#This Row],[Age]]&lt;20,"&lt;20", IF(Table2[[#This Row],[Age]]&lt;=29, "20-29", IF(Table2[[#This Row],[Age]]&lt;=39, "30-39", IF(Table2[[#This Row],[Age]]&lt;=49, "40-49", IF(Table2[[#This Row],[Age]]&lt;=60,"50-60","&gt;60")))))</f>
        <v>40-49</v>
      </c>
      <c r="AC188">
        <f>YEAR(Table2[[#This Row],[DateofHire]])</f>
        <v>2015</v>
      </c>
      <c r="AD18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89" spans="1:30" ht="15.75" customHeight="1" x14ac:dyDescent="0.35">
      <c r="A189" s="1" t="s">
        <v>303</v>
      </c>
      <c r="B189" s="1">
        <v>10116</v>
      </c>
      <c r="C189" s="1" t="s">
        <v>98</v>
      </c>
      <c r="D189" s="1" t="s">
        <v>24</v>
      </c>
      <c r="E189" s="1">
        <v>10175</v>
      </c>
      <c r="F189" s="2">
        <v>41137</v>
      </c>
      <c r="G189" s="1">
        <v>83667</v>
      </c>
      <c r="H189" s="1" t="s">
        <v>512</v>
      </c>
      <c r="I189" s="2">
        <v>29808</v>
      </c>
      <c r="J189" s="1" t="s">
        <v>25</v>
      </c>
      <c r="K189" s="1" t="s">
        <v>26</v>
      </c>
      <c r="L189" s="1" t="s">
        <v>304</v>
      </c>
      <c r="M189" s="1" t="s">
        <v>28</v>
      </c>
      <c r="N189" s="1">
        <v>2045</v>
      </c>
      <c r="P189" s="1" t="s">
        <v>29</v>
      </c>
      <c r="Q189" s="1" t="s">
        <v>30</v>
      </c>
      <c r="R189" s="1" t="s">
        <v>39</v>
      </c>
      <c r="S189" s="1" t="s">
        <v>40</v>
      </c>
      <c r="T189" s="1">
        <v>4.37</v>
      </c>
      <c r="U189" s="1">
        <v>3</v>
      </c>
      <c r="V189" s="2">
        <v>43479</v>
      </c>
      <c r="W189" s="1">
        <v>2</v>
      </c>
      <c r="X189" t="str">
        <f>INDEX(Position!B:B, MATCH(Table2[[#This Row],[Position ID]],Position!A:A,0))</f>
        <v>Production Manager</v>
      </c>
      <c r="Y189" t="str">
        <f>INDEX(Department!B:B, MATCH(Table2[[#This Row],[Department ID]],Department!A:A,0))</f>
        <v>Production</v>
      </c>
      <c r="Z189" t="str">
        <f>INDEX(Manager!B:B, MATCH(Table2[[#This Row],[Manager ID]],Manager!A:A,0))</f>
        <v>Janet King</v>
      </c>
      <c r="AA189">
        <f ca="1">DATEDIF(Table2[[#This Row],[DOB]],$AF$2,"y")</f>
        <v>43</v>
      </c>
      <c r="AB189" t="str">
        <f ca="1">IF(Table2[[#This Row],[Age]]&lt;20,"&lt;20", IF(Table2[[#This Row],[Age]]&lt;=29, "20-29", IF(Table2[[#This Row],[Age]]&lt;=39, "30-39", IF(Table2[[#This Row],[Age]]&lt;=49, "40-49", IF(Table2[[#This Row],[Age]]&lt;=60,"50-60","&gt;60")))))</f>
        <v>40-49</v>
      </c>
      <c r="AC189">
        <f>YEAR(Table2[[#This Row],[DateofHire]])</f>
        <v>2012</v>
      </c>
      <c r="AD18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190" spans="1:30" ht="15.75" customHeight="1" x14ac:dyDescent="0.35">
      <c r="A190" s="1" t="s">
        <v>305</v>
      </c>
      <c r="B190" s="1">
        <v>10298</v>
      </c>
      <c r="C190" s="1" t="s">
        <v>42</v>
      </c>
      <c r="D190" s="1" t="s">
        <v>24</v>
      </c>
      <c r="E190" s="1">
        <v>10114</v>
      </c>
      <c r="F190" s="2">
        <v>40770</v>
      </c>
      <c r="G190" s="1">
        <v>55800</v>
      </c>
      <c r="H190" s="1" t="s">
        <v>512</v>
      </c>
      <c r="I190" s="2">
        <v>31227</v>
      </c>
      <c r="J190" s="1" t="s">
        <v>25</v>
      </c>
      <c r="K190" s="1" t="s">
        <v>26</v>
      </c>
      <c r="L190" s="1" t="s">
        <v>27</v>
      </c>
      <c r="M190" s="1" t="s">
        <v>28</v>
      </c>
      <c r="N190" s="1">
        <v>2472</v>
      </c>
      <c r="O190" s="2">
        <v>41886</v>
      </c>
      <c r="P190" s="1" t="s">
        <v>64</v>
      </c>
      <c r="Q190" s="1" t="s">
        <v>38</v>
      </c>
      <c r="R190" s="1" t="s">
        <v>31</v>
      </c>
      <c r="S190" s="1" t="s">
        <v>154</v>
      </c>
      <c r="T190" s="1">
        <v>3</v>
      </c>
      <c r="U190" s="1">
        <v>2</v>
      </c>
      <c r="V190" s="2">
        <v>41288</v>
      </c>
      <c r="W190" s="1">
        <v>6</v>
      </c>
      <c r="X190" t="str">
        <f>INDEX(Position!B:B, MATCH(Table2[[#This Row],[Position ID]],Position!A:A,0))</f>
        <v>Production Technician II</v>
      </c>
      <c r="Y190" t="str">
        <f>INDEX(Department!B:B, MATCH(Table2[[#This Row],[Department ID]],Department!A:A,0))</f>
        <v>Production</v>
      </c>
      <c r="Z190" t="str">
        <f>INDEX(Manager!B:B, MATCH(Table2[[#This Row],[Manager ID]],Manager!A:A,0))</f>
        <v>Brannon Miller</v>
      </c>
      <c r="AA190">
        <f ca="1">DATEDIF(Table2[[#This Row],[DOB]],$AF$2,"y")</f>
        <v>39</v>
      </c>
      <c r="AB190" t="str">
        <f ca="1">IF(Table2[[#This Row],[Age]]&lt;20,"&lt;20", IF(Table2[[#This Row],[Age]]&lt;=29, "20-29", IF(Table2[[#This Row],[Age]]&lt;=39, "30-39", IF(Table2[[#This Row],[Age]]&lt;=49, "40-49", IF(Table2[[#This Row],[Age]]&lt;=60,"50-60","&gt;60")))))</f>
        <v>30-39</v>
      </c>
      <c r="AC190">
        <f>YEAR(Table2[[#This Row],[DateofHire]])</f>
        <v>2011</v>
      </c>
      <c r="AD19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91" spans="1:30" ht="15.75" customHeight="1" x14ac:dyDescent="0.35">
      <c r="A191" s="1" t="s">
        <v>306</v>
      </c>
      <c r="B191" s="1">
        <v>10213</v>
      </c>
      <c r="C191" s="1" t="s">
        <v>42</v>
      </c>
      <c r="D191" s="1" t="s">
        <v>24</v>
      </c>
      <c r="E191" s="1">
        <v>10252</v>
      </c>
      <c r="F191" s="2">
        <v>40854</v>
      </c>
      <c r="G191" s="1">
        <v>58207</v>
      </c>
      <c r="H191" s="1" t="s">
        <v>512</v>
      </c>
      <c r="I191" s="2">
        <v>33833</v>
      </c>
      <c r="J191" s="1" t="s">
        <v>36</v>
      </c>
      <c r="K191" s="1" t="s">
        <v>26</v>
      </c>
      <c r="L191" s="1" t="s">
        <v>27</v>
      </c>
      <c r="M191" s="1" t="s">
        <v>28</v>
      </c>
      <c r="N191" s="1">
        <v>1450</v>
      </c>
      <c r="P191" s="1" t="s">
        <v>29</v>
      </c>
      <c r="Q191" s="1" t="s">
        <v>30</v>
      </c>
      <c r="R191" s="1" t="s">
        <v>31</v>
      </c>
      <c r="S191" s="1" t="s">
        <v>40</v>
      </c>
      <c r="T191" s="1">
        <v>3.7</v>
      </c>
      <c r="U191" s="1">
        <v>3</v>
      </c>
      <c r="V191" s="2">
        <v>43473</v>
      </c>
      <c r="W191" s="1">
        <v>14</v>
      </c>
      <c r="X191" t="str">
        <f>INDEX(Position!B:B, MATCH(Table2[[#This Row],[Position ID]],Position!A:A,0))</f>
        <v>Production Technician II</v>
      </c>
      <c r="Y191" t="str">
        <f>INDEX(Department!B:B, MATCH(Table2[[#This Row],[Department ID]],Department!A:A,0))</f>
        <v>Production</v>
      </c>
      <c r="Z191" t="str">
        <f>INDEX(Manager!B:B, MATCH(Table2[[#This Row],[Manager ID]],Manager!A:A,0))</f>
        <v>David Stanley</v>
      </c>
      <c r="AA191">
        <f ca="1">DATEDIF(Table2[[#This Row],[DOB]],$AF$2,"y")</f>
        <v>32</v>
      </c>
      <c r="AB191" t="str">
        <f ca="1">IF(Table2[[#This Row],[Age]]&lt;20,"&lt;20", IF(Table2[[#This Row],[Age]]&lt;=29, "20-29", IF(Table2[[#This Row],[Age]]&lt;=39, "30-39", IF(Table2[[#This Row],[Age]]&lt;=49, "40-49", IF(Table2[[#This Row],[Age]]&lt;=60,"50-60","&gt;60")))))</f>
        <v>30-39</v>
      </c>
      <c r="AC191">
        <f>YEAR(Table2[[#This Row],[DateofHire]])</f>
        <v>2011</v>
      </c>
      <c r="AD19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92" spans="1:30" ht="15.75" customHeight="1" x14ac:dyDescent="0.35">
      <c r="A192" s="1" t="s">
        <v>307</v>
      </c>
      <c r="B192" s="1">
        <v>10288</v>
      </c>
      <c r="C192" s="1" t="s">
        <v>308</v>
      </c>
      <c r="D192" s="1" t="s">
        <v>35</v>
      </c>
      <c r="E192" s="1">
        <v>10150</v>
      </c>
      <c r="F192" s="2">
        <v>40954</v>
      </c>
      <c r="G192" s="1">
        <v>157000</v>
      </c>
      <c r="H192" s="1" t="s">
        <v>512</v>
      </c>
      <c r="I192" s="2">
        <v>31690</v>
      </c>
      <c r="J192" s="1" t="s">
        <v>36</v>
      </c>
      <c r="K192" s="1" t="s">
        <v>77</v>
      </c>
      <c r="L192" s="1" t="s">
        <v>57</v>
      </c>
      <c r="M192" s="1" t="s">
        <v>28</v>
      </c>
      <c r="N192" s="1">
        <v>2134</v>
      </c>
      <c r="P192" s="1" t="s">
        <v>29</v>
      </c>
      <c r="Q192" s="1" t="s">
        <v>30</v>
      </c>
      <c r="R192" s="1" t="s">
        <v>58</v>
      </c>
      <c r="S192" s="1" t="s">
        <v>88</v>
      </c>
      <c r="T192" s="1">
        <v>2.39</v>
      </c>
      <c r="U192" s="1">
        <v>3</v>
      </c>
      <c r="V192" s="2">
        <v>43518</v>
      </c>
      <c r="W192" s="1">
        <v>13</v>
      </c>
      <c r="X192" t="str">
        <f>INDEX(Position!B:B, MATCH(Table2[[#This Row],[Position ID]],Position!A:A,0))</f>
        <v>IT Manager - Infra</v>
      </c>
      <c r="Y192" t="str">
        <f>INDEX(Department!B:B, MATCH(Table2[[#This Row],[Department ID]],Department!A:A,0))</f>
        <v>IT/IS</v>
      </c>
      <c r="Z192" t="str">
        <f>INDEX(Manager!B:B, MATCH(Table2[[#This Row],[Manager ID]],Manager!A:A,0))</f>
        <v>Jennifer Zamora</v>
      </c>
      <c r="AA192">
        <f ca="1">DATEDIF(Table2[[#This Row],[DOB]],$AF$2,"y")</f>
        <v>37</v>
      </c>
      <c r="AB192" t="str">
        <f ca="1">IF(Table2[[#This Row],[Age]]&lt;20,"&lt;20", IF(Table2[[#This Row],[Age]]&lt;=29, "20-29", IF(Table2[[#This Row],[Age]]&lt;=39, "30-39", IF(Table2[[#This Row],[Age]]&lt;=49, "40-49", IF(Table2[[#This Row],[Age]]&lt;=60,"50-60","&gt;60")))))</f>
        <v>30-39</v>
      </c>
      <c r="AC192">
        <f>YEAR(Table2[[#This Row],[DateofHire]])</f>
        <v>2012</v>
      </c>
      <c r="AD19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&gt;150K</v>
      </c>
    </row>
    <row r="193" spans="1:30" ht="15.75" customHeight="1" x14ac:dyDescent="0.35">
      <c r="A193" s="1" t="s">
        <v>309</v>
      </c>
      <c r="B193" s="1">
        <v>10025</v>
      </c>
      <c r="C193" s="1" t="s">
        <v>42</v>
      </c>
      <c r="D193" s="1" t="s">
        <v>24</v>
      </c>
      <c r="E193" s="1">
        <v>10196</v>
      </c>
      <c r="F193" s="2">
        <v>41407</v>
      </c>
      <c r="G193" s="1">
        <v>72460</v>
      </c>
      <c r="H193" s="1" t="s">
        <v>511</v>
      </c>
      <c r="I193" s="2">
        <v>25682</v>
      </c>
      <c r="J193" s="1" t="s">
        <v>25</v>
      </c>
      <c r="K193" s="1" t="s">
        <v>26</v>
      </c>
      <c r="L193" s="1" t="s">
        <v>57</v>
      </c>
      <c r="M193" s="1" t="s">
        <v>28</v>
      </c>
      <c r="N193" s="1">
        <v>2126</v>
      </c>
      <c r="P193" s="1" t="s">
        <v>29</v>
      </c>
      <c r="Q193" s="1" t="s">
        <v>30</v>
      </c>
      <c r="R193" s="1" t="s">
        <v>39</v>
      </c>
      <c r="S193" s="1" t="s">
        <v>32</v>
      </c>
      <c r="T193" s="1">
        <v>4.7</v>
      </c>
      <c r="U193" s="1">
        <v>3</v>
      </c>
      <c r="V193" s="2">
        <v>43479</v>
      </c>
      <c r="W193" s="1">
        <v>1</v>
      </c>
      <c r="X193" t="str">
        <f>INDEX(Position!B:B, MATCH(Table2[[#This Row],[Position ID]],Position!A:A,0))</f>
        <v>Production Technician II</v>
      </c>
      <c r="Y193" t="str">
        <f>INDEX(Department!B:B, MATCH(Table2[[#This Row],[Department ID]],Department!A:A,0))</f>
        <v>Production</v>
      </c>
      <c r="Z193" t="str">
        <f>INDEX(Manager!B:B, MATCH(Table2[[#This Row],[Manager ID]],Manager!A:A,0))</f>
        <v>Kissy Sullivan</v>
      </c>
      <c r="AA193">
        <f ca="1">DATEDIF(Table2[[#This Row],[DOB]],$AF$2,"y")</f>
        <v>54</v>
      </c>
      <c r="AB193" t="str">
        <f ca="1">IF(Table2[[#This Row],[Age]]&lt;20,"&lt;20", IF(Table2[[#This Row],[Age]]&lt;=29, "20-29", IF(Table2[[#This Row],[Age]]&lt;=39, "30-39", IF(Table2[[#This Row],[Age]]&lt;=49, "40-49", IF(Table2[[#This Row],[Age]]&lt;=60,"50-60","&gt;60")))))</f>
        <v>50-60</v>
      </c>
      <c r="AC193">
        <f>YEAR(Table2[[#This Row],[DateofHire]])</f>
        <v>2013</v>
      </c>
      <c r="AD19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194" spans="1:30" ht="15.75" customHeight="1" x14ac:dyDescent="0.35">
      <c r="A194" s="1" t="s">
        <v>310</v>
      </c>
      <c r="B194" s="1">
        <v>10223</v>
      </c>
      <c r="C194" s="1" t="s">
        <v>42</v>
      </c>
      <c r="D194" s="1" t="s">
        <v>24</v>
      </c>
      <c r="E194" s="1">
        <v>10265</v>
      </c>
      <c r="F194" s="2">
        <v>40917</v>
      </c>
      <c r="G194" s="1">
        <v>72106</v>
      </c>
      <c r="H194" s="1" t="s">
        <v>512</v>
      </c>
      <c r="I194" s="2">
        <v>28097</v>
      </c>
      <c r="J194" s="1" t="s">
        <v>25</v>
      </c>
      <c r="K194" s="1" t="s">
        <v>26</v>
      </c>
      <c r="L194" s="1" t="s">
        <v>57</v>
      </c>
      <c r="M194" s="1" t="s">
        <v>28</v>
      </c>
      <c r="N194" s="1">
        <v>2127</v>
      </c>
      <c r="P194" s="1" t="s">
        <v>29</v>
      </c>
      <c r="Q194" s="1" t="s">
        <v>30</v>
      </c>
      <c r="R194" s="1" t="s">
        <v>58</v>
      </c>
      <c r="S194" s="1" t="s">
        <v>40</v>
      </c>
      <c r="T194" s="1">
        <v>4.0999999999999996</v>
      </c>
      <c r="U194" s="1">
        <v>4</v>
      </c>
      <c r="V194" s="2">
        <v>43496</v>
      </c>
      <c r="W194" s="1">
        <v>12</v>
      </c>
      <c r="X194" t="str">
        <f>INDEX(Position!B:B, MATCH(Table2[[#This Row],[Position ID]],Position!A:A,0))</f>
        <v>Production Technician II</v>
      </c>
      <c r="Y194" t="str">
        <f>INDEX(Department!B:B, MATCH(Table2[[#This Row],[Department ID]],Department!A:A,0))</f>
        <v>Production</v>
      </c>
      <c r="Z194" t="str">
        <f>INDEX(Manager!B:B, MATCH(Table2[[#This Row],[Manager ID]],Manager!A:A,0))</f>
        <v>Kelley Spirea</v>
      </c>
      <c r="AA194">
        <f ca="1">DATEDIF(Table2[[#This Row],[DOB]],$AF$2,"y")</f>
        <v>47</v>
      </c>
      <c r="AB194" t="str">
        <f ca="1">IF(Table2[[#This Row],[Age]]&lt;20,"&lt;20", IF(Table2[[#This Row],[Age]]&lt;=29, "20-29", IF(Table2[[#This Row],[Age]]&lt;=39, "30-39", IF(Table2[[#This Row],[Age]]&lt;=49, "40-49", IF(Table2[[#This Row],[Age]]&lt;=60,"50-60","&gt;60")))))</f>
        <v>40-49</v>
      </c>
      <c r="AC194">
        <f>YEAR(Table2[[#This Row],[DateofHire]])</f>
        <v>2012</v>
      </c>
      <c r="AD19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195" spans="1:30" ht="15.75" customHeight="1" x14ac:dyDescent="0.35">
      <c r="A195" s="1" t="s">
        <v>311</v>
      </c>
      <c r="B195" s="1">
        <v>10151</v>
      </c>
      <c r="C195" s="1" t="s">
        <v>187</v>
      </c>
      <c r="D195" s="1" t="s">
        <v>35</v>
      </c>
      <c r="E195" s="1">
        <v>10250</v>
      </c>
      <c r="F195" s="2">
        <v>42051</v>
      </c>
      <c r="G195" s="1">
        <v>52599</v>
      </c>
      <c r="H195" s="1" t="s">
        <v>511</v>
      </c>
      <c r="I195" s="2">
        <v>28949</v>
      </c>
      <c r="J195" s="1" t="s">
        <v>36</v>
      </c>
      <c r="K195" s="1" t="s">
        <v>26</v>
      </c>
      <c r="L195" s="1" t="s">
        <v>27</v>
      </c>
      <c r="M195" s="1" t="s">
        <v>28</v>
      </c>
      <c r="N195" s="1">
        <v>2048</v>
      </c>
      <c r="P195" s="1" t="s">
        <v>29</v>
      </c>
      <c r="Q195" s="1" t="s">
        <v>30</v>
      </c>
      <c r="R195" s="1" t="s">
        <v>545</v>
      </c>
      <c r="S195" s="1" t="s">
        <v>40</v>
      </c>
      <c r="T195" s="1">
        <v>3.81</v>
      </c>
      <c r="U195" s="1">
        <v>3</v>
      </c>
      <c r="V195" s="2">
        <v>43507</v>
      </c>
      <c r="W195" s="1">
        <v>6</v>
      </c>
      <c r="X195" t="str">
        <f>INDEX(Position!B:B, MATCH(Table2[[#This Row],[Position ID]],Position!A:A,0))</f>
        <v>Network Engineer</v>
      </c>
      <c r="Y195" t="str">
        <f>INDEX(Department!B:B, MATCH(Table2[[#This Row],[Department ID]],Department!A:A,0))</f>
        <v>IT/IS</v>
      </c>
      <c r="Z195" t="str">
        <f>INDEX(Manager!B:B, MATCH(Table2[[#This Row],[Manager ID]],Manager!A:A,0))</f>
        <v>Peter Monroe</v>
      </c>
      <c r="AA195">
        <f ca="1">DATEDIF(Table2[[#This Row],[DOB]],$AF$2,"y")</f>
        <v>45</v>
      </c>
      <c r="AB195" t="str">
        <f ca="1">IF(Table2[[#This Row],[Age]]&lt;20,"&lt;20", IF(Table2[[#This Row],[Age]]&lt;=29, "20-29", IF(Table2[[#This Row],[Age]]&lt;=39, "30-39", IF(Table2[[#This Row],[Age]]&lt;=49, "40-49", IF(Table2[[#This Row],[Age]]&lt;=60,"50-60","&gt;60")))))</f>
        <v>40-49</v>
      </c>
      <c r="AC195">
        <f>YEAR(Table2[[#This Row],[DateofHire]])</f>
        <v>2015</v>
      </c>
      <c r="AD19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96" spans="1:30" ht="15.75" customHeight="1" x14ac:dyDescent="0.35">
      <c r="A196" s="1" t="s">
        <v>312</v>
      </c>
      <c r="B196" s="1">
        <v>10254</v>
      </c>
      <c r="C196" s="1" t="s">
        <v>23</v>
      </c>
      <c r="D196" s="1" t="s">
        <v>24</v>
      </c>
      <c r="E196" s="1">
        <v>10088</v>
      </c>
      <c r="F196" s="2">
        <v>41365</v>
      </c>
      <c r="G196" s="1">
        <v>63430</v>
      </c>
      <c r="H196" s="1" t="s">
        <v>511</v>
      </c>
      <c r="I196" s="2">
        <v>30870</v>
      </c>
      <c r="J196" s="1" t="s">
        <v>46</v>
      </c>
      <c r="K196" s="1" t="s">
        <v>26</v>
      </c>
      <c r="L196" s="1" t="s">
        <v>27</v>
      </c>
      <c r="M196" s="1" t="s">
        <v>28</v>
      </c>
      <c r="N196" s="1">
        <v>2453</v>
      </c>
      <c r="P196" s="1" t="s">
        <v>29</v>
      </c>
      <c r="Q196" s="1" t="s">
        <v>30</v>
      </c>
      <c r="R196" s="1" t="s">
        <v>31</v>
      </c>
      <c r="S196" s="1" t="s">
        <v>40</v>
      </c>
      <c r="T196" s="1">
        <v>4.4000000000000004</v>
      </c>
      <c r="U196" s="1">
        <v>4</v>
      </c>
      <c r="V196" s="2">
        <v>43482</v>
      </c>
      <c r="W196" s="1">
        <v>18</v>
      </c>
      <c r="X196" t="str">
        <f>INDEX(Position!B:B, MATCH(Table2[[#This Row],[Position ID]],Position!A:A,0))</f>
        <v>Production Technician I</v>
      </c>
      <c r="Y196" t="str">
        <f>INDEX(Department!B:B, MATCH(Table2[[#This Row],[Department ID]],Department!A:A,0))</f>
        <v>Production</v>
      </c>
      <c r="Z196" t="str">
        <f>INDEX(Manager!B:B, MATCH(Table2[[#This Row],[Manager ID]],Manager!A:A,0))</f>
        <v>Elijiah Gray</v>
      </c>
      <c r="AA196">
        <f ca="1">DATEDIF(Table2[[#This Row],[DOB]],$AF$2,"y")</f>
        <v>40</v>
      </c>
      <c r="AB196" t="str">
        <f ca="1">IF(Table2[[#This Row],[Age]]&lt;20,"&lt;20", IF(Table2[[#This Row],[Age]]&lt;=29, "20-29", IF(Table2[[#This Row],[Age]]&lt;=39, "30-39", IF(Table2[[#This Row],[Age]]&lt;=49, "40-49", IF(Table2[[#This Row],[Age]]&lt;=60,"50-60","&gt;60")))))</f>
        <v>40-49</v>
      </c>
      <c r="AC196">
        <f>YEAR(Table2[[#This Row],[DateofHire]])</f>
        <v>2013</v>
      </c>
      <c r="AD19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197" spans="1:30" ht="15.75" customHeight="1" x14ac:dyDescent="0.35">
      <c r="A197" s="1" t="s">
        <v>313</v>
      </c>
      <c r="B197" s="1">
        <v>10120</v>
      </c>
      <c r="C197" s="1" t="s">
        <v>42</v>
      </c>
      <c r="D197" s="1" t="s">
        <v>24</v>
      </c>
      <c r="E197" s="1">
        <v>10026</v>
      </c>
      <c r="F197" s="2">
        <v>41407</v>
      </c>
      <c r="G197" s="1">
        <v>74417</v>
      </c>
      <c r="H197" s="1" t="s">
        <v>512</v>
      </c>
      <c r="I197" s="2">
        <v>27364</v>
      </c>
      <c r="J197" s="1" t="s">
        <v>105</v>
      </c>
      <c r="K197" s="1" t="s">
        <v>26</v>
      </c>
      <c r="L197" s="1" t="s">
        <v>57</v>
      </c>
      <c r="M197" s="1" t="s">
        <v>28</v>
      </c>
      <c r="N197" s="1">
        <v>1460</v>
      </c>
      <c r="P197" s="1" t="s">
        <v>29</v>
      </c>
      <c r="Q197" s="1" t="s">
        <v>30</v>
      </c>
      <c r="R197" s="1" t="s">
        <v>31</v>
      </c>
      <c r="S197" s="1" t="s">
        <v>40</v>
      </c>
      <c r="T197" s="1">
        <v>4.29</v>
      </c>
      <c r="U197" s="1">
        <v>5</v>
      </c>
      <c r="V197" s="2">
        <v>43493</v>
      </c>
      <c r="W197" s="1">
        <v>11</v>
      </c>
      <c r="X197" t="str">
        <f>INDEX(Position!B:B, MATCH(Table2[[#This Row],[Position ID]],Position!A:A,0))</f>
        <v>Production Technician II</v>
      </c>
      <c r="Y197" t="str">
        <f>INDEX(Department!B:B, MATCH(Table2[[#This Row],[Department ID]],Department!A:A,0))</f>
        <v>Production</v>
      </c>
      <c r="Z197" t="str">
        <f>INDEX(Manager!B:B, MATCH(Table2[[#This Row],[Manager ID]],Manager!A:A,0))</f>
        <v>Michael Albert</v>
      </c>
      <c r="AA197">
        <f ca="1">DATEDIF(Table2[[#This Row],[DOB]],$AF$2,"y")</f>
        <v>49</v>
      </c>
      <c r="AB197" t="str">
        <f ca="1">IF(Table2[[#This Row],[Age]]&lt;20,"&lt;20", IF(Table2[[#This Row],[Age]]&lt;=29, "20-29", IF(Table2[[#This Row],[Age]]&lt;=39, "30-39", IF(Table2[[#This Row],[Age]]&lt;=49, "40-49", IF(Table2[[#This Row],[Age]]&lt;=60,"50-60","&gt;60")))))</f>
        <v>40-49</v>
      </c>
      <c r="AC197">
        <f>YEAR(Table2[[#This Row],[DateofHire]])</f>
        <v>2013</v>
      </c>
      <c r="AD19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198" spans="1:30" ht="15.75" customHeight="1" x14ac:dyDescent="0.35">
      <c r="A198" s="1" t="s">
        <v>314</v>
      </c>
      <c r="B198" s="1">
        <v>10216</v>
      </c>
      <c r="C198" s="1" t="s">
        <v>23</v>
      </c>
      <c r="D198" s="1" t="s">
        <v>24</v>
      </c>
      <c r="E198" s="1">
        <v>10196</v>
      </c>
      <c r="F198" s="2">
        <v>41463</v>
      </c>
      <c r="G198" s="1">
        <v>57575</v>
      </c>
      <c r="H198" s="1" t="s">
        <v>512</v>
      </c>
      <c r="I198" s="2">
        <v>29329</v>
      </c>
      <c r="J198" s="1" t="s">
        <v>25</v>
      </c>
      <c r="K198" s="1" t="s">
        <v>26</v>
      </c>
      <c r="L198" s="1" t="s">
        <v>82</v>
      </c>
      <c r="M198" s="1" t="s">
        <v>28</v>
      </c>
      <c r="N198" s="1">
        <v>1550</v>
      </c>
      <c r="P198" s="1" t="s">
        <v>29</v>
      </c>
      <c r="Q198" s="1" t="s">
        <v>30</v>
      </c>
      <c r="R198" s="1" t="s">
        <v>31</v>
      </c>
      <c r="S198" s="1" t="s">
        <v>40</v>
      </c>
      <c r="T198" s="1">
        <v>4.0999999999999996</v>
      </c>
      <c r="U198" s="1">
        <v>4</v>
      </c>
      <c r="V198" s="2">
        <v>43487</v>
      </c>
      <c r="W198" s="1">
        <v>13</v>
      </c>
      <c r="X198" t="str">
        <f>INDEX(Position!B:B, MATCH(Table2[[#This Row],[Position ID]],Position!A:A,0))</f>
        <v>Production Technician I</v>
      </c>
      <c r="Y198" t="str">
        <f>INDEX(Department!B:B, MATCH(Table2[[#This Row],[Department ID]],Department!A:A,0))</f>
        <v>Production</v>
      </c>
      <c r="Z198" t="str">
        <f>INDEX(Manager!B:B, MATCH(Table2[[#This Row],[Manager ID]],Manager!A:A,0))</f>
        <v>Kissy Sullivan</v>
      </c>
      <c r="AA198">
        <f ca="1">DATEDIF(Table2[[#This Row],[DOB]],$AF$2,"y")</f>
        <v>44</v>
      </c>
      <c r="AB198" t="str">
        <f ca="1">IF(Table2[[#This Row],[Age]]&lt;20,"&lt;20", IF(Table2[[#This Row],[Age]]&lt;=29, "20-29", IF(Table2[[#This Row],[Age]]&lt;=39, "30-39", IF(Table2[[#This Row],[Age]]&lt;=49, "40-49", IF(Table2[[#This Row],[Age]]&lt;=60,"50-60","&gt;60")))))</f>
        <v>40-49</v>
      </c>
      <c r="AC198">
        <f>YEAR(Table2[[#This Row],[DateofHire]])</f>
        <v>2013</v>
      </c>
      <c r="AD19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199" spans="1:30" ht="15.75" customHeight="1" x14ac:dyDescent="0.35">
      <c r="A199" s="1" t="s">
        <v>315</v>
      </c>
      <c r="B199" s="1">
        <v>10079</v>
      </c>
      <c r="C199" s="1" t="s">
        <v>276</v>
      </c>
      <c r="D199" s="1" t="s">
        <v>35</v>
      </c>
      <c r="E199" s="1">
        <v>10197</v>
      </c>
      <c r="F199" s="2">
        <v>42776</v>
      </c>
      <c r="G199" s="1">
        <v>87921</v>
      </c>
      <c r="H199" s="1" t="s">
        <v>512</v>
      </c>
      <c r="I199" s="2">
        <v>25683</v>
      </c>
      <c r="J199" s="1" t="s">
        <v>25</v>
      </c>
      <c r="K199" s="1" t="s">
        <v>26</v>
      </c>
      <c r="L199" s="1" t="s">
        <v>82</v>
      </c>
      <c r="M199" s="1" t="s">
        <v>28</v>
      </c>
      <c r="N199" s="1">
        <v>2056</v>
      </c>
      <c r="P199" s="1" t="s">
        <v>29</v>
      </c>
      <c r="Q199" s="1" t="s">
        <v>30</v>
      </c>
      <c r="R199" s="1" t="s">
        <v>39</v>
      </c>
      <c r="S199" s="1" t="s">
        <v>40</v>
      </c>
      <c r="T199" s="1">
        <v>5</v>
      </c>
      <c r="U199" s="1">
        <v>3</v>
      </c>
      <c r="V199" s="2">
        <v>43521</v>
      </c>
      <c r="W199" s="1">
        <v>17</v>
      </c>
      <c r="X199" t="str">
        <f>INDEX(Position!B:B, MATCH(Table2[[#This Row],[Position ID]],Position!A:A,0))</f>
        <v>Senior BI Developer</v>
      </c>
      <c r="Y199" t="str">
        <f>INDEX(Department!B:B, MATCH(Table2[[#This Row],[Department ID]],Department!A:A,0))</f>
        <v>IT/IS</v>
      </c>
      <c r="Z199" t="str">
        <f>INDEX(Manager!B:B, MATCH(Table2[[#This Row],[Manager ID]],Manager!A:A,0))</f>
        <v>Brian Champaigne</v>
      </c>
      <c r="AA199">
        <f ca="1">DATEDIF(Table2[[#This Row],[DOB]],$AF$2,"y")</f>
        <v>54</v>
      </c>
      <c r="AB199" t="str">
        <f ca="1">IF(Table2[[#This Row],[Age]]&lt;20,"&lt;20", IF(Table2[[#This Row],[Age]]&lt;=29, "20-29", IF(Table2[[#This Row],[Age]]&lt;=39, "30-39", IF(Table2[[#This Row],[Age]]&lt;=49, "40-49", IF(Table2[[#This Row],[Age]]&lt;=60,"50-60","&gt;60")))))</f>
        <v>50-60</v>
      </c>
      <c r="AC199">
        <f>YEAR(Table2[[#This Row],[DateofHire]])</f>
        <v>2017</v>
      </c>
      <c r="AD19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200" spans="1:30" ht="15.75" customHeight="1" x14ac:dyDescent="0.35">
      <c r="A200" s="1" t="s">
        <v>316</v>
      </c>
      <c r="B200" s="1">
        <v>10215</v>
      </c>
      <c r="C200" s="1" t="s">
        <v>23</v>
      </c>
      <c r="D200" s="1" t="s">
        <v>24</v>
      </c>
      <c r="E200" s="1">
        <v>10069</v>
      </c>
      <c r="F200" s="2">
        <v>40812</v>
      </c>
      <c r="G200" s="1">
        <v>50470</v>
      </c>
      <c r="H200" s="1" t="s">
        <v>512</v>
      </c>
      <c r="I200" s="2">
        <v>32630</v>
      </c>
      <c r="J200" s="1" t="s">
        <v>25</v>
      </c>
      <c r="K200" s="1" t="s">
        <v>26</v>
      </c>
      <c r="L200" s="1" t="s">
        <v>57</v>
      </c>
      <c r="M200" s="1" t="s">
        <v>28</v>
      </c>
      <c r="N200" s="1">
        <v>2110</v>
      </c>
      <c r="O200" s="2">
        <v>41733</v>
      </c>
      <c r="P200" s="1" t="s">
        <v>47</v>
      </c>
      <c r="Q200" s="1" t="s">
        <v>38</v>
      </c>
      <c r="R200" s="1" t="s">
        <v>58</v>
      </c>
      <c r="S200" s="1" t="s">
        <v>40</v>
      </c>
      <c r="T200" s="1">
        <v>4.3</v>
      </c>
      <c r="U200" s="1">
        <v>3</v>
      </c>
      <c r="V200" s="2">
        <v>41335</v>
      </c>
      <c r="W200" s="1">
        <v>19</v>
      </c>
      <c r="X200" t="str">
        <f>INDEX(Position!B:B, MATCH(Table2[[#This Row],[Position ID]],Position!A:A,0))</f>
        <v>Production Technician I</v>
      </c>
      <c r="Y200" t="str">
        <f>INDEX(Department!B:B, MATCH(Table2[[#This Row],[Department ID]],Department!A:A,0))</f>
        <v>Production</v>
      </c>
      <c r="Z200" t="str">
        <f>INDEX(Manager!B:B, MATCH(Table2[[#This Row],[Manager ID]],Manager!A:A,0))</f>
        <v>Webster Butler</v>
      </c>
      <c r="AA200">
        <f ca="1">DATEDIF(Table2[[#This Row],[DOB]],$AF$2,"y")</f>
        <v>35</v>
      </c>
      <c r="AB200" t="str">
        <f ca="1">IF(Table2[[#This Row],[Age]]&lt;20,"&lt;20", IF(Table2[[#This Row],[Age]]&lt;=29, "20-29", IF(Table2[[#This Row],[Age]]&lt;=39, "30-39", IF(Table2[[#This Row],[Age]]&lt;=49, "40-49", IF(Table2[[#This Row],[Age]]&lt;=60,"50-60","&gt;60")))))</f>
        <v>30-39</v>
      </c>
      <c r="AC200">
        <f>YEAR(Table2[[#This Row],[DateofHire]])</f>
        <v>2011</v>
      </c>
      <c r="AD20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01" spans="1:30" ht="15.75" customHeight="1" x14ac:dyDescent="0.35">
      <c r="A201" s="1" t="s">
        <v>317</v>
      </c>
      <c r="B201" s="1">
        <v>10185</v>
      </c>
      <c r="C201" s="1" t="s">
        <v>23</v>
      </c>
      <c r="D201" s="1" t="s">
        <v>24</v>
      </c>
      <c r="E201" s="1">
        <v>10002</v>
      </c>
      <c r="F201" s="2">
        <v>41365</v>
      </c>
      <c r="G201" s="1">
        <v>46664</v>
      </c>
      <c r="H201" s="1" t="s">
        <v>512</v>
      </c>
      <c r="I201" s="2">
        <v>30403</v>
      </c>
      <c r="J201" s="1" t="s">
        <v>36</v>
      </c>
      <c r="K201" s="1" t="s">
        <v>26</v>
      </c>
      <c r="L201" s="1" t="s">
        <v>27</v>
      </c>
      <c r="M201" s="1" t="s">
        <v>28</v>
      </c>
      <c r="N201" s="1">
        <v>2421</v>
      </c>
      <c r="O201" s="2">
        <v>42515</v>
      </c>
      <c r="P201" s="1" t="s">
        <v>156</v>
      </c>
      <c r="Q201" s="1" t="s">
        <v>38</v>
      </c>
      <c r="R201" s="1" t="s">
        <v>55</v>
      </c>
      <c r="S201" s="1" t="s">
        <v>40</v>
      </c>
      <c r="T201" s="1">
        <v>3.18</v>
      </c>
      <c r="U201" s="1">
        <v>3</v>
      </c>
      <c r="V201" s="2">
        <v>42435</v>
      </c>
      <c r="W201" s="1">
        <v>10</v>
      </c>
      <c r="X201" t="str">
        <f>INDEX(Position!B:B, MATCH(Table2[[#This Row],[Position ID]],Position!A:A,0))</f>
        <v>Production Technician I</v>
      </c>
      <c r="Y201" t="str">
        <f>INDEX(Department!B:B, MATCH(Table2[[#This Row],[Department ID]],Department!A:A,0))</f>
        <v>Production</v>
      </c>
      <c r="Z201" t="str">
        <f>INDEX(Manager!B:B, MATCH(Table2[[#This Row],[Manager ID]],Manager!A:A,0))</f>
        <v>Amy Dunn</v>
      </c>
      <c r="AA201">
        <f ca="1">DATEDIF(Table2[[#This Row],[DOB]],$AF$2,"y")</f>
        <v>41</v>
      </c>
      <c r="AB201" t="str">
        <f ca="1">IF(Table2[[#This Row],[Age]]&lt;20,"&lt;20", IF(Table2[[#This Row],[Age]]&lt;=29, "20-29", IF(Table2[[#This Row],[Age]]&lt;=39, "30-39", IF(Table2[[#This Row],[Age]]&lt;=49, "40-49", IF(Table2[[#This Row],[Age]]&lt;=60,"50-60","&gt;60")))))</f>
        <v>40-49</v>
      </c>
      <c r="AC201">
        <f>YEAR(Table2[[#This Row],[DateofHire]])</f>
        <v>2013</v>
      </c>
      <c r="AD20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02" spans="1:30" ht="15.75" customHeight="1" x14ac:dyDescent="0.35">
      <c r="A202" s="1" t="s">
        <v>318</v>
      </c>
      <c r="B202" s="1">
        <v>10063</v>
      </c>
      <c r="C202" s="1" t="s">
        <v>23</v>
      </c>
      <c r="D202" s="1" t="s">
        <v>24</v>
      </c>
      <c r="E202" s="1">
        <v>10062</v>
      </c>
      <c r="F202" s="2">
        <v>41771</v>
      </c>
      <c r="G202" s="1">
        <v>48495</v>
      </c>
      <c r="H202" s="1" t="s">
        <v>512</v>
      </c>
      <c r="I202" s="2">
        <v>28223</v>
      </c>
      <c r="J202" s="1" t="s">
        <v>36</v>
      </c>
      <c r="K202" s="1" t="s">
        <v>26</v>
      </c>
      <c r="L202" s="1" t="s">
        <v>27</v>
      </c>
      <c r="M202" s="1" t="s">
        <v>28</v>
      </c>
      <c r="N202" s="1">
        <v>2136</v>
      </c>
      <c r="P202" s="1" t="s">
        <v>29</v>
      </c>
      <c r="Q202" s="1" t="s">
        <v>30</v>
      </c>
      <c r="R202" s="1" t="s">
        <v>31</v>
      </c>
      <c r="S202" s="1" t="s">
        <v>40</v>
      </c>
      <c r="T202" s="1">
        <v>5</v>
      </c>
      <c r="U202" s="1">
        <v>5</v>
      </c>
      <c r="V202" s="2">
        <v>43514</v>
      </c>
      <c r="W202" s="1">
        <v>11</v>
      </c>
      <c r="X202" t="str">
        <f>INDEX(Position!B:B, MATCH(Table2[[#This Row],[Position ID]],Position!A:A,0))</f>
        <v>Production Technician I</v>
      </c>
      <c r="Y202" t="str">
        <f>INDEX(Department!B:B, MATCH(Table2[[#This Row],[Department ID]],Department!A:A,0))</f>
        <v>Production</v>
      </c>
      <c r="Z202" t="str">
        <f>INDEX(Manager!B:B, MATCH(Table2[[#This Row],[Manager ID]],Manager!A:A,0))</f>
        <v>Ketsia Liebig</v>
      </c>
      <c r="AA202">
        <f ca="1">DATEDIF(Table2[[#This Row],[DOB]],$AF$2,"y")</f>
        <v>47</v>
      </c>
      <c r="AB202" t="str">
        <f ca="1">IF(Table2[[#This Row],[Age]]&lt;20,"&lt;20", IF(Table2[[#This Row],[Age]]&lt;=29, "20-29", IF(Table2[[#This Row],[Age]]&lt;=39, "30-39", IF(Table2[[#This Row],[Age]]&lt;=49, "40-49", IF(Table2[[#This Row],[Age]]&lt;=60,"50-60","&gt;60")))))</f>
        <v>40-49</v>
      </c>
      <c r="AC202">
        <f>YEAR(Table2[[#This Row],[DateofHire]])</f>
        <v>2014</v>
      </c>
      <c r="AD20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03" spans="1:30" ht="15.75" customHeight="1" x14ac:dyDescent="0.35">
      <c r="A203" s="1" t="s">
        <v>319</v>
      </c>
      <c r="B203" s="1">
        <v>10037</v>
      </c>
      <c r="C203" s="1" t="s">
        <v>23</v>
      </c>
      <c r="D203" s="1" t="s">
        <v>24</v>
      </c>
      <c r="E203" s="1">
        <v>10114</v>
      </c>
      <c r="F203" s="2">
        <v>41365</v>
      </c>
      <c r="G203" s="1">
        <v>52984</v>
      </c>
      <c r="H203" s="1" t="s">
        <v>511</v>
      </c>
      <c r="I203" s="2">
        <v>24626</v>
      </c>
      <c r="J203" s="1" t="s">
        <v>105</v>
      </c>
      <c r="K203" s="1" t="s">
        <v>26</v>
      </c>
      <c r="L203" s="1" t="s">
        <v>57</v>
      </c>
      <c r="M203" s="1" t="s">
        <v>28</v>
      </c>
      <c r="N203" s="1">
        <v>1810</v>
      </c>
      <c r="P203" s="1" t="s">
        <v>29</v>
      </c>
      <c r="Q203" s="1" t="s">
        <v>30</v>
      </c>
      <c r="R203" s="1" t="s">
        <v>58</v>
      </c>
      <c r="S203" s="1" t="s">
        <v>32</v>
      </c>
      <c r="T203" s="1">
        <v>4</v>
      </c>
      <c r="U203" s="1">
        <v>3</v>
      </c>
      <c r="V203" s="2">
        <v>43509</v>
      </c>
      <c r="W203" s="1">
        <v>12</v>
      </c>
      <c r="X203" t="str">
        <f>INDEX(Position!B:B, MATCH(Table2[[#This Row],[Position ID]],Position!A:A,0))</f>
        <v>Production Technician I</v>
      </c>
      <c r="Y203" t="str">
        <f>INDEX(Department!B:B, MATCH(Table2[[#This Row],[Department ID]],Department!A:A,0))</f>
        <v>Production</v>
      </c>
      <c r="Z203" t="str">
        <f>INDEX(Manager!B:B, MATCH(Table2[[#This Row],[Manager ID]],Manager!A:A,0))</f>
        <v>Brannon Miller</v>
      </c>
      <c r="AA203">
        <f ca="1">DATEDIF(Table2[[#This Row],[DOB]],$AF$2,"y")</f>
        <v>57</v>
      </c>
      <c r="AB203" t="str">
        <f ca="1">IF(Table2[[#This Row],[Age]]&lt;20,"&lt;20", IF(Table2[[#This Row],[Age]]&lt;=29, "20-29", IF(Table2[[#This Row],[Age]]&lt;=39, "30-39", IF(Table2[[#This Row],[Age]]&lt;=49, "40-49", IF(Table2[[#This Row],[Age]]&lt;=60,"50-60","&gt;60")))))</f>
        <v>50-60</v>
      </c>
      <c r="AC203">
        <f>YEAR(Table2[[#This Row],[DateofHire]])</f>
        <v>2013</v>
      </c>
      <c r="AD20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04" spans="1:30" ht="15.75" customHeight="1" x14ac:dyDescent="0.35">
      <c r="A204" s="1" t="s">
        <v>320</v>
      </c>
      <c r="B204" s="1">
        <v>10042</v>
      </c>
      <c r="C204" s="1" t="s">
        <v>107</v>
      </c>
      <c r="D204" s="1" t="s">
        <v>108</v>
      </c>
      <c r="E204" s="1">
        <v>10200</v>
      </c>
      <c r="F204" s="2">
        <v>41463</v>
      </c>
      <c r="G204" s="1">
        <v>63695</v>
      </c>
      <c r="H204" s="1" t="s">
        <v>511</v>
      </c>
      <c r="I204" s="2">
        <v>32598</v>
      </c>
      <c r="J204" s="1" t="s">
        <v>25</v>
      </c>
      <c r="K204" s="1" t="s">
        <v>26</v>
      </c>
      <c r="L204" s="1" t="s">
        <v>69</v>
      </c>
      <c r="M204" s="1" t="s">
        <v>321</v>
      </c>
      <c r="N204" s="1">
        <v>30428</v>
      </c>
      <c r="P204" s="1" t="s">
        <v>29</v>
      </c>
      <c r="Q204" s="1" t="s">
        <v>30</v>
      </c>
      <c r="R204" s="1" t="s">
        <v>39</v>
      </c>
      <c r="S204" s="1" t="s">
        <v>40</v>
      </c>
      <c r="T204" s="1">
        <v>5</v>
      </c>
      <c r="U204" s="1">
        <v>5</v>
      </c>
      <c r="V204" s="2">
        <v>43490</v>
      </c>
      <c r="W204" s="1">
        <v>2</v>
      </c>
      <c r="X204" t="str">
        <f>INDEX(Position!B:B, MATCH(Table2[[#This Row],[Position ID]],Position!A:A,0))</f>
        <v>Area Sales Manager</v>
      </c>
      <c r="Y204" t="str">
        <f>INDEX(Department!B:B, MATCH(Table2[[#This Row],[Department ID]],Department!A:A,0))</f>
        <v>Sales</v>
      </c>
      <c r="Z204" t="str">
        <f>INDEX(Manager!B:B, MATCH(Table2[[#This Row],[Manager ID]],Manager!A:A,0))</f>
        <v>Lynn Daneault</v>
      </c>
      <c r="AA204">
        <f ca="1">DATEDIF(Table2[[#This Row],[DOB]],$AF$2,"y")</f>
        <v>35</v>
      </c>
      <c r="AB204" t="str">
        <f ca="1">IF(Table2[[#This Row],[Age]]&lt;20,"&lt;20", IF(Table2[[#This Row],[Age]]&lt;=29, "20-29", IF(Table2[[#This Row],[Age]]&lt;=39, "30-39", IF(Table2[[#This Row],[Age]]&lt;=49, "40-49", IF(Table2[[#This Row],[Age]]&lt;=60,"50-60","&gt;60")))))</f>
        <v>30-39</v>
      </c>
      <c r="AC204">
        <f>YEAR(Table2[[#This Row],[DateofHire]])</f>
        <v>2013</v>
      </c>
      <c r="AD20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05" spans="1:30" ht="15.75" customHeight="1" x14ac:dyDescent="0.35">
      <c r="A205" s="1" t="s">
        <v>322</v>
      </c>
      <c r="B205" s="1">
        <v>10206</v>
      </c>
      <c r="C205" s="1" t="s">
        <v>23</v>
      </c>
      <c r="D205" s="1" t="s">
        <v>24</v>
      </c>
      <c r="E205" s="1">
        <v>10252</v>
      </c>
      <c r="F205" s="2">
        <v>41463</v>
      </c>
      <c r="G205" s="1">
        <v>62061</v>
      </c>
      <c r="H205" s="1" t="s">
        <v>511</v>
      </c>
      <c r="I205" s="2">
        <v>30870</v>
      </c>
      <c r="J205" s="1" t="s">
        <v>25</v>
      </c>
      <c r="K205" s="1" t="s">
        <v>26</v>
      </c>
      <c r="L205" s="1" t="s">
        <v>27</v>
      </c>
      <c r="M205" s="1" t="s">
        <v>28</v>
      </c>
      <c r="N205" s="1">
        <v>2132</v>
      </c>
      <c r="P205" s="1" t="s">
        <v>29</v>
      </c>
      <c r="Q205" s="1" t="s">
        <v>30</v>
      </c>
      <c r="R205" s="1" t="s">
        <v>31</v>
      </c>
      <c r="S205" s="1" t="s">
        <v>40</v>
      </c>
      <c r="T205" s="1">
        <v>3.6</v>
      </c>
      <c r="U205" s="1">
        <v>5</v>
      </c>
      <c r="V205" s="2">
        <v>43467</v>
      </c>
      <c r="W205" s="1">
        <v>4</v>
      </c>
      <c r="X205" t="str">
        <f>INDEX(Position!B:B, MATCH(Table2[[#This Row],[Position ID]],Position!A:A,0))</f>
        <v>Production Technician I</v>
      </c>
      <c r="Y205" t="str">
        <f>INDEX(Department!B:B, MATCH(Table2[[#This Row],[Department ID]],Department!A:A,0))</f>
        <v>Production</v>
      </c>
      <c r="Z205" t="str">
        <f>INDEX(Manager!B:B, MATCH(Table2[[#This Row],[Manager ID]],Manager!A:A,0))</f>
        <v>David Stanley</v>
      </c>
      <c r="AA205">
        <f ca="1">DATEDIF(Table2[[#This Row],[DOB]],$AF$2,"y")</f>
        <v>40</v>
      </c>
      <c r="AB205" t="str">
        <f ca="1">IF(Table2[[#This Row],[Age]]&lt;20,"&lt;20", IF(Table2[[#This Row],[Age]]&lt;=29, "20-29", IF(Table2[[#This Row],[Age]]&lt;=39, "30-39", IF(Table2[[#This Row],[Age]]&lt;=49, "40-49", IF(Table2[[#This Row],[Age]]&lt;=60,"50-60","&gt;60")))))</f>
        <v>40-49</v>
      </c>
      <c r="AC205">
        <f>YEAR(Table2[[#This Row],[DateofHire]])</f>
        <v>2013</v>
      </c>
      <c r="AD20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06" spans="1:30" ht="15.75" customHeight="1" x14ac:dyDescent="0.35">
      <c r="A206" s="1" t="s">
        <v>323</v>
      </c>
      <c r="B206" s="1">
        <v>10104</v>
      </c>
      <c r="C206" s="1" t="s">
        <v>42</v>
      </c>
      <c r="D206" s="1" t="s">
        <v>24</v>
      </c>
      <c r="E206" s="1">
        <v>10088</v>
      </c>
      <c r="F206" s="2">
        <v>41953</v>
      </c>
      <c r="G206" s="1">
        <v>66738</v>
      </c>
      <c r="H206" s="1" t="s">
        <v>511</v>
      </c>
      <c r="I206" s="2">
        <v>31374</v>
      </c>
      <c r="J206" s="1" t="s">
        <v>25</v>
      </c>
      <c r="K206" s="1" t="s">
        <v>26</v>
      </c>
      <c r="L206" s="1" t="s">
        <v>27</v>
      </c>
      <c r="M206" s="1" t="s">
        <v>28</v>
      </c>
      <c r="N206" s="1">
        <v>1040</v>
      </c>
      <c r="P206" s="1" t="s">
        <v>29</v>
      </c>
      <c r="Q206" s="1" t="s">
        <v>30</v>
      </c>
      <c r="R206" s="1" t="s">
        <v>39</v>
      </c>
      <c r="S206" s="1" t="s">
        <v>40</v>
      </c>
      <c r="T206" s="1">
        <v>4.53</v>
      </c>
      <c r="U206" s="1">
        <v>5</v>
      </c>
      <c r="V206" s="2">
        <v>43481</v>
      </c>
      <c r="W206" s="1">
        <v>5</v>
      </c>
      <c r="X206" t="str">
        <f>INDEX(Position!B:B, MATCH(Table2[[#This Row],[Position ID]],Position!A:A,0))</f>
        <v>Production Technician II</v>
      </c>
      <c r="Y206" t="str">
        <f>INDEX(Department!B:B, MATCH(Table2[[#This Row],[Department ID]],Department!A:A,0))</f>
        <v>Production</v>
      </c>
      <c r="Z206" t="str">
        <f>INDEX(Manager!B:B, MATCH(Table2[[#This Row],[Manager ID]],Manager!A:A,0))</f>
        <v>Elijiah Gray</v>
      </c>
      <c r="AA206">
        <f ca="1">DATEDIF(Table2[[#This Row],[DOB]],$AF$2,"y")</f>
        <v>38</v>
      </c>
      <c r="AB206" t="str">
        <f ca="1">IF(Table2[[#This Row],[Age]]&lt;20,"&lt;20", IF(Table2[[#This Row],[Age]]&lt;=29, "20-29", IF(Table2[[#This Row],[Age]]&lt;=39, "30-39", IF(Table2[[#This Row],[Age]]&lt;=49, "40-49", IF(Table2[[#This Row],[Age]]&lt;=60,"50-60","&gt;60")))))</f>
        <v>30-39</v>
      </c>
      <c r="AC206">
        <f>YEAR(Table2[[#This Row],[DateofHire]])</f>
        <v>2014</v>
      </c>
      <c r="AD20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07" spans="1:30" ht="15.75" customHeight="1" x14ac:dyDescent="0.35">
      <c r="A207" s="1" t="s">
        <v>324</v>
      </c>
      <c r="B207" s="1">
        <v>10303</v>
      </c>
      <c r="C207" s="1" t="s">
        <v>23</v>
      </c>
      <c r="D207" s="1" t="s">
        <v>24</v>
      </c>
      <c r="E207" s="1">
        <v>10196</v>
      </c>
      <c r="F207" s="2">
        <v>41729</v>
      </c>
      <c r="G207" s="1">
        <v>52674</v>
      </c>
      <c r="H207" s="1" t="s">
        <v>511</v>
      </c>
      <c r="I207" s="2">
        <v>29494</v>
      </c>
      <c r="J207" s="1" t="s">
        <v>25</v>
      </c>
      <c r="K207" s="1" t="s">
        <v>26</v>
      </c>
      <c r="L207" s="1" t="s">
        <v>69</v>
      </c>
      <c r="M207" s="1" t="s">
        <v>28</v>
      </c>
      <c r="N207" s="1">
        <v>2152</v>
      </c>
      <c r="O207" s="2">
        <v>43221</v>
      </c>
      <c r="P207" s="1" t="s">
        <v>80</v>
      </c>
      <c r="Q207" s="1" t="s">
        <v>74</v>
      </c>
      <c r="R207" s="1" t="s">
        <v>31</v>
      </c>
      <c r="S207" s="1" t="s">
        <v>154</v>
      </c>
      <c r="T207" s="1">
        <v>2.33</v>
      </c>
      <c r="U207" s="1">
        <v>2</v>
      </c>
      <c r="V207" s="2">
        <v>43168</v>
      </c>
      <c r="W207" s="1">
        <v>3</v>
      </c>
      <c r="X207" t="str">
        <f>INDEX(Position!B:B, MATCH(Table2[[#This Row],[Position ID]],Position!A:A,0))</f>
        <v>Production Technician I</v>
      </c>
      <c r="Y207" t="str">
        <f>INDEX(Department!B:B, MATCH(Table2[[#This Row],[Department ID]],Department!A:A,0))</f>
        <v>Production</v>
      </c>
      <c r="Z207" t="str">
        <f>INDEX(Manager!B:B, MATCH(Table2[[#This Row],[Manager ID]],Manager!A:A,0))</f>
        <v>Kissy Sullivan</v>
      </c>
      <c r="AA207">
        <f ca="1">DATEDIF(Table2[[#This Row],[DOB]],$AF$2,"y")</f>
        <v>44</v>
      </c>
      <c r="AB207" t="str">
        <f ca="1">IF(Table2[[#This Row],[Age]]&lt;20,"&lt;20", IF(Table2[[#This Row],[Age]]&lt;=29, "20-29", IF(Table2[[#This Row],[Age]]&lt;=39, "30-39", IF(Table2[[#This Row],[Age]]&lt;=49, "40-49", IF(Table2[[#This Row],[Age]]&lt;=60,"50-60","&gt;60")))))</f>
        <v>40-49</v>
      </c>
      <c r="AC207">
        <f>YEAR(Table2[[#This Row],[DateofHire]])</f>
        <v>2014</v>
      </c>
      <c r="AD20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08" spans="1:30" ht="15.75" customHeight="1" x14ac:dyDescent="0.35">
      <c r="A208" s="1" t="s">
        <v>325</v>
      </c>
      <c r="B208" s="1">
        <v>10078</v>
      </c>
      <c r="C208" s="1" t="s">
        <v>42</v>
      </c>
      <c r="D208" s="1" t="s">
        <v>24</v>
      </c>
      <c r="E208" s="1">
        <v>10069</v>
      </c>
      <c r="F208" s="2">
        <v>41043</v>
      </c>
      <c r="G208" s="1">
        <v>71966</v>
      </c>
      <c r="H208" s="1" t="s">
        <v>511</v>
      </c>
      <c r="I208" s="2">
        <v>19035</v>
      </c>
      <c r="J208" s="1" t="s">
        <v>36</v>
      </c>
      <c r="K208" s="1" t="s">
        <v>26</v>
      </c>
      <c r="L208" s="1" t="s">
        <v>82</v>
      </c>
      <c r="M208" s="1" t="s">
        <v>28</v>
      </c>
      <c r="N208" s="1">
        <v>2492</v>
      </c>
      <c r="O208" s="2">
        <v>41505</v>
      </c>
      <c r="P208" s="1" t="s">
        <v>64</v>
      </c>
      <c r="Q208" s="1" t="s">
        <v>38</v>
      </c>
      <c r="R208" s="1" t="s">
        <v>31</v>
      </c>
      <c r="S208" s="1" t="s">
        <v>40</v>
      </c>
      <c r="T208" s="1">
        <v>5</v>
      </c>
      <c r="U208" s="1">
        <v>3</v>
      </c>
      <c r="V208" s="2">
        <v>41457</v>
      </c>
      <c r="W208" s="1">
        <v>17</v>
      </c>
      <c r="X208" t="str">
        <f>INDEX(Position!B:B, MATCH(Table2[[#This Row],[Position ID]],Position!A:A,0))</f>
        <v>Production Technician II</v>
      </c>
      <c r="Y208" t="str">
        <f>INDEX(Department!B:B, MATCH(Table2[[#This Row],[Department ID]],Department!A:A,0))</f>
        <v>Production</v>
      </c>
      <c r="Z208" t="str">
        <f>INDEX(Manager!B:B, MATCH(Table2[[#This Row],[Manager ID]],Manager!A:A,0))</f>
        <v>Webster Butler</v>
      </c>
      <c r="AA208">
        <f ca="1">DATEDIF(Table2[[#This Row],[DOB]],$AF$2,"y")</f>
        <v>72</v>
      </c>
      <c r="AB208" t="str">
        <f ca="1">IF(Table2[[#This Row],[Age]]&lt;20,"&lt;20", IF(Table2[[#This Row],[Age]]&lt;=29, "20-29", IF(Table2[[#This Row],[Age]]&lt;=39, "30-39", IF(Table2[[#This Row],[Age]]&lt;=49, "40-49", IF(Table2[[#This Row],[Age]]&lt;=60,"50-60","&gt;60")))))</f>
        <v>&gt;60</v>
      </c>
      <c r="AC208">
        <f>YEAR(Table2[[#This Row],[DateofHire]])</f>
        <v>2012</v>
      </c>
      <c r="AD20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209" spans="1:30" ht="15.75" customHeight="1" x14ac:dyDescent="0.35">
      <c r="A209" s="1" t="s">
        <v>326</v>
      </c>
      <c r="B209" s="1">
        <v>10121</v>
      </c>
      <c r="C209" s="1" t="s">
        <v>107</v>
      </c>
      <c r="D209" s="1" t="s">
        <v>108</v>
      </c>
      <c r="E209" s="1">
        <v>10200</v>
      </c>
      <c r="F209" s="2">
        <v>41547</v>
      </c>
      <c r="G209" s="1">
        <v>63051</v>
      </c>
      <c r="H209" s="1" t="s">
        <v>511</v>
      </c>
      <c r="I209" s="2">
        <v>33004</v>
      </c>
      <c r="J209" s="1" t="s">
        <v>25</v>
      </c>
      <c r="K209" s="1" t="s">
        <v>26</v>
      </c>
      <c r="L209" s="1" t="s">
        <v>27</v>
      </c>
      <c r="M209" s="1" t="s">
        <v>327</v>
      </c>
      <c r="N209" s="1">
        <v>33174</v>
      </c>
      <c r="P209" s="1" t="s">
        <v>29</v>
      </c>
      <c r="Q209" s="1" t="s">
        <v>30</v>
      </c>
      <c r="R209" s="1" t="s">
        <v>39</v>
      </c>
      <c r="S209" s="1" t="s">
        <v>40</v>
      </c>
      <c r="T209" s="1">
        <v>4.28</v>
      </c>
      <c r="U209" s="1">
        <v>3</v>
      </c>
      <c r="V209" s="2">
        <v>43490</v>
      </c>
      <c r="W209" s="1">
        <v>1</v>
      </c>
      <c r="X209" t="str">
        <f>INDEX(Position!B:B, MATCH(Table2[[#This Row],[Position ID]],Position!A:A,0))</f>
        <v>Area Sales Manager</v>
      </c>
      <c r="Y209" t="str">
        <f>INDEX(Department!B:B, MATCH(Table2[[#This Row],[Department ID]],Department!A:A,0))</f>
        <v>Sales</v>
      </c>
      <c r="Z209" t="str">
        <f>INDEX(Manager!B:B, MATCH(Table2[[#This Row],[Manager ID]],Manager!A:A,0))</f>
        <v>Lynn Daneault</v>
      </c>
      <c r="AA209">
        <f ca="1">DATEDIF(Table2[[#This Row],[DOB]],$AF$2,"y")</f>
        <v>34</v>
      </c>
      <c r="AB209" t="str">
        <f ca="1">IF(Table2[[#This Row],[Age]]&lt;20,"&lt;20", IF(Table2[[#This Row],[Age]]&lt;=29, "20-29", IF(Table2[[#This Row],[Age]]&lt;=39, "30-39", IF(Table2[[#This Row],[Age]]&lt;=49, "40-49", IF(Table2[[#This Row],[Age]]&lt;=60,"50-60","&gt;60")))))</f>
        <v>30-39</v>
      </c>
      <c r="AC209">
        <f>YEAR(Table2[[#This Row],[DateofHire]])</f>
        <v>2013</v>
      </c>
      <c r="AD20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10" spans="1:30" ht="15.75" customHeight="1" x14ac:dyDescent="0.35">
      <c r="A210" s="1" t="s">
        <v>328</v>
      </c>
      <c r="B210" s="1">
        <v>10021</v>
      </c>
      <c r="C210" s="1" t="s">
        <v>23</v>
      </c>
      <c r="D210" s="1" t="s">
        <v>24</v>
      </c>
      <c r="E210" s="1">
        <v>10265</v>
      </c>
      <c r="F210" s="2">
        <v>41547</v>
      </c>
      <c r="G210" s="1">
        <v>47414</v>
      </c>
      <c r="H210" s="1" t="s">
        <v>512</v>
      </c>
      <c r="I210" s="2">
        <v>28105</v>
      </c>
      <c r="J210" s="1" t="s">
        <v>36</v>
      </c>
      <c r="K210" s="1" t="s">
        <v>26</v>
      </c>
      <c r="L210" s="1" t="s">
        <v>27</v>
      </c>
      <c r="M210" s="1" t="s">
        <v>28</v>
      </c>
      <c r="N210" s="1">
        <v>2478</v>
      </c>
      <c r="P210" s="1" t="s">
        <v>29</v>
      </c>
      <c r="Q210" s="1" t="s">
        <v>30</v>
      </c>
      <c r="R210" s="1" t="s">
        <v>31</v>
      </c>
      <c r="S210" s="1" t="s">
        <v>32</v>
      </c>
      <c r="T210" s="1">
        <v>5</v>
      </c>
      <c r="U210" s="1">
        <v>3</v>
      </c>
      <c r="V210" s="2">
        <v>43503</v>
      </c>
      <c r="W210" s="1">
        <v>13</v>
      </c>
      <c r="X210" t="str">
        <f>INDEX(Position!B:B, MATCH(Table2[[#This Row],[Position ID]],Position!A:A,0))</f>
        <v>Production Technician I</v>
      </c>
      <c r="Y210" t="str">
        <f>INDEX(Department!B:B, MATCH(Table2[[#This Row],[Department ID]],Department!A:A,0))</f>
        <v>Production</v>
      </c>
      <c r="Z210" t="str">
        <f>INDEX(Manager!B:B, MATCH(Table2[[#This Row],[Manager ID]],Manager!A:A,0))</f>
        <v>Kelley Spirea</v>
      </c>
      <c r="AA210">
        <f ca="1">DATEDIF(Table2[[#This Row],[DOB]],$AF$2,"y")</f>
        <v>47</v>
      </c>
      <c r="AB210" t="str">
        <f ca="1">IF(Table2[[#This Row],[Age]]&lt;20,"&lt;20", IF(Table2[[#This Row],[Age]]&lt;=29, "20-29", IF(Table2[[#This Row],[Age]]&lt;=39, "30-39", IF(Table2[[#This Row],[Age]]&lt;=49, "40-49", IF(Table2[[#This Row],[Age]]&lt;=60,"50-60","&gt;60")))))</f>
        <v>40-49</v>
      </c>
      <c r="AC210">
        <f>YEAR(Table2[[#This Row],[DateofHire]])</f>
        <v>2013</v>
      </c>
      <c r="AD21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11" spans="1:30" ht="15.75" customHeight="1" x14ac:dyDescent="0.35">
      <c r="A211" s="1" t="s">
        <v>329</v>
      </c>
      <c r="B211" s="1">
        <v>10281</v>
      </c>
      <c r="C211" s="1" t="s">
        <v>23</v>
      </c>
      <c r="D211" s="1" t="s">
        <v>24</v>
      </c>
      <c r="E211" s="1">
        <v>10026</v>
      </c>
      <c r="F211" s="2">
        <v>41687</v>
      </c>
      <c r="G211" s="1">
        <v>53060</v>
      </c>
      <c r="H211" s="1" t="s">
        <v>512</v>
      </c>
      <c r="I211" s="2">
        <v>29183</v>
      </c>
      <c r="J211" s="1" t="s">
        <v>25</v>
      </c>
      <c r="K211" s="1" t="s">
        <v>26</v>
      </c>
      <c r="L211" s="1" t="s">
        <v>57</v>
      </c>
      <c r="M211" s="1" t="s">
        <v>28</v>
      </c>
      <c r="N211" s="1">
        <v>1760</v>
      </c>
      <c r="P211" s="1" t="s">
        <v>29</v>
      </c>
      <c r="Q211" s="1" t="s">
        <v>30</v>
      </c>
      <c r="R211" s="1" t="s">
        <v>31</v>
      </c>
      <c r="S211" s="1" t="s">
        <v>88</v>
      </c>
      <c r="T211" s="1">
        <v>4.25</v>
      </c>
      <c r="U211" s="1">
        <v>3</v>
      </c>
      <c r="V211" s="2">
        <v>43500</v>
      </c>
      <c r="W211" s="1">
        <v>6</v>
      </c>
      <c r="X211" t="str">
        <f>INDEX(Position!B:B, MATCH(Table2[[#This Row],[Position ID]],Position!A:A,0))</f>
        <v>Production Technician I</v>
      </c>
      <c r="Y211" t="str">
        <f>INDEX(Department!B:B, MATCH(Table2[[#This Row],[Department ID]],Department!A:A,0))</f>
        <v>Production</v>
      </c>
      <c r="Z211" t="str">
        <f>INDEX(Manager!B:B, MATCH(Table2[[#This Row],[Manager ID]],Manager!A:A,0))</f>
        <v>Michael Albert</v>
      </c>
      <c r="AA211">
        <f ca="1">DATEDIF(Table2[[#This Row],[DOB]],$AF$2,"y")</f>
        <v>44</v>
      </c>
      <c r="AB211" t="str">
        <f ca="1">IF(Table2[[#This Row],[Age]]&lt;20,"&lt;20", IF(Table2[[#This Row],[Age]]&lt;=29, "20-29", IF(Table2[[#This Row],[Age]]&lt;=39, "30-39", IF(Table2[[#This Row],[Age]]&lt;=49, "40-49", IF(Table2[[#This Row],[Age]]&lt;=60,"50-60","&gt;60")))))</f>
        <v>40-49</v>
      </c>
      <c r="AC211">
        <f>YEAR(Table2[[#This Row],[DateofHire]])</f>
        <v>2014</v>
      </c>
      <c r="AD21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12" spans="1:30" ht="15.75" customHeight="1" x14ac:dyDescent="0.35">
      <c r="A212" s="1" t="s">
        <v>330</v>
      </c>
      <c r="B212" s="1">
        <v>10041</v>
      </c>
      <c r="C212" s="1" t="s">
        <v>107</v>
      </c>
      <c r="D212" s="1" t="s">
        <v>108</v>
      </c>
      <c r="E212" s="1">
        <v>10188</v>
      </c>
      <c r="F212" s="2">
        <v>42009</v>
      </c>
      <c r="G212" s="1">
        <v>68829</v>
      </c>
      <c r="H212" s="1" t="s">
        <v>512</v>
      </c>
      <c r="I212" s="2">
        <v>30090</v>
      </c>
      <c r="J212" s="1" t="s">
        <v>25</v>
      </c>
      <c r="K212" s="1" t="s">
        <v>26</v>
      </c>
      <c r="L212" s="1" t="s">
        <v>27</v>
      </c>
      <c r="M212" s="1" t="s">
        <v>331</v>
      </c>
      <c r="N212" s="1">
        <v>27229</v>
      </c>
      <c r="P212" s="1" t="s">
        <v>29</v>
      </c>
      <c r="Q212" s="1" t="s">
        <v>30</v>
      </c>
      <c r="R212" s="1" t="s">
        <v>163</v>
      </c>
      <c r="S212" s="1" t="s">
        <v>40</v>
      </c>
      <c r="T212" s="1">
        <v>5</v>
      </c>
      <c r="U212" s="1">
        <v>5</v>
      </c>
      <c r="V212" s="2">
        <v>43479</v>
      </c>
      <c r="W212" s="1">
        <v>18</v>
      </c>
      <c r="X212" t="str">
        <f>INDEX(Position!B:B, MATCH(Table2[[#This Row],[Position ID]],Position!A:A,0))</f>
        <v>Area Sales Manager</v>
      </c>
      <c r="Y212" t="str">
        <f>INDEX(Department!B:B, MATCH(Table2[[#This Row],[Department ID]],Department!A:A,0))</f>
        <v>Sales</v>
      </c>
      <c r="Z212" t="str">
        <f>INDEX(Manager!B:B, MATCH(Table2[[#This Row],[Manager ID]],Manager!A:A,0))</f>
        <v>John Smith</v>
      </c>
      <c r="AA212">
        <f ca="1">DATEDIF(Table2[[#This Row],[DOB]],$AF$2,"y")</f>
        <v>42</v>
      </c>
      <c r="AB212" t="str">
        <f ca="1">IF(Table2[[#This Row],[Age]]&lt;20,"&lt;20", IF(Table2[[#This Row],[Age]]&lt;=29, "20-29", IF(Table2[[#This Row],[Age]]&lt;=39, "30-39", IF(Table2[[#This Row],[Age]]&lt;=49, "40-49", IF(Table2[[#This Row],[Age]]&lt;=60,"50-60","&gt;60")))))</f>
        <v>40-49</v>
      </c>
      <c r="AC212">
        <f>YEAR(Table2[[#This Row],[DateofHire]])</f>
        <v>2015</v>
      </c>
      <c r="AD21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13" spans="1:30" ht="15.75" customHeight="1" x14ac:dyDescent="0.35">
      <c r="A213" s="1" t="s">
        <v>332</v>
      </c>
      <c r="B213" s="1">
        <v>10148</v>
      </c>
      <c r="C213" s="1" t="s">
        <v>23</v>
      </c>
      <c r="D213" s="1" t="s">
        <v>24</v>
      </c>
      <c r="E213" s="1">
        <v>10088</v>
      </c>
      <c r="F213" s="2">
        <v>40581</v>
      </c>
      <c r="G213" s="1">
        <v>63515</v>
      </c>
      <c r="H213" s="1" t="s">
        <v>511</v>
      </c>
      <c r="I213" s="2">
        <v>28976</v>
      </c>
      <c r="J213" s="1" t="s">
        <v>36</v>
      </c>
      <c r="K213" s="1" t="s">
        <v>26</v>
      </c>
      <c r="L213" s="1" t="s">
        <v>27</v>
      </c>
      <c r="M213" s="1" t="s">
        <v>28</v>
      </c>
      <c r="N213" s="1">
        <v>2351</v>
      </c>
      <c r="O213" s="2">
        <v>41651</v>
      </c>
      <c r="P213" s="1" t="s">
        <v>62</v>
      </c>
      <c r="Q213" s="1" t="s">
        <v>38</v>
      </c>
      <c r="R213" s="1" t="s">
        <v>48</v>
      </c>
      <c r="S213" s="1" t="s">
        <v>40</v>
      </c>
      <c r="T213" s="1">
        <v>3.89</v>
      </c>
      <c r="U213" s="1">
        <v>4</v>
      </c>
      <c r="V213" s="2">
        <v>41337</v>
      </c>
      <c r="W213" s="1">
        <v>7</v>
      </c>
      <c r="X213" t="str">
        <f>INDEX(Position!B:B, MATCH(Table2[[#This Row],[Position ID]],Position!A:A,0))</f>
        <v>Production Technician I</v>
      </c>
      <c r="Y213" t="str">
        <f>INDEX(Department!B:B, MATCH(Table2[[#This Row],[Department ID]],Department!A:A,0))</f>
        <v>Production</v>
      </c>
      <c r="Z213" t="str">
        <f>INDEX(Manager!B:B, MATCH(Table2[[#This Row],[Manager ID]],Manager!A:A,0))</f>
        <v>Elijiah Gray</v>
      </c>
      <c r="AA213">
        <f ca="1">DATEDIF(Table2[[#This Row],[DOB]],$AF$2,"y")</f>
        <v>45</v>
      </c>
      <c r="AB213" t="str">
        <f ca="1">IF(Table2[[#This Row],[Age]]&lt;20,"&lt;20", IF(Table2[[#This Row],[Age]]&lt;=29, "20-29", IF(Table2[[#This Row],[Age]]&lt;=39, "30-39", IF(Table2[[#This Row],[Age]]&lt;=49, "40-49", IF(Table2[[#This Row],[Age]]&lt;=60,"50-60","&gt;60")))))</f>
        <v>40-49</v>
      </c>
      <c r="AC213">
        <f>YEAR(Table2[[#This Row],[DateofHire]])</f>
        <v>2011</v>
      </c>
      <c r="AD21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14" spans="1:30" ht="15.75" customHeight="1" x14ac:dyDescent="0.35">
      <c r="A214" s="1" t="s">
        <v>333</v>
      </c>
      <c r="B214" s="1">
        <v>10005</v>
      </c>
      <c r="C214" s="1" t="s">
        <v>51</v>
      </c>
      <c r="D214" s="1" t="s">
        <v>52</v>
      </c>
      <c r="E214" s="1">
        <v>10194</v>
      </c>
      <c r="F214" s="2">
        <v>40854</v>
      </c>
      <c r="G214" s="1">
        <v>108987</v>
      </c>
      <c r="H214" s="1" t="s">
        <v>512</v>
      </c>
      <c r="I214" s="2">
        <v>28906</v>
      </c>
      <c r="J214" s="1" t="s">
        <v>25</v>
      </c>
      <c r="K214" s="1" t="s">
        <v>26</v>
      </c>
      <c r="L214" s="1" t="s">
        <v>57</v>
      </c>
      <c r="M214" s="1" t="s">
        <v>28</v>
      </c>
      <c r="N214" s="1">
        <v>1844</v>
      </c>
      <c r="O214" s="2">
        <v>42254</v>
      </c>
      <c r="P214" s="1" t="s">
        <v>62</v>
      </c>
      <c r="Q214" s="1" t="s">
        <v>38</v>
      </c>
      <c r="R214" s="1" t="s">
        <v>58</v>
      </c>
      <c r="S214" s="1" t="s">
        <v>32</v>
      </c>
      <c r="T214" s="1">
        <v>5</v>
      </c>
      <c r="U214" s="1">
        <v>5</v>
      </c>
      <c r="V214" s="2">
        <v>42232</v>
      </c>
      <c r="W214" s="1">
        <v>13</v>
      </c>
      <c r="X214" t="str">
        <f>INDEX(Position!B:B, MATCH(Table2[[#This Row],[Position ID]],Position!A:A,0))</f>
        <v>Software Engineer</v>
      </c>
      <c r="Y214" t="str">
        <f>INDEX(Department!B:B, MATCH(Table2[[#This Row],[Department ID]],Department!A:A,0))</f>
        <v>Software Engineering</v>
      </c>
      <c r="Z214" t="str">
        <f>INDEX(Manager!B:B, MATCH(Table2[[#This Row],[Manager ID]],Manager!A:A,0))</f>
        <v>Alex Sweetwater</v>
      </c>
      <c r="AA214">
        <f ca="1">DATEDIF(Table2[[#This Row],[DOB]],$AF$2,"y")</f>
        <v>45</v>
      </c>
      <c r="AB214" t="str">
        <f ca="1">IF(Table2[[#This Row],[Age]]&lt;20,"&lt;20", IF(Table2[[#This Row],[Age]]&lt;=29, "20-29", IF(Table2[[#This Row],[Age]]&lt;=39, "30-39", IF(Table2[[#This Row],[Age]]&lt;=49, "40-49", IF(Table2[[#This Row],[Age]]&lt;=60,"50-60","&gt;60")))))</f>
        <v>40-49</v>
      </c>
      <c r="AC214">
        <f>YEAR(Table2[[#This Row],[DateofHire]])</f>
        <v>2011</v>
      </c>
      <c r="AD21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&gt;100K-110K</v>
      </c>
    </row>
    <row r="215" spans="1:30" ht="15.75" customHeight="1" x14ac:dyDescent="0.35">
      <c r="A215" s="1" t="s">
        <v>334</v>
      </c>
      <c r="B215" s="1">
        <v>10259</v>
      </c>
      <c r="C215" s="1" t="s">
        <v>66</v>
      </c>
      <c r="D215" s="1" t="s">
        <v>35</v>
      </c>
      <c r="E215" s="1">
        <v>10084</v>
      </c>
      <c r="F215" s="2">
        <v>41974</v>
      </c>
      <c r="G215" s="1">
        <v>93093</v>
      </c>
      <c r="H215" s="1" t="s">
        <v>512</v>
      </c>
      <c r="I215" s="2">
        <v>30930</v>
      </c>
      <c r="J215" s="1" t="s">
        <v>36</v>
      </c>
      <c r="K215" s="1" t="s">
        <v>26</v>
      </c>
      <c r="L215" s="1" t="s">
        <v>27</v>
      </c>
      <c r="M215" s="1" t="s">
        <v>28</v>
      </c>
      <c r="N215" s="1">
        <v>2747</v>
      </c>
      <c r="O215" s="2">
        <v>42491</v>
      </c>
      <c r="P215" s="1" t="s">
        <v>80</v>
      </c>
      <c r="Q215" s="1" t="s">
        <v>38</v>
      </c>
      <c r="R215" s="1" t="s">
        <v>55</v>
      </c>
      <c r="S215" s="1" t="s">
        <v>40</v>
      </c>
      <c r="T215" s="1">
        <v>4.7</v>
      </c>
      <c r="U215" s="1">
        <v>4</v>
      </c>
      <c r="V215" s="2">
        <v>42385</v>
      </c>
      <c r="W215" s="1">
        <v>19</v>
      </c>
      <c r="X215" t="str">
        <f>INDEX(Position!B:B, MATCH(Table2[[#This Row],[Position ID]],Position!A:A,0))</f>
        <v>Data Analyst</v>
      </c>
      <c r="Y215" t="str">
        <f>INDEX(Department!B:B, MATCH(Table2[[#This Row],[Department ID]],Department!A:A,0))</f>
        <v>IT/IS</v>
      </c>
      <c r="Z215" t="str">
        <f>INDEX(Manager!B:B, MATCH(Table2[[#This Row],[Manager ID]],Manager!A:A,0))</f>
        <v>Simon Roup</v>
      </c>
      <c r="AA215">
        <f ca="1">DATEDIF(Table2[[#This Row],[DOB]],$AF$2,"y")</f>
        <v>40</v>
      </c>
      <c r="AB215" t="str">
        <f ca="1">IF(Table2[[#This Row],[Age]]&lt;20,"&lt;20", IF(Table2[[#This Row],[Age]]&lt;=29, "20-29", IF(Table2[[#This Row],[Age]]&lt;=39, "30-39", IF(Table2[[#This Row],[Age]]&lt;=49, "40-49", IF(Table2[[#This Row],[Age]]&lt;=60,"50-60","&gt;60")))))</f>
        <v>40-49</v>
      </c>
      <c r="AC215">
        <f>YEAR(Table2[[#This Row],[DateofHire]])</f>
        <v>2014</v>
      </c>
      <c r="AD21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216" spans="1:30" ht="15.75" customHeight="1" x14ac:dyDescent="0.35">
      <c r="A216" s="1" t="s">
        <v>335</v>
      </c>
      <c r="B216" s="1">
        <v>10286</v>
      </c>
      <c r="C216" s="1" t="s">
        <v>23</v>
      </c>
      <c r="D216" s="1" t="s">
        <v>24</v>
      </c>
      <c r="E216" s="1">
        <v>10069</v>
      </c>
      <c r="F216" s="2">
        <v>40553</v>
      </c>
      <c r="G216" s="1">
        <v>53564</v>
      </c>
      <c r="H216" s="1" t="s">
        <v>512</v>
      </c>
      <c r="I216" s="2">
        <v>32219</v>
      </c>
      <c r="J216" s="1" t="s">
        <v>25</v>
      </c>
      <c r="K216" s="1" t="s">
        <v>26</v>
      </c>
      <c r="L216" s="1" t="s">
        <v>57</v>
      </c>
      <c r="M216" s="1" t="s">
        <v>28</v>
      </c>
      <c r="N216" s="1">
        <v>2458</v>
      </c>
      <c r="O216" s="2">
        <v>43097</v>
      </c>
      <c r="P216" s="1" t="s">
        <v>37</v>
      </c>
      <c r="Q216" s="1" t="s">
        <v>38</v>
      </c>
      <c r="R216" s="1" t="s">
        <v>48</v>
      </c>
      <c r="S216" s="1" t="s">
        <v>88</v>
      </c>
      <c r="T216" s="1">
        <v>3.54</v>
      </c>
      <c r="U216" s="1">
        <v>5</v>
      </c>
      <c r="V216" s="2">
        <v>42831</v>
      </c>
      <c r="W216" s="1">
        <v>15</v>
      </c>
      <c r="X216" t="str">
        <f>INDEX(Position!B:B, MATCH(Table2[[#This Row],[Position ID]],Position!A:A,0))</f>
        <v>Production Technician I</v>
      </c>
      <c r="Y216" t="str">
        <f>INDEX(Department!B:B, MATCH(Table2[[#This Row],[Department ID]],Department!A:A,0))</f>
        <v>Production</v>
      </c>
      <c r="Z216" t="str">
        <f>INDEX(Manager!B:B, MATCH(Table2[[#This Row],[Manager ID]],Manager!A:A,0))</f>
        <v>Webster Butler</v>
      </c>
      <c r="AA216">
        <f ca="1">DATEDIF(Table2[[#This Row],[DOB]],$AF$2,"y")</f>
        <v>36</v>
      </c>
      <c r="AB216" t="str">
        <f ca="1">IF(Table2[[#This Row],[Age]]&lt;20,"&lt;20", IF(Table2[[#This Row],[Age]]&lt;=29, "20-29", IF(Table2[[#This Row],[Age]]&lt;=39, "30-39", IF(Table2[[#This Row],[Age]]&lt;=49, "40-49", IF(Table2[[#This Row],[Age]]&lt;=60,"50-60","&gt;60")))))</f>
        <v>30-39</v>
      </c>
      <c r="AC216">
        <f>YEAR(Table2[[#This Row],[DateofHire]])</f>
        <v>2011</v>
      </c>
      <c r="AD21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17" spans="1:30" ht="15.75" customHeight="1" x14ac:dyDescent="0.35">
      <c r="A217" s="1" t="s">
        <v>336</v>
      </c>
      <c r="B217" s="1">
        <v>10297</v>
      </c>
      <c r="C217" s="1" t="s">
        <v>42</v>
      </c>
      <c r="D217" s="1" t="s">
        <v>24</v>
      </c>
      <c r="E217" s="1">
        <v>10002</v>
      </c>
      <c r="F217" s="2">
        <v>40729</v>
      </c>
      <c r="G217" s="1">
        <v>60270</v>
      </c>
      <c r="H217" s="1" t="s">
        <v>511</v>
      </c>
      <c r="I217" s="2">
        <v>32707</v>
      </c>
      <c r="J217" s="1" t="s">
        <v>36</v>
      </c>
      <c r="K217" s="1" t="s">
        <v>26</v>
      </c>
      <c r="L217" s="1" t="s">
        <v>82</v>
      </c>
      <c r="M217" s="1" t="s">
        <v>28</v>
      </c>
      <c r="N217" s="1">
        <v>2472</v>
      </c>
      <c r="O217" s="2">
        <v>42262</v>
      </c>
      <c r="P217" s="1" t="s">
        <v>64</v>
      </c>
      <c r="Q217" s="1" t="s">
        <v>38</v>
      </c>
      <c r="R217" s="1" t="s">
        <v>545</v>
      </c>
      <c r="S217" s="1" t="s">
        <v>88</v>
      </c>
      <c r="T217" s="1">
        <v>2.4</v>
      </c>
      <c r="U217" s="1">
        <v>5</v>
      </c>
      <c r="V217" s="2">
        <v>42041</v>
      </c>
      <c r="W217" s="1">
        <v>2</v>
      </c>
      <c r="X217" t="str">
        <f>INDEX(Position!B:B, MATCH(Table2[[#This Row],[Position ID]],Position!A:A,0))</f>
        <v>Production Technician II</v>
      </c>
      <c r="Y217" t="str">
        <f>INDEX(Department!B:B, MATCH(Table2[[#This Row],[Department ID]],Department!A:A,0))</f>
        <v>Production</v>
      </c>
      <c r="Z217" t="str">
        <f>INDEX(Manager!B:B, MATCH(Table2[[#This Row],[Manager ID]],Manager!A:A,0))</f>
        <v>Amy Dunn</v>
      </c>
      <c r="AA217">
        <f ca="1">DATEDIF(Table2[[#This Row],[DOB]],$AF$2,"y")</f>
        <v>35</v>
      </c>
      <c r="AB217" t="str">
        <f ca="1">IF(Table2[[#This Row],[Age]]&lt;20,"&lt;20", IF(Table2[[#This Row],[Age]]&lt;=29, "20-29", IF(Table2[[#This Row],[Age]]&lt;=39, "30-39", IF(Table2[[#This Row],[Age]]&lt;=49, "40-49", IF(Table2[[#This Row],[Age]]&lt;=60,"50-60","&gt;60")))))</f>
        <v>30-39</v>
      </c>
      <c r="AC217">
        <f>YEAR(Table2[[#This Row],[DateofHire]])</f>
        <v>2011</v>
      </c>
      <c r="AD21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18" spans="1:30" ht="15.75" customHeight="1" x14ac:dyDescent="0.35">
      <c r="A218" s="1" t="s">
        <v>337</v>
      </c>
      <c r="B218" s="1">
        <v>10171</v>
      </c>
      <c r="C218" s="1" t="s">
        <v>23</v>
      </c>
      <c r="D218" s="1" t="s">
        <v>24</v>
      </c>
      <c r="E218" s="1">
        <v>10002</v>
      </c>
      <c r="F218" s="2">
        <v>40679</v>
      </c>
      <c r="G218" s="1">
        <v>45998</v>
      </c>
      <c r="H218" s="1" t="s">
        <v>511</v>
      </c>
      <c r="I218" s="2">
        <v>31613</v>
      </c>
      <c r="J218" s="1" t="s">
        <v>25</v>
      </c>
      <c r="K218" s="1" t="s">
        <v>26</v>
      </c>
      <c r="L218" s="1" t="s">
        <v>27</v>
      </c>
      <c r="M218" s="1" t="s">
        <v>28</v>
      </c>
      <c r="N218" s="1">
        <v>2176</v>
      </c>
      <c r="O218" s="2">
        <v>42302</v>
      </c>
      <c r="P218" s="1" t="s">
        <v>338</v>
      </c>
      <c r="Q218" s="1" t="s">
        <v>38</v>
      </c>
      <c r="R218" s="1" t="s">
        <v>31</v>
      </c>
      <c r="S218" s="1" t="s">
        <v>40</v>
      </c>
      <c r="T218" s="1">
        <v>3.45</v>
      </c>
      <c r="U218" s="1">
        <v>4</v>
      </c>
      <c r="V218" s="2">
        <v>41772</v>
      </c>
      <c r="W218" s="1">
        <v>5</v>
      </c>
      <c r="X218" t="str">
        <f>INDEX(Position!B:B, MATCH(Table2[[#This Row],[Position ID]],Position!A:A,0))</f>
        <v>Production Technician I</v>
      </c>
      <c r="Y218" t="str">
        <f>INDEX(Department!B:B, MATCH(Table2[[#This Row],[Department ID]],Department!A:A,0))</f>
        <v>Production</v>
      </c>
      <c r="Z218" t="str">
        <f>INDEX(Manager!B:B, MATCH(Table2[[#This Row],[Manager ID]],Manager!A:A,0))</f>
        <v>Amy Dunn</v>
      </c>
      <c r="AA218">
        <f ca="1">DATEDIF(Table2[[#This Row],[DOB]],$AF$2,"y")</f>
        <v>38</v>
      </c>
      <c r="AB218" t="str">
        <f ca="1">IF(Table2[[#This Row],[Age]]&lt;20,"&lt;20", IF(Table2[[#This Row],[Age]]&lt;=29, "20-29", IF(Table2[[#This Row],[Age]]&lt;=39, "30-39", IF(Table2[[#This Row],[Age]]&lt;=49, "40-49", IF(Table2[[#This Row],[Age]]&lt;=60,"50-60","&gt;60")))))</f>
        <v>30-39</v>
      </c>
      <c r="AC218">
        <f>YEAR(Table2[[#This Row],[DateofHire]])</f>
        <v>2011</v>
      </c>
      <c r="AD21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19" spans="1:30" ht="15.75" customHeight="1" x14ac:dyDescent="0.35">
      <c r="A219" s="1" t="s">
        <v>339</v>
      </c>
      <c r="B219" s="1">
        <v>10032</v>
      </c>
      <c r="C219" s="1" t="s">
        <v>42</v>
      </c>
      <c r="D219" s="1" t="s">
        <v>24</v>
      </c>
      <c r="E219" s="1">
        <v>10062</v>
      </c>
      <c r="F219" s="2">
        <v>40679</v>
      </c>
      <c r="G219" s="1">
        <v>57954</v>
      </c>
      <c r="H219" s="1" t="s">
        <v>511</v>
      </c>
      <c r="I219" s="2">
        <v>31641</v>
      </c>
      <c r="J219" s="1" t="s">
        <v>36</v>
      </c>
      <c r="K219" s="1" t="s">
        <v>26</v>
      </c>
      <c r="L219" s="1" t="s">
        <v>27</v>
      </c>
      <c r="M219" s="1" t="s">
        <v>28</v>
      </c>
      <c r="N219" s="1">
        <v>1886</v>
      </c>
      <c r="O219" s="2">
        <v>41309</v>
      </c>
      <c r="P219" s="1" t="s">
        <v>156</v>
      </c>
      <c r="Q219" s="1" t="s">
        <v>38</v>
      </c>
      <c r="R219" s="1" t="s">
        <v>39</v>
      </c>
      <c r="S219" s="1" t="s">
        <v>32</v>
      </c>
      <c r="T219" s="1">
        <v>4.2</v>
      </c>
      <c r="U219" s="1">
        <v>5</v>
      </c>
      <c r="V219" s="2">
        <v>41284</v>
      </c>
      <c r="W219" s="1">
        <v>12</v>
      </c>
      <c r="X219" t="str">
        <f>INDEX(Position!B:B, MATCH(Table2[[#This Row],[Position ID]],Position!A:A,0))</f>
        <v>Production Technician II</v>
      </c>
      <c r="Y219" t="str">
        <f>INDEX(Department!B:B, MATCH(Table2[[#This Row],[Department ID]],Department!A:A,0))</f>
        <v>Production</v>
      </c>
      <c r="Z219" t="str">
        <f>INDEX(Manager!B:B, MATCH(Table2[[#This Row],[Manager ID]],Manager!A:A,0))</f>
        <v>Ketsia Liebig</v>
      </c>
      <c r="AA219">
        <f ca="1">DATEDIF(Table2[[#This Row],[DOB]],$AF$2,"y")</f>
        <v>38</v>
      </c>
      <c r="AB219" t="str">
        <f ca="1">IF(Table2[[#This Row],[Age]]&lt;20,"&lt;20", IF(Table2[[#This Row],[Age]]&lt;=29, "20-29", IF(Table2[[#This Row],[Age]]&lt;=39, "30-39", IF(Table2[[#This Row],[Age]]&lt;=49, "40-49", IF(Table2[[#This Row],[Age]]&lt;=60,"50-60","&gt;60")))))</f>
        <v>30-39</v>
      </c>
      <c r="AC219">
        <f>YEAR(Table2[[#This Row],[DateofHire]])</f>
        <v>2011</v>
      </c>
      <c r="AD21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20" spans="1:30" ht="15.75" customHeight="1" x14ac:dyDescent="0.35">
      <c r="A220" s="1" t="s">
        <v>340</v>
      </c>
      <c r="B220" s="1">
        <v>10130</v>
      </c>
      <c r="C220" s="1" t="s">
        <v>98</v>
      </c>
      <c r="D220" s="1" t="s">
        <v>24</v>
      </c>
      <c r="E220" s="1">
        <v>10175</v>
      </c>
      <c r="F220" s="2">
        <v>40476</v>
      </c>
      <c r="G220" s="1">
        <v>74669</v>
      </c>
      <c r="H220" s="1" t="s">
        <v>511</v>
      </c>
      <c r="I220" s="2">
        <v>28254</v>
      </c>
      <c r="J220" s="1" t="s">
        <v>36</v>
      </c>
      <c r="K220" s="1" t="s">
        <v>26</v>
      </c>
      <c r="L220" s="1" t="s">
        <v>27</v>
      </c>
      <c r="M220" s="1" t="s">
        <v>28</v>
      </c>
      <c r="N220" s="1">
        <v>2030</v>
      </c>
      <c r="O220" s="2">
        <v>42508</v>
      </c>
      <c r="P220" s="1" t="s">
        <v>62</v>
      </c>
      <c r="Q220" s="1" t="s">
        <v>38</v>
      </c>
      <c r="R220" s="1" t="s">
        <v>39</v>
      </c>
      <c r="S220" s="1" t="s">
        <v>40</v>
      </c>
      <c r="T220" s="1">
        <v>4.16</v>
      </c>
      <c r="U220" s="1">
        <v>5</v>
      </c>
      <c r="V220" s="2">
        <v>42068</v>
      </c>
      <c r="W220" s="1">
        <v>6</v>
      </c>
      <c r="X220" t="str">
        <f>INDEX(Position!B:B, MATCH(Table2[[#This Row],[Position ID]],Position!A:A,0))</f>
        <v>Production Manager</v>
      </c>
      <c r="Y220" t="str">
        <f>INDEX(Department!B:B, MATCH(Table2[[#This Row],[Department ID]],Department!A:A,0))</f>
        <v>Production</v>
      </c>
      <c r="Z220" t="str">
        <f>INDEX(Manager!B:B, MATCH(Table2[[#This Row],[Manager ID]],Manager!A:A,0))</f>
        <v>Janet King</v>
      </c>
      <c r="AA220">
        <f ca="1">DATEDIF(Table2[[#This Row],[DOB]],$AF$2,"y")</f>
        <v>47</v>
      </c>
      <c r="AB220" t="str">
        <f ca="1">IF(Table2[[#This Row],[Age]]&lt;20,"&lt;20", IF(Table2[[#This Row],[Age]]&lt;=29, "20-29", IF(Table2[[#This Row],[Age]]&lt;=39, "30-39", IF(Table2[[#This Row],[Age]]&lt;=49, "40-49", IF(Table2[[#This Row],[Age]]&lt;=60,"50-60","&gt;60")))))</f>
        <v>40-49</v>
      </c>
      <c r="AC220">
        <f>YEAR(Table2[[#This Row],[DateofHire]])</f>
        <v>2010</v>
      </c>
      <c r="AD22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221" spans="1:30" ht="15.75" customHeight="1" x14ac:dyDescent="0.35">
      <c r="A221" s="1" t="s">
        <v>341</v>
      </c>
      <c r="B221" s="1">
        <v>10217</v>
      </c>
      <c r="C221" s="1" t="s">
        <v>42</v>
      </c>
      <c r="D221" s="1" t="s">
        <v>24</v>
      </c>
      <c r="E221" s="1">
        <v>10114</v>
      </c>
      <c r="F221" s="2">
        <v>41001</v>
      </c>
      <c r="G221" s="1">
        <v>74226</v>
      </c>
      <c r="H221" s="1" t="s">
        <v>511</v>
      </c>
      <c r="I221" s="2">
        <v>28924</v>
      </c>
      <c r="J221" s="1" t="s">
        <v>36</v>
      </c>
      <c r="K221" s="1" t="s">
        <v>77</v>
      </c>
      <c r="L221" s="1" t="s">
        <v>82</v>
      </c>
      <c r="M221" s="1" t="s">
        <v>28</v>
      </c>
      <c r="N221" s="1">
        <v>2050</v>
      </c>
      <c r="P221" s="1" t="s">
        <v>29</v>
      </c>
      <c r="Q221" s="1" t="s">
        <v>30</v>
      </c>
      <c r="R221" s="1" t="s">
        <v>31</v>
      </c>
      <c r="S221" s="1" t="s">
        <v>40</v>
      </c>
      <c r="T221" s="1">
        <v>4.3</v>
      </c>
      <c r="U221" s="1">
        <v>3</v>
      </c>
      <c r="V221" s="2">
        <v>43479</v>
      </c>
      <c r="W221" s="1">
        <v>14</v>
      </c>
      <c r="X221" t="str">
        <f>INDEX(Position!B:B, MATCH(Table2[[#This Row],[Position ID]],Position!A:A,0))</f>
        <v>Production Technician II</v>
      </c>
      <c r="Y221" t="str">
        <f>INDEX(Department!B:B, MATCH(Table2[[#This Row],[Department ID]],Department!A:A,0))</f>
        <v>Production</v>
      </c>
      <c r="Z221" t="str">
        <f>INDEX(Manager!B:B, MATCH(Table2[[#This Row],[Manager ID]],Manager!A:A,0))</f>
        <v>Brannon Miller</v>
      </c>
      <c r="AA221">
        <f ca="1">DATEDIF(Table2[[#This Row],[DOB]],$AF$2,"y")</f>
        <v>45</v>
      </c>
      <c r="AB221" t="str">
        <f ca="1">IF(Table2[[#This Row],[Age]]&lt;20,"&lt;20", IF(Table2[[#This Row],[Age]]&lt;=29, "20-29", IF(Table2[[#This Row],[Age]]&lt;=39, "30-39", IF(Table2[[#This Row],[Age]]&lt;=49, "40-49", IF(Table2[[#This Row],[Age]]&lt;=60,"50-60","&gt;60")))))</f>
        <v>40-49</v>
      </c>
      <c r="AC221">
        <f>YEAR(Table2[[#This Row],[DateofHire]])</f>
        <v>2012</v>
      </c>
      <c r="AD22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222" spans="1:30" ht="15.75" customHeight="1" x14ac:dyDescent="0.35">
      <c r="A222" s="1" t="s">
        <v>342</v>
      </c>
      <c r="B222" s="1">
        <v>10016</v>
      </c>
      <c r="C222" s="1" t="s">
        <v>66</v>
      </c>
      <c r="D222" s="1" t="s">
        <v>35</v>
      </c>
      <c r="E222" s="1">
        <v>10084</v>
      </c>
      <c r="F222" s="2">
        <v>41953</v>
      </c>
      <c r="G222" s="1">
        <v>93554</v>
      </c>
      <c r="H222" s="1" t="s">
        <v>511</v>
      </c>
      <c r="I222" s="2">
        <v>30941</v>
      </c>
      <c r="J222" s="1" t="s">
        <v>36</v>
      </c>
      <c r="K222" s="1" t="s">
        <v>26</v>
      </c>
      <c r="L222" s="1" t="s">
        <v>57</v>
      </c>
      <c r="M222" s="1" t="s">
        <v>28</v>
      </c>
      <c r="N222" s="1">
        <v>1886</v>
      </c>
      <c r="P222" s="1" t="s">
        <v>29</v>
      </c>
      <c r="Q222" s="1" t="s">
        <v>30</v>
      </c>
      <c r="R222" s="1" t="s">
        <v>55</v>
      </c>
      <c r="S222" s="1" t="s">
        <v>32</v>
      </c>
      <c r="T222" s="1">
        <v>4.5999999999999996</v>
      </c>
      <c r="U222" s="1">
        <v>5</v>
      </c>
      <c r="V222" s="2">
        <v>43469</v>
      </c>
      <c r="W222" s="1">
        <v>16</v>
      </c>
      <c r="X222" t="str">
        <f>INDEX(Position!B:B, MATCH(Table2[[#This Row],[Position ID]],Position!A:A,0))</f>
        <v>Data Analyst</v>
      </c>
      <c r="Y222" t="str">
        <f>INDEX(Department!B:B, MATCH(Table2[[#This Row],[Department ID]],Department!A:A,0))</f>
        <v>IT/IS</v>
      </c>
      <c r="Z222" t="str">
        <f>INDEX(Manager!B:B, MATCH(Table2[[#This Row],[Manager ID]],Manager!A:A,0))</f>
        <v>Simon Roup</v>
      </c>
      <c r="AA222">
        <f ca="1">DATEDIF(Table2[[#This Row],[DOB]],$AF$2,"y")</f>
        <v>40</v>
      </c>
      <c r="AB222" t="str">
        <f ca="1">IF(Table2[[#This Row],[Age]]&lt;20,"&lt;20", IF(Table2[[#This Row],[Age]]&lt;=29, "20-29", IF(Table2[[#This Row],[Age]]&lt;=39, "30-39", IF(Table2[[#This Row],[Age]]&lt;=49, "40-49", IF(Table2[[#This Row],[Age]]&lt;=60,"50-60","&gt;60")))))</f>
        <v>40-49</v>
      </c>
      <c r="AC222">
        <f>YEAR(Table2[[#This Row],[DateofHire]])</f>
        <v>2014</v>
      </c>
      <c r="AD22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223" spans="1:30" ht="15.75" customHeight="1" x14ac:dyDescent="0.35">
      <c r="A223" s="1" t="s">
        <v>343</v>
      </c>
      <c r="B223" s="1">
        <v>10050</v>
      </c>
      <c r="C223" s="1" t="s">
        <v>23</v>
      </c>
      <c r="D223" s="1" t="s">
        <v>24</v>
      </c>
      <c r="E223" s="1">
        <v>10114</v>
      </c>
      <c r="F223" s="2">
        <v>40729</v>
      </c>
      <c r="G223" s="1">
        <v>64724</v>
      </c>
      <c r="H223" s="1" t="s">
        <v>512</v>
      </c>
      <c r="I223" s="2">
        <v>32208</v>
      </c>
      <c r="J223" s="1" t="s">
        <v>36</v>
      </c>
      <c r="K223" s="1" t="s">
        <v>26</v>
      </c>
      <c r="L223" s="1" t="s">
        <v>82</v>
      </c>
      <c r="M223" s="1" t="s">
        <v>28</v>
      </c>
      <c r="N223" s="1">
        <v>2451</v>
      </c>
      <c r="O223" s="2">
        <v>41243</v>
      </c>
      <c r="P223" s="1" t="s">
        <v>156</v>
      </c>
      <c r="Q223" s="1" t="s">
        <v>38</v>
      </c>
      <c r="R223" s="1" t="s">
        <v>48</v>
      </c>
      <c r="S223" s="1" t="s">
        <v>40</v>
      </c>
      <c r="T223" s="1">
        <v>5</v>
      </c>
      <c r="U223" s="1">
        <v>3</v>
      </c>
      <c r="V223" s="2">
        <v>40959</v>
      </c>
      <c r="W223" s="1">
        <v>13</v>
      </c>
      <c r="X223" t="str">
        <f>INDEX(Position!B:B, MATCH(Table2[[#This Row],[Position ID]],Position!A:A,0))</f>
        <v>Production Technician I</v>
      </c>
      <c r="Y223" t="str">
        <f>INDEX(Department!B:B, MATCH(Table2[[#This Row],[Department ID]],Department!A:A,0))</f>
        <v>Production</v>
      </c>
      <c r="Z223" t="str">
        <f>INDEX(Manager!B:B, MATCH(Table2[[#This Row],[Manager ID]],Manager!A:A,0))</f>
        <v>Brannon Miller</v>
      </c>
      <c r="AA223">
        <f ca="1">DATEDIF(Table2[[#This Row],[DOB]],$AF$2,"y")</f>
        <v>36</v>
      </c>
      <c r="AB223" t="str">
        <f ca="1">IF(Table2[[#This Row],[Age]]&lt;20,"&lt;20", IF(Table2[[#This Row],[Age]]&lt;=29, "20-29", IF(Table2[[#This Row],[Age]]&lt;=39, "30-39", IF(Table2[[#This Row],[Age]]&lt;=49, "40-49", IF(Table2[[#This Row],[Age]]&lt;=60,"50-60","&gt;60")))))</f>
        <v>30-39</v>
      </c>
      <c r="AC223">
        <f>YEAR(Table2[[#This Row],[DateofHire]])</f>
        <v>2011</v>
      </c>
      <c r="AD22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24" spans="1:30" ht="15.75" customHeight="1" x14ac:dyDescent="0.35">
      <c r="A224" s="1" t="s">
        <v>344</v>
      </c>
      <c r="B224" s="1">
        <v>10164</v>
      </c>
      <c r="C224" s="1" t="s">
        <v>23</v>
      </c>
      <c r="D224" s="1" t="s">
        <v>24</v>
      </c>
      <c r="E224" s="1">
        <v>10252</v>
      </c>
      <c r="F224" s="2">
        <v>39391</v>
      </c>
      <c r="G224" s="1">
        <v>47001</v>
      </c>
      <c r="H224" s="1" t="s">
        <v>512</v>
      </c>
      <c r="I224" s="2">
        <v>29913</v>
      </c>
      <c r="J224" s="1" t="s">
        <v>25</v>
      </c>
      <c r="K224" s="1" t="s">
        <v>26</v>
      </c>
      <c r="L224" s="1" t="s">
        <v>27</v>
      </c>
      <c r="M224" s="1" t="s">
        <v>28</v>
      </c>
      <c r="N224" s="1">
        <v>2451</v>
      </c>
      <c r="P224" s="1" t="s">
        <v>29</v>
      </c>
      <c r="Q224" s="1" t="s">
        <v>30</v>
      </c>
      <c r="R224" s="1" t="s">
        <v>48</v>
      </c>
      <c r="S224" s="1" t="s">
        <v>40</v>
      </c>
      <c r="T224" s="1">
        <v>3.66</v>
      </c>
      <c r="U224" s="1">
        <v>3</v>
      </c>
      <c r="V224" s="2">
        <v>43521</v>
      </c>
      <c r="W224" s="1">
        <v>15</v>
      </c>
      <c r="X224" t="str">
        <f>INDEX(Position!B:B, MATCH(Table2[[#This Row],[Position ID]],Position!A:A,0))</f>
        <v>Production Technician I</v>
      </c>
      <c r="Y224" t="str">
        <f>INDEX(Department!B:B, MATCH(Table2[[#This Row],[Department ID]],Department!A:A,0))</f>
        <v>Production</v>
      </c>
      <c r="Z224" t="str">
        <f>INDEX(Manager!B:B, MATCH(Table2[[#This Row],[Manager ID]],Manager!A:A,0))</f>
        <v>David Stanley</v>
      </c>
      <c r="AA224">
        <f ca="1">DATEDIF(Table2[[#This Row],[DOB]],$AF$2,"y")</f>
        <v>42</v>
      </c>
      <c r="AB224" t="str">
        <f ca="1">IF(Table2[[#This Row],[Age]]&lt;20,"&lt;20", IF(Table2[[#This Row],[Age]]&lt;=29, "20-29", IF(Table2[[#This Row],[Age]]&lt;=39, "30-39", IF(Table2[[#This Row],[Age]]&lt;=49, "40-49", IF(Table2[[#This Row],[Age]]&lt;=60,"50-60","&gt;60")))))</f>
        <v>40-49</v>
      </c>
      <c r="AC224">
        <f>YEAR(Table2[[#This Row],[DateofHire]])</f>
        <v>2007</v>
      </c>
      <c r="AD22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25" spans="1:30" ht="15.75" customHeight="1" x14ac:dyDescent="0.35">
      <c r="A225" s="1" t="s">
        <v>345</v>
      </c>
      <c r="B225" s="1">
        <v>10124</v>
      </c>
      <c r="C225" s="1" t="s">
        <v>107</v>
      </c>
      <c r="D225" s="1" t="s">
        <v>108</v>
      </c>
      <c r="E225" s="1">
        <v>10200</v>
      </c>
      <c r="F225" s="2">
        <v>40917</v>
      </c>
      <c r="G225" s="1">
        <v>61844</v>
      </c>
      <c r="H225" s="1" t="s">
        <v>511</v>
      </c>
      <c r="I225" s="2">
        <v>32384</v>
      </c>
      <c r="J225" s="1" t="s">
        <v>36</v>
      </c>
      <c r="K225" s="1" t="s">
        <v>26</v>
      </c>
      <c r="L225" s="1" t="s">
        <v>57</v>
      </c>
      <c r="M225" s="1" t="s">
        <v>346</v>
      </c>
      <c r="N225" s="1">
        <v>40220</v>
      </c>
      <c r="P225" s="1" t="s">
        <v>29</v>
      </c>
      <c r="Q225" s="1" t="s">
        <v>30</v>
      </c>
      <c r="R225" s="1" t="s">
        <v>163</v>
      </c>
      <c r="S225" s="1" t="s">
        <v>40</v>
      </c>
      <c r="T225" s="1">
        <v>4.2</v>
      </c>
      <c r="U225" s="1">
        <v>5</v>
      </c>
      <c r="V225" s="2">
        <v>43497</v>
      </c>
      <c r="W225" s="1">
        <v>9</v>
      </c>
      <c r="X225" t="str">
        <f>INDEX(Position!B:B, MATCH(Table2[[#This Row],[Position ID]],Position!A:A,0))</f>
        <v>Area Sales Manager</v>
      </c>
      <c r="Y225" t="str">
        <f>INDEX(Department!B:B, MATCH(Table2[[#This Row],[Department ID]],Department!A:A,0))</f>
        <v>Sales</v>
      </c>
      <c r="Z225" t="str">
        <f>INDEX(Manager!B:B, MATCH(Table2[[#This Row],[Manager ID]],Manager!A:A,0))</f>
        <v>Lynn Daneault</v>
      </c>
      <c r="AA225">
        <f ca="1">DATEDIF(Table2[[#This Row],[DOB]],$AF$2,"y")</f>
        <v>36</v>
      </c>
      <c r="AB225" t="str">
        <f ca="1">IF(Table2[[#This Row],[Age]]&lt;20,"&lt;20", IF(Table2[[#This Row],[Age]]&lt;=29, "20-29", IF(Table2[[#This Row],[Age]]&lt;=39, "30-39", IF(Table2[[#This Row],[Age]]&lt;=49, "40-49", IF(Table2[[#This Row],[Age]]&lt;=60,"50-60","&gt;60")))))</f>
        <v>30-39</v>
      </c>
      <c r="AC225">
        <f>YEAR(Table2[[#This Row],[DateofHire]])</f>
        <v>2012</v>
      </c>
      <c r="AD22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26" spans="1:30" ht="15.75" customHeight="1" x14ac:dyDescent="0.35">
      <c r="A226" s="1" t="s">
        <v>347</v>
      </c>
      <c r="B226" s="1">
        <v>10187</v>
      </c>
      <c r="C226" s="1" t="s">
        <v>23</v>
      </c>
      <c r="D226" s="1" t="s">
        <v>24</v>
      </c>
      <c r="E226" s="1">
        <v>10196</v>
      </c>
      <c r="F226" s="2">
        <v>40679</v>
      </c>
      <c r="G226" s="1">
        <v>46799</v>
      </c>
      <c r="H226" s="1" t="s">
        <v>511</v>
      </c>
      <c r="I226" s="2">
        <v>30970</v>
      </c>
      <c r="J226" s="1" t="s">
        <v>46</v>
      </c>
      <c r="K226" s="1" t="s">
        <v>77</v>
      </c>
      <c r="L226" s="1" t="s">
        <v>82</v>
      </c>
      <c r="M226" s="1" t="s">
        <v>28</v>
      </c>
      <c r="N226" s="1">
        <v>1742</v>
      </c>
      <c r="O226" s="2">
        <v>43255</v>
      </c>
      <c r="P226" s="1" t="s">
        <v>62</v>
      </c>
      <c r="Q226" s="1" t="s">
        <v>38</v>
      </c>
      <c r="R226" s="1" t="s">
        <v>48</v>
      </c>
      <c r="S226" s="1" t="s">
        <v>40</v>
      </c>
      <c r="T226" s="1">
        <v>3.17</v>
      </c>
      <c r="U226" s="1">
        <v>4</v>
      </c>
      <c r="V226" s="2">
        <v>43192</v>
      </c>
      <c r="W226" s="1">
        <v>14</v>
      </c>
      <c r="X226" t="str">
        <f>INDEX(Position!B:B, MATCH(Table2[[#This Row],[Position ID]],Position!A:A,0))</f>
        <v>Production Technician I</v>
      </c>
      <c r="Y226" t="str">
        <f>INDEX(Department!B:B, MATCH(Table2[[#This Row],[Department ID]],Department!A:A,0))</f>
        <v>Production</v>
      </c>
      <c r="Z226" t="str">
        <f>INDEX(Manager!B:B, MATCH(Table2[[#This Row],[Manager ID]],Manager!A:A,0))</f>
        <v>Kissy Sullivan</v>
      </c>
      <c r="AA226">
        <f ca="1">DATEDIF(Table2[[#This Row],[DOB]],$AF$2,"y")</f>
        <v>39</v>
      </c>
      <c r="AB226" t="str">
        <f ca="1">IF(Table2[[#This Row],[Age]]&lt;20,"&lt;20", IF(Table2[[#This Row],[Age]]&lt;=29, "20-29", IF(Table2[[#This Row],[Age]]&lt;=39, "30-39", IF(Table2[[#This Row],[Age]]&lt;=49, "40-49", IF(Table2[[#This Row],[Age]]&lt;=60,"50-60","&gt;60")))))</f>
        <v>30-39</v>
      </c>
      <c r="AC226">
        <f>YEAR(Table2[[#This Row],[DateofHire]])</f>
        <v>2011</v>
      </c>
      <c r="AD22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27" spans="1:30" ht="15.75" customHeight="1" x14ac:dyDescent="0.35">
      <c r="A227" s="1" t="s">
        <v>348</v>
      </c>
      <c r="B227" s="1">
        <v>10225</v>
      </c>
      <c r="C227" s="1" t="s">
        <v>23</v>
      </c>
      <c r="D227" s="1" t="s">
        <v>24</v>
      </c>
      <c r="E227" s="1">
        <v>10265</v>
      </c>
      <c r="F227" s="2">
        <v>41645</v>
      </c>
      <c r="G227" s="1">
        <v>59472</v>
      </c>
      <c r="H227" s="1" t="s">
        <v>512</v>
      </c>
      <c r="I227" s="2">
        <v>22451</v>
      </c>
      <c r="J227" s="1" t="s">
        <v>25</v>
      </c>
      <c r="K227" s="1" t="s">
        <v>26</v>
      </c>
      <c r="L227" s="1" t="s">
        <v>27</v>
      </c>
      <c r="M227" s="1" t="s">
        <v>28</v>
      </c>
      <c r="N227" s="1">
        <v>2109</v>
      </c>
      <c r="P227" s="1" t="s">
        <v>29</v>
      </c>
      <c r="Q227" s="1" t="s">
        <v>30</v>
      </c>
      <c r="R227" s="1" t="s">
        <v>55</v>
      </c>
      <c r="S227" s="1" t="s">
        <v>40</v>
      </c>
      <c r="T227" s="1">
        <v>4.8</v>
      </c>
      <c r="U227" s="1">
        <v>3</v>
      </c>
      <c r="V227" s="2">
        <v>43472</v>
      </c>
      <c r="W227" s="1">
        <v>14</v>
      </c>
      <c r="X227" t="str">
        <f>INDEX(Position!B:B, MATCH(Table2[[#This Row],[Position ID]],Position!A:A,0))</f>
        <v>Production Technician I</v>
      </c>
      <c r="Y227" t="str">
        <f>INDEX(Department!B:B, MATCH(Table2[[#This Row],[Department ID]],Department!A:A,0))</f>
        <v>Production</v>
      </c>
      <c r="Z227" t="str">
        <f>INDEX(Manager!B:B, MATCH(Table2[[#This Row],[Manager ID]],Manager!A:A,0))</f>
        <v>Kelley Spirea</v>
      </c>
      <c r="AA227">
        <f ca="1">DATEDIF(Table2[[#This Row],[DOB]],$AF$2,"y")</f>
        <v>63</v>
      </c>
      <c r="AB227" t="str">
        <f ca="1">IF(Table2[[#This Row],[Age]]&lt;20,"&lt;20", IF(Table2[[#This Row],[Age]]&lt;=29, "20-29", IF(Table2[[#This Row],[Age]]&lt;=39, "30-39", IF(Table2[[#This Row],[Age]]&lt;=49, "40-49", IF(Table2[[#This Row],[Age]]&lt;=60,"50-60","&gt;60")))))</f>
        <v>&gt;60</v>
      </c>
      <c r="AC227">
        <f>YEAR(Table2[[#This Row],[DateofHire]])</f>
        <v>2014</v>
      </c>
      <c r="AD22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28" spans="1:30" ht="15.75" customHeight="1" x14ac:dyDescent="0.35">
      <c r="A228" s="1" t="s">
        <v>349</v>
      </c>
      <c r="B228" s="1">
        <v>10262</v>
      </c>
      <c r="C228" s="1" t="s">
        <v>23</v>
      </c>
      <c r="D228" s="1" t="s">
        <v>24</v>
      </c>
      <c r="E228" s="1">
        <v>10196</v>
      </c>
      <c r="F228" s="2">
        <v>41176</v>
      </c>
      <c r="G228" s="1">
        <v>46430</v>
      </c>
      <c r="H228" s="1" t="s">
        <v>511</v>
      </c>
      <c r="I228" s="2">
        <v>25833</v>
      </c>
      <c r="J228" s="1" t="s">
        <v>46</v>
      </c>
      <c r="K228" s="1" t="s">
        <v>26</v>
      </c>
      <c r="L228" s="1" t="s">
        <v>27</v>
      </c>
      <c r="M228" s="1" t="s">
        <v>28</v>
      </c>
      <c r="N228" s="1">
        <v>2474</v>
      </c>
      <c r="O228" s="2">
        <v>41443</v>
      </c>
      <c r="P228" s="1" t="s">
        <v>64</v>
      </c>
      <c r="Q228" s="1" t="s">
        <v>38</v>
      </c>
      <c r="R228" s="1" t="s">
        <v>39</v>
      </c>
      <c r="S228" s="1" t="s">
        <v>40</v>
      </c>
      <c r="T228" s="1">
        <v>4.5</v>
      </c>
      <c r="U228" s="1">
        <v>5</v>
      </c>
      <c r="V228" s="2">
        <v>41366</v>
      </c>
      <c r="W228" s="1">
        <v>16</v>
      </c>
      <c r="X228" t="str">
        <f>INDEX(Position!B:B, MATCH(Table2[[#This Row],[Position ID]],Position!A:A,0))</f>
        <v>Production Technician I</v>
      </c>
      <c r="Y228" t="str">
        <f>INDEX(Department!B:B, MATCH(Table2[[#This Row],[Department ID]],Department!A:A,0))</f>
        <v>Production</v>
      </c>
      <c r="Z228" t="str">
        <f>INDEX(Manager!B:B, MATCH(Table2[[#This Row],[Manager ID]],Manager!A:A,0))</f>
        <v>Kissy Sullivan</v>
      </c>
      <c r="AA228">
        <f ca="1">DATEDIF(Table2[[#This Row],[DOB]],$AF$2,"y")</f>
        <v>54</v>
      </c>
      <c r="AB228" t="str">
        <f ca="1">IF(Table2[[#This Row],[Age]]&lt;20,"&lt;20", IF(Table2[[#This Row],[Age]]&lt;=29, "20-29", IF(Table2[[#This Row],[Age]]&lt;=39, "30-39", IF(Table2[[#This Row],[Age]]&lt;=49, "40-49", IF(Table2[[#This Row],[Age]]&lt;=60,"50-60","&gt;60")))))</f>
        <v>50-60</v>
      </c>
      <c r="AC228">
        <f>YEAR(Table2[[#This Row],[DateofHire]])</f>
        <v>2012</v>
      </c>
      <c r="AD22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29" spans="1:30" ht="15.75" customHeight="1" x14ac:dyDescent="0.35">
      <c r="A229" s="1" t="s">
        <v>350</v>
      </c>
      <c r="B229" s="1">
        <v>10131</v>
      </c>
      <c r="C229" s="1" t="s">
        <v>51</v>
      </c>
      <c r="D229" s="1" t="s">
        <v>52</v>
      </c>
      <c r="E229" s="1">
        <v>10175</v>
      </c>
      <c r="F229" s="2">
        <v>40595</v>
      </c>
      <c r="G229" s="1">
        <v>83363</v>
      </c>
      <c r="H229" s="1" t="s">
        <v>512</v>
      </c>
      <c r="I229" s="2">
        <v>30992</v>
      </c>
      <c r="J229" s="1" t="s">
        <v>36</v>
      </c>
      <c r="K229" s="1" t="s">
        <v>77</v>
      </c>
      <c r="L229" s="1" t="s">
        <v>57</v>
      </c>
      <c r="M229" s="1" t="s">
        <v>28</v>
      </c>
      <c r="N229" s="1">
        <v>2045</v>
      </c>
      <c r="O229" s="2">
        <v>42231</v>
      </c>
      <c r="P229" s="1" t="s">
        <v>37</v>
      </c>
      <c r="Q229" s="1" t="s">
        <v>38</v>
      </c>
      <c r="R229" s="1" t="s">
        <v>58</v>
      </c>
      <c r="S229" s="1" t="s">
        <v>40</v>
      </c>
      <c r="T229" s="1">
        <v>4.1500000000000004</v>
      </c>
      <c r="U229" s="1">
        <v>4</v>
      </c>
      <c r="V229" s="2">
        <v>41748</v>
      </c>
      <c r="W229" s="1">
        <v>4</v>
      </c>
      <c r="X229" t="str">
        <f>INDEX(Position!B:B, MATCH(Table2[[#This Row],[Position ID]],Position!A:A,0))</f>
        <v>Software Engineer</v>
      </c>
      <c r="Y229" t="str">
        <f>INDEX(Department!B:B, MATCH(Table2[[#This Row],[Department ID]],Department!A:A,0))</f>
        <v>Software Engineering</v>
      </c>
      <c r="Z229" t="str">
        <f>INDEX(Manager!B:B, MATCH(Table2[[#This Row],[Manager ID]],Manager!A:A,0))</f>
        <v>Janet King</v>
      </c>
      <c r="AA229">
        <f ca="1">DATEDIF(Table2[[#This Row],[DOB]],$AF$2,"y")</f>
        <v>39</v>
      </c>
      <c r="AB229" t="str">
        <f ca="1">IF(Table2[[#This Row],[Age]]&lt;20,"&lt;20", IF(Table2[[#This Row],[Age]]&lt;=29, "20-29", IF(Table2[[#This Row],[Age]]&lt;=39, "30-39", IF(Table2[[#This Row],[Age]]&lt;=49, "40-49", IF(Table2[[#This Row],[Age]]&lt;=60,"50-60","&gt;60")))))</f>
        <v>30-39</v>
      </c>
      <c r="AC229">
        <f>YEAR(Table2[[#This Row],[DateofHire]])</f>
        <v>2011</v>
      </c>
      <c r="AD22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230" spans="1:30" ht="15.75" customHeight="1" x14ac:dyDescent="0.35">
      <c r="A230" s="1" t="s">
        <v>351</v>
      </c>
      <c r="B230" s="1">
        <v>10239</v>
      </c>
      <c r="C230" s="1" t="s">
        <v>159</v>
      </c>
      <c r="D230" s="1" t="s">
        <v>35</v>
      </c>
      <c r="E230" s="1">
        <v>10197</v>
      </c>
      <c r="F230" s="2">
        <v>42645</v>
      </c>
      <c r="G230" s="1">
        <v>95920</v>
      </c>
      <c r="H230" s="1" t="s">
        <v>511</v>
      </c>
      <c r="I230" s="2">
        <v>29353</v>
      </c>
      <c r="J230" s="1" t="s">
        <v>36</v>
      </c>
      <c r="K230" s="1" t="s">
        <v>26</v>
      </c>
      <c r="L230" s="1" t="s">
        <v>57</v>
      </c>
      <c r="M230" s="1" t="s">
        <v>28</v>
      </c>
      <c r="N230" s="1">
        <v>2110</v>
      </c>
      <c r="P230" s="1" t="s">
        <v>29</v>
      </c>
      <c r="Q230" s="1" t="s">
        <v>30</v>
      </c>
      <c r="R230" s="1" t="s">
        <v>39</v>
      </c>
      <c r="S230" s="1" t="s">
        <v>40</v>
      </c>
      <c r="T230" s="1">
        <v>4.4000000000000004</v>
      </c>
      <c r="U230" s="1">
        <v>4</v>
      </c>
      <c r="V230" s="2">
        <v>43502</v>
      </c>
      <c r="W230" s="1">
        <v>10</v>
      </c>
      <c r="X230" t="str">
        <f>INDEX(Position!B:B, MATCH(Table2[[#This Row],[Position ID]],Position!A:A,0))</f>
        <v>BI Developer</v>
      </c>
      <c r="Y230" t="str">
        <f>INDEX(Department!B:B, MATCH(Table2[[#This Row],[Department ID]],Department!A:A,0))</f>
        <v>IT/IS</v>
      </c>
      <c r="Z230" t="str">
        <f>INDEX(Manager!B:B, MATCH(Table2[[#This Row],[Manager ID]],Manager!A:A,0))</f>
        <v>Brian Champaigne</v>
      </c>
      <c r="AA230">
        <f ca="1">DATEDIF(Table2[[#This Row],[DOB]],$AF$2,"y")</f>
        <v>44</v>
      </c>
      <c r="AB230" t="str">
        <f ca="1">IF(Table2[[#This Row],[Age]]&lt;20,"&lt;20", IF(Table2[[#This Row],[Age]]&lt;=29, "20-29", IF(Table2[[#This Row],[Age]]&lt;=39, "30-39", IF(Table2[[#This Row],[Age]]&lt;=49, "40-49", IF(Table2[[#This Row],[Age]]&lt;=60,"50-60","&gt;60")))))</f>
        <v>40-49</v>
      </c>
      <c r="AC230">
        <f>YEAR(Table2[[#This Row],[DateofHire]])</f>
        <v>2016</v>
      </c>
      <c r="AD23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231" spans="1:30" ht="15.75" customHeight="1" x14ac:dyDescent="0.35">
      <c r="A231" s="1" t="s">
        <v>352</v>
      </c>
      <c r="B231" s="1">
        <v>10152</v>
      </c>
      <c r="C231" s="1" t="s">
        <v>23</v>
      </c>
      <c r="D231" s="1" t="s">
        <v>24</v>
      </c>
      <c r="E231" s="1">
        <v>10026</v>
      </c>
      <c r="F231" s="2">
        <v>40812</v>
      </c>
      <c r="G231" s="1">
        <v>61729</v>
      </c>
      <c r="H231" s="1" t="s">
        <v>512</v>
      </c>
      <c r="I231" s="2">
        <v>31047</v>
      </c>
      <c r="J231" s="1" t="s">
        <v>46</v>
      </c>
      <c r="K231" s="1" t="s">
        <v>26</v>
      </c>
      <c r="L231" s="1" t="s">
        <v>27</v>
      </c>
      <c r="M231" s="1" t="s">
        <v>28</v>
      </c>
      <c r="N231" s="1">
        <v>2478</v>
      </c>
      <c r="O231" s="2">
        <v>43197</v>
      </c>
      <c r="P231" s="1" t="s">
        <v>156</v>
      </c>
      <c r="Q231" s="1" t="s">
        <v>38</v>
      </c>
      <c r="R231" s="1" t="s">
        <v>39</v>
      </c>
      <c r="S231" s="1" t="s">
        <v>40</v>
      </c>
      <c r="T231" s="1">
        <v>3.8</v>
      </c>
      <c r="U231" s="1">
        <v>5</v>
      </c>
      <c r="V231" s="2">
        <v>43135</v>
      </c>
      <c r="W231" s="1">
        <v>19</v>
      </c>
      <c r="X231" t="str">
        <f>INDEX(Position!B:B, MATCH(Table2[[#This Row],[Position ID]],Position!A:A,0))</f>
        <v>Production Technician I</v>
      </c>
      <c r="Y231" t="str">
        <f>INDEX(Department!B:B, MATCH(Table2[[#This Row],[Department ID]],Department!A:A,0))</f>
        <v>Production</v>
      </c>
      <c r="Z231" t="str">
        <f>INDEX(Manager!B:B, MATCH(Table2[[#This Row],[Manager ID]],Manager!A:A,0))</f>
        <v>Michael Albert</v>
      </c>
      <c r="AA231">
        <f ca="1">DATEDIF(Table2[[#This Row],[DOB]],$AF$2,"y")</f>
        <v>39</v>
      </c>
      <c r="AB231" t="str">
        <f ca="1">IF(Table2[[#This Row],[Age]]&lt;20,"&lt;20", IF(Table2[[#This Row],[Age]]&lt;=29, "20-29", IF(Table2[[#This Row],[Age]]&lt;=39, "30-39", IF(Table2[[#This Row],[Age]]&lt;=49, "40-49", IF(Table2[[#This Row],[Age]]&lt;=60,"50-60","&gt;60")))))</f>
        <v>30-39</v>
      </c>
      <c r="AC231">
        <f>YEAR(Table2[[#This Row],[DateofHire]])</f>
        <v>2011</v>
      </c>
      <c r="AD23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32" spans="1:30" ht="15.75" customHeight="1" x14ac:dyDescent="0.35">
      <c r="A232" s="1" t="s">
        <v>353</v>
      </c>
      <c r="B232" s="1">
        <v>10140</v>
      </c>
      <c r="C232" s="1" t="s">
        <v>107</v>
      </c>
      <c r="D232" s="1" t="s">
        <v>108</v>
      </c>
      <c r="E232" s="1">
        <v>10188</v>
      </c>
      <c r="F232" s="2">
        <v>41771</v>
      </c>
      <c r="G232" s="1">
        <v>61809</v>
      </c>
      <c r="H232" s="1" t="s">
        <v>512</v>
      </c>
      <c r="I232" s="2">
        <v>20009</v>
      </c>
      <c r="J232" s="1" t="s">
        <v>36</v>
      </c>
      <c r="K232" s="1" t="s">
        <v>26</v>
      </c>
      <c r="L232" s="1" t="s">
        <v>27</v>
      </c>
      <c r="M232" s="1" t="s">
        <v>354</v>
      </c>
      <c r="N232" s="1">
        <v>83706</v>
      </c>
      <c r="P232" s="1" t="s">
        <v>29</v>
      </c>
      <c r="Q232" s="1" t="s">
        <v>30</v>
      </c>
      <c r="R232" s="1" t="s">
        <v>545</v>
      </c>
      <c r="S232" s="1" t="s">
        <v>40</v>
      </c>
      <c r="T232" s="1">
        <v>3.98</v>
      </c>
      <c r="U232" s="1">
        <v>3</v>
      </c>
      <c r="V232" s="2">
        <v>43493</v>
      </c>
      <c r="W232" s="1">
        <v>4</v>
      </c>
      <c r="X232" t="str">
        <f>INDEX(Position!B:B, MATCH(Table2[[#This Row],[Position ID]],Position!A:A,0))</f>
        <v>Area Sales Manager</v>
      </c>
      <c r="Y232" t="str">
        <f>INDEX(Department!B:B, MATCH(Table2[[#This Row],[Department ID]],Department!A:A,0))</f>
        <v>Sales</v>
      </c>
      <c r="Z232" t="str">
        <f>INDEX(Manager!B:B, MATCH(Table2[[#This Row],[Manager ID]],Manager!A:A,0))</f>
        <v>John Smith</v>
      </c>
      <c r="AA232">
        <f ca="1">DATEDIF(Table2[[#This Row],[DOB]],$AF$2,"y")</f>
        <v>69</v>
      </c>
      <c r="AB232" t="str">
        <f ca="1">IF(Table2[[#This Row],[Age]]&lt;20,"&lt;20", IF(Table2[[#This Row],[Age]]&lt;=29, "20-29", IF(Table2[[#This Row],[Age]]&lt;=39, "30-39", IF(Table2[[#This Row],[Age]]&lt;=49, "40-49", IF(Table2[[#This Row],[Age]]&lt;=60,"50-60","&gt;60")))))</f>
        <v>&gt;60</v>
      </c>
      <c r="AC232">
        <f>YEAR(Table2[[#This Row],[DateofHire]])</f>
        <v>2014</v>
      </c>
      <c r="AD23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33" spans="1:30" ht="15.75" customHeight="1" x14ac:dyDescent="0.35">
      <c r="A233" s="1" t="s">
        <v>355</v>
      </c>
      <c r="B233" s="1">
        <v>10058</v>
      </c>
      <c r="C233" s="1" t="s">
        <v>23</v>
      </c>
      <c r="D233" s="1" t="s">
        <v>24</v>
      </c>
      <c r="E233" s="1">
        <v>10088</v>
      </c>
      <c r="F233" s="2">
        <v>40679</v>
      </c>
      <c r="G233" s="1">
        <v>45115</v>
      </c>
      <c r="H233" s="1" t="s">
        <v>512</v>
      </c>
      <c r="I233" s="2">
        <v>30154</v>
      </c>
      <c r="J233" s="1" t="s">
        <v>46</v>
      </c>
      <c r="K233" s="1" t="s">
        <v>26</v>
      </c>
      <c r="L233" s="1" t="s">
        <v>27</v>
      </c>
      <c r="M233" s="1" t="s">
        <v>28</v>
      </c>
      <c r="N233" s="1">
        <v>2176</v>
      </c>
      <c r="O233" s="2">
        <v>42384</v>
      </c>
      <c r="P233" s="1" t="s">
        <v>99</v>
      </c>
      <c r="Q233" s="1" t="s">
        <v>38</v>
      </c>
      <c r="R233" s="1" t="s">
        <v>31</v>
      </c>
      <c r="S233" s="1" t="s">
        <v>40</v>
      </c>
      <c r="T233" s="1">
        <v>5</v>
      </c>
      <c r="U233" s="1">
        <v>4</v>
      </c>
      <c r="V233" s="2">
        <v>42093</v>
      </c>
      <c r="W233" s="1">
        <v>11</v>
      </c>
      <c r="X233" t="str">
        <f>INDEX(Position!B:B, MATCH(Table2[[#This Row],[Position ID]],Position!A:A,0))</f>
        <v>Production Technician I</v>
      </c>
      <c r="Y233" t="str">
        <f>INDEX(Department!B:B, MATCH(Table2[[#This Row],[Department ID]],Department!A:A,0))</f>
        <v>Production</v>
      </c>
      <c r="Z233" t="str">
        <f>INDEX(Manager!B:B, MATCH(Table2[[#This Row],[Manager ID]],Manager!A:A,0))</f>
        <v>Elijiah Gray</v>
      </c>
      <c r="AA233">
        <f ca="1">DATEDIF(Table2[[#This Row],[DOB]],$AF$2,"y")</f>
        <v>42</v>
      </c>
      <c r="AB233" t="str">
        <f ca="1">IF(Table2[[#This Row],[Age]]&lt;20,"&lt;20", IF(Table2[[#This Row],[Age]]&lt;=29, "20-29", IF(Table2[[#This Row],[Age]]&lt;=39, "30-39", IF(Table2[[#This Row],[Age]]&lt;=49, "40-49", IF(Table2[[#This Row],[Age]]&lt;=60,"50-60","&gt;60")))))</f>
        <v>40-49</v>
      </c>
      <c r="AC233">
        <f>YEAR(Table2[[#This Row],[DateofHire]])</f>
        <v>2011</v>
      </c>
      <c r="AD23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34" spans="1:30" ht="15.75" customHeight="1" x14ac:dyDescent="0.35">
      <c r="A234" s="1" t="s">
        <v>356</v>
      </c>
      <c r="B234" s="1">
        <v>10011</v>
      </c>
      <c r="C234" s="1" t="s">
        <v>23</v>
      </c>
      <c r="D234" s="1" t="s">
        <v>24</v>
      </c>
      <c r="E234" s="1">
        <v>10069</v>
      </c>
      <c r="F234" s="2">
        <v>40875</v>
      </c>
      <c r="G234" s="1">
        <v>46738</v>
      </c>
      <c r="H234" s="1" t="s">
        <v>511</v>
      </c>
      <c r="I234" s="2">
        <v>26676</v>
      </c>
      <c r="J234" s="1" t="s">
        <v>36</v>
      </c>
      <c r="K234" s="1" t="s">
        <v>26</v>
      </c>
      <c r="L234" s="1" t="s">
        <v>82</v>
      </c>
      <c r="M234" s="1" t="s">
        <v>28</v>
      </c>
      <c r="N234" s="1">
        <v>2171</v>
      </c>
      <c r="P234" s="1" t="s">
        <v>29</v>
      </c>
      <c r="Q234" s="1" t="s">
        <v>30</v>
      </c>
      <c r="R234" s="1" t="s">
        <v>48</v>
      </c>
      <c r="S234" s="1" t="s">
        <v>32</v>
      </c>
      <c r="T234" s="1">
        <v>4.3600000000000003</v>
      </c>
      <c r="U234" s="1">
        <v>5</v>
      </c>
      <c r="V234" s="2">
        <v>43507</v>
      </c>
      <c r="W234" s="1">
        <v>16</v>
      </c>
      <c r="X234" t="str">
        <f>INDEX(Position!B:B, MATCH(Table2[[#This Row],[Position ID]],Position!A:A,0))</f>
        <v>Production Technician I</v>
      </c>
      <c r="Y234" t="str">
        <f>INDEX(Department!B:B, MATCH(Table2[[#This Row],[Department ID]],Department!A:A,0))</f>
        <v>Production</v>
      </c>
      <c r="Z234" t="str">
        <f>INDEX(Manager!B:B, MATCH(Table2[[#This Row],[Manager ID]],Manager!A:A,0))</f>
        <v>Webster Butler</v>
      </c>
      <c r="AA234">
        <f ca="1">DATEDIF(Table2[[#This Row],[DOB]],$AF$2,"y")</f>
        <v>51</v>
      </c>
      <c r="AB234" t="str">
        <f ca="1">IF(Table2[[#This Row],[Age]]&lt;20,"&lt;20", IF(Table2[[#This Row],[Age]]&lt;=29, "20-29", IF(Table2[[#This Row],[Age]]&lt;=39, "30-39", IF(Table2[[#This Row],[Age]]&lt;=49, "40-49", IF(Table2[[#This Row],[Age]]&lt;=60,"50-60","&gt;60")))))</f>
        <v>50-60</v>
      </c>
      <c r="AC234">
        <f>YEAR(Table2[[#This Row],[DateofHire]])</f>
        <v>2011</v>
      </c>
      <c r="AD23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35" spans="1:30" ht="15.75" customHeight="1" x14ac:dyDescent="0.35">
      <c r="A235" s="1" t="s">
        <v>357</v>
      </c>
      <c r="B235" s="1">
        <v>10230</v>
      </c>
      <c r="C235" s="1" t="s">
        <v>42</v>
      </c>
      <c r="D235" s="1" t="s">
        <v>24</v>
      </c>
      <c r="E235" s="1">
        <v>10252</v>
      </c>
      <c r="F235" s="2">
        <v>40812</v>
      </c>
      <c r="G235" s="1">
        <v>64971</v>
      </c>
      <c r="H235" s="1" t="s">
        <v>511</v>
      </c>
      <c r="I235" s="2">
        <v>29834</v>
      </c>
      <c r="J235" s="1" t="s">
        <v>46</v>
      </c>
      <c r="K235" s="1" t="s">
        <v>77</v>
      </c>
      <c r="L235" s="1" t="s">
        <v>57</v>
      </c>
      <c r="M235" s="1" t="s">
        <v>28</v>
      </c>
      <c r="N235" s="1">
        <v>1902</v>
      </c>
      <c r="O235" s="2">
        <v>40838</v>
      </c>
      <c r="P235" s="1" t="s">
        <v>47</v>
      </c>
      <c r="Q235" s="1" t="s">
        <v>38</v>
      </c>
      <c r="R235" s="1" t="s">
        <v>48</v>
      </c>
      <c r="S235" s="1" t="s">
        <v>40</v>
      </c>
      <c r="T235" s="1">
        <v>4.5</v>
      </c>
      <c r="U235" s="1">
        <v>4</v>
      </c>
      <c r="V235" s="2">
        <v>40838</v>
      </c>
      <c r="W235" s="1">
        <v>10</v>
      </c>
      <c r="X235" t="str">
        <f>INDEX(Position!B:B, MATCH(Table2[[#This Row],[Position ID]],Position!A:A,0))</f>
        <v>Production Technician II</v>
      </c>
      <c r="Y235" t="str">
        <f>INDEX(Department!B:B, MATCH(Table2[[#This Row],[Department ID]],Department!A:A,0))</f>
        <v>Production</v>
      </c>
      <c r="Z235" t="str">
        <f>INDEX(Manager!B:B, MATCH(Table2[[#This Row],[Manager ID]],Manager!A:A,0))</f>
        <v>David Stanley</v>
      </c>
      <c r="AA235">
        <f ca="1">DATEDIF(Table2[[#This Row],[DOB]],$AF$2,"y")</f>
        <v>43</v>
      </c>
      <c r="AB235" t="str">
        <f ca="1">IF(Table2[[#This Row],[Age]]&lt;20,"&lt;20", IF(Table2[[#This Row],[Age]]&lt;=29, "20-29", IF(Table2[[#This Row],[Age]]&lt;=39, "30-39", IF(Table2[[#This Row],[Age]]&lt;=49, "40-49", IF(Table2[[#This Row],[Age]]&lt;=60,"50-60","&gt;60")))))</f>
        <v>40-49</v>
      </c>
      <c r="AC235">
        <f>YEAR(Table2[[#This Row],[DateofHire]])</f>
        <v>2011</v>
      </c>
      <c r="AD23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36" spans="1:30" ht="15.75" customHeight="1" x14ac:dyDescent="0.35">
      <c r="A236" s="1" t="s">
        <v>358</v>
      </c>
      <c r="B236" s="1">
        <v>10224</v>
      </c>
      <c r="C236" s="1" t="s">
        <v>42</v>
      </c>
      <c r="D236" s="1" t="s">
        <v>24</v>
      </c>
      <c r="E236" s="1">
        <v>10196</v>
      </c>
      <c r="F236" s="2">
        <v>40729</v>
      </c>
      <c r="G236" s="1">
        <v>55578</v>
      </c>
      <c r="H236" s="1" t="s">
        <v>512</v>
      </c>
      <c r="I236" s="2">
        <v>26483</v>
      </c>
      <c r="J236" s="1" t="s">
        <v>36</v>
      </c>
      <c r="K236" s="1" t="s">
        <v>26</v>
      </c>
      <c r="L236" s="1" t="s">
        <v>27</v>
      </c>
      <c r="M236" s="1" t="s">
        <v>28</v>
      </c>
      <c r="N236" s="1">
        <v>2138</v>
      </c>
      <c r="O236" s="2">
        <v>40947</v>
      </c>
      <c r="P236" s="1" t="s">
        <v>62</v>
      </c>
      <c r="Q236" s="1" t="s">
        <v>38</v>
      </c>
      <c r="R236" s="1" t="s">
        <v>39</v>
      </c>
      <c r="S236" s="1" t="s">
        <v>40</v>
      </c>
      <c r="T236" s="1">
        <v>4.2</v>
      </c>
      <c r="U236" s="1">
        <v>5</v>
      </c>
      <c r="V236" s="2">
        <v>40914</v>
      </c>
      <c r="W236" s="1">
        <v>13</v>
      </c>
      <c r="X236" t="str">
        <f>INDEX(Position!B:B, MATCH(Table2[[#This Row],[Position ID]],Position!A:A,0))</f>
        <v>Production Technician II</v>
      </c>
      <c r="Y236" t="str">
        <f>INDEX(Department!B:B, MATCH(Table2[[#This Row],[Department ID]],Department!A:A,0))</f>
        <v>Production</v>
      </c>
      <c r="Z236" t="str">
        <f>INDEX(Manager!B:B, MATCH(Table2[[#This Row],[Manager ID]],Manager!A:A,0))</f>
        <v>Kissy Sullivan</v>
      </c>
      <c r="AA236">
        <f ca="1">DATEDIF(Table2[[#This Row],[DOB]],$AF$2,"y")</f>
        <v>52</v>
      </c>
      <c r="AB236" t="str">
        <f ca="1">IF(Table2[[#This Row],[Age]]&lt;20,"&lt;20", IF(Table2[[#This Row],[Age]]&lt;=29, "20-29", IF(Table2[[#This Row],[Age]]&lt;=39, "30-39", IF(Table2[[#This Row],[Age]]&lt;=49, "40-49", IF(Table2[[#This Row],[Age]]&lt;=60,"50-60","&gt;60")))))</f>
        <v>50-60</v>
      </c>
      <c r="AC236">
        <f>YEAR(Table2[[#This Row],[DateofHire]])</f>
        <v>2011</v>
      </c>
      <c r="AD23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37" spans="1:30" ht="15.75" customHeight="1" x14ac:dyDescent="0.35">
      <c r="A237" s="1" t="s">
        <v>359</v>
      </c>
      <c r="B237" s="1">
        <v>10047</v>
      </c>
      <c r="C237" s="1" t="s">
        <v>23</v>
      </c>
      <c r="D237" s="1" t="s">
        <v>24</v>
      </c>
      <c r="E237" s="1">
        <v>10002</v>
      </c>
      <c r="F237" s="2">
        <v>40553</v>
      </c>
      <c r="G237" s="1">
        <v>50428</v>
      </c>
      <c r="H237" s="1" t="s">
        <v>512</v>
      </c>
      <c r="I237" s="2">
        <v>27036</v>
      </c>
      <c r="J237" s="1" t="s">
        <v>36</v>
      </c>
      <c r="K237" s="1" t="s">
        <v>26</v>
      </c>
      <c r="L237" s="1" t="s">
        <v>57</v>
      </c>
      <c r="M237" s="1" t="s">
        <v>28</v>
      </c>
      <c r="N237" s="1">
        <v>1420</v>
      </c>
      <c r="O237" s="2">
        <v>42395</v>
      </c>
      <c r="P237" s="1" t="s">
        <v>73</v>
      </c>
      <c r="Q237" s="1" t="s">
        <v>38</v>
      </c>
      <c r="R237" s="1" t="s">
        <v>39</v>
      </c>
      <c r="S237" s="1" t="s">
        <v>40</v>
      </c>
      <c r="T237" s="1">
        <v>5</v>
      </c>
      <c r="U237" s="1">
        <v>3</v>
      </c>
      <c r="V237" s="2">
        <v>42014</v>
      </c>
      <c r="W237" s="1">
        <v>11</v>
      </c>
      <c r="X237" t="str">
        <f>INDEX(Position!B:B, MATCH(Table2[[#This Row],[Position ID]],Position!A:A,0))</f>
        <v>Production Technician I</v>
      </c>
      <c r="Y237" t="str">
        <f>INDEX(Department!B:B, MATCH(Table2[[#This Row],[Department ID]],Department!A:A,0))</f>
        <v>Production</v>
      </c>
      <c r="Z237" t="str">
        <f>INDEX(Manager!B:B, MATCH(Table2[[#This Row],[Manager ID]],Manager!A:A,0))</f>
        <v>Amy Dunn</v>
      </c>
      <c r="AA237">
        <f ca="1">DATEDIF(Table2[[#This Row],[DOB]],$AF$2,"y")</f>
        <v>50</v>
      </c>
      <c r="AB237" t="str">
        <f ca="1">IF(Table2[[#This Row],[Age]]&lt;20,"&lt;20", IF(Table2[[#This Row],[Age]]&lt;=29, "20-29", IF(Table2[[#This Row],[Age]]&lt;=39, "30-39", IF(Table2[[#This Row],[Age]]&lt;=49, "40-49", IF(Table2[[#This Row],[Age]]&lt;=60,"50-60","&gt;60")))))</f>
        <v>50-60</v>
      </c>
      <c r="AC237">
        <f>YEAR(Table2[[#This Row],[DateofHire]])</f>
        <v>2011</v>
      </c>
      <c r="AD23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38" spans="1:30" ht="15.75" customHeight="1" x14ac:dyDescent="0.35">
      <c r="A238" s="1" t="s">
        <v>360</v>
      </c>
      <c r="B238" s="1">
        <v>10285</v>
      </c>
      <c r="C238" s="1" t="s">
        <v>23</v>
      </c>
      <c r="D238" s="1" t="s">
        <v>24</v>
      </c>
      <c r="E238" s="1">
        <v>10062</v>
      </c>
      <c r="F238" s="2">
        <v>40553</v>
      </c>
      <c r="G238" s="1">
        <v>61422</v>
      </c>
      <c r="H238" s="1" t="s">
        <v>511</v>
      </c>
      <c r="I238" s="2">
        <v>31054</v>
      </c>
      <c r="J238" s="1" t="s">
        <v>36</v>
      </c>
      <c r="K238" s="1" t="s">
        <v>26</v>
      </c>
      <c r="L238" s="1" t="s">
        <v>27</v>
      </c>
      <c r="M238" s="1" t="s">
        <v>28</v>
      </c>
      <c r="N238" s="1">
        <v>1460</v>
      </c>
      <c r="O238" s="2">
        <v>42507</v>
      </c>
      <c r="P238" s="1" t="s">
        <v>73</v>
      </c>
      <c r="Q238" s="1" t="s">
        <v>74</v>
      </c>
      <c r="R238" s="1" t="s">
        <v>39</v>
      </c>
      <c r="S238" s="1" t="s">
        <v>88</v>
      </c>
      <c r="T238" s="1">
        <v>3.6</v>
      </c>
      <c r="U238" s="1">
        <v>3</v>
      </c>
      <c r="V238" s="2">
        <v>42465</v>
      </c>
      <c r="W238" s="1">
        <v>16</v>
      </c>
      <c r="X238" t="str">
        <f>INDEX(Position!B:B, MATCH(Table2[[#This Row],[Position ID]],Position!A:A,0))</f>
        <v>Production Technician I</v>
      </c>
      <c r="Y238" t="str">
        <f>INDEX(Department!B:B, MATCH(Table2[[#This Row],[Department ID]],Department!A:A,0))</f>
        <v>Production</v>
      </c>
      <c r="Z238" t="str">
        <f>INDEX(Manager!B:B, MATCH(Table2[[#This Row],[Manager ID]],Manager!A:A,0))</f>
        <v>Ketsia Liebig</v>
      </c>
      <c r="AA238">
        <f ca="1">DATEDIF(Table2[[#This Row],[DOB]],$AF$2,"y")</f>
        <v>39</v>
      </c>
      <c r="AB238" t="str">
        <f ca="1">IF(Table2[[#This Row],[Age]]&lt;20,"&lt;20", IF(Table2[[#This Row],[Age]]&lt;=29, "20-29", IF(Table2[[#This Row],[Age]]&lt;=39, "30-39", IF(Table2[[#This Row],[Age]]&lt;=49, "40-49", IF(Table2[[#This Row],[Age]]&lt;=60,"50-60","&gt;60")))))</f>
        <v>30-39</v>
      </c>
      <c r="AC238">
        <f>YEAR(Table2[[#This Row],[DateofHire]])</f>
        <v>2011</v>
      </c>
      <c r="AD23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39" spans="1:30" ht="15.75" customHeight="1" x14ac:dyDescent="0.35">
      <c r="A239" s="1" t="s">
        <v>361</v>
      </c>
      <c r="B239" s="1">
        <v>10020</v>
      </c>
      <c r="C239" s="1" t="s">
        <v>23</v>
      </c>
      <c r="D239" s="1" t="s">
        <v>24</v>
      </c>
      <c r="E239" s="1">
        <v>10114</v>
      </c>
      <c r="F239" s="2">
        <v>41463</v>
      </c>
      <c r="G239" s="1">
        <v>63353</v>
      </c>
      <c r="H239" s="1" t="s">
        <v>512</v>
      </c>
      <c r="I239" s="2">
        <v>31075</v>
      </c>
      <c r="J239" s="1" t="s">
        <v>54</v>
      </c>
      <c r="K239" s="1" t="s">
        <v>26</v>
      </c>
      <c r="L239" s="1" t="s">
        <v>27</v>
      </c>
      <c r="M239" s="1" t="s">
        <v>28</v>
      </c>
      <c r="N239" s="1">
        <v>1730</v>
      </c>
      <c r="P239" s="1" t="s">
        <v>29</v>
      </c>
      <c r="Q239" s="1" t="s">
        <v>30</v>
      </c>
      <c r="R239" s="1" t="s">
        <v>55</v>
      </c>
      <c r="S239" s="1" t="s">
        <v>32</v>
      </c>
      <c r="T239" s="1">
        <v>3.6</v>
      </c>
      <c r="U239" s="1">
        <v>5</v>
      </c>
      <c r="V239" s="2">
        <v>43507</v>
      </c>
      <c r="W239" s="1">
        <v>4</v>
      </c>
      <c r="X239" t="str">
        <f>INDEX(Position!B:B, MATCH(Table2[[#This Row],[Position ID]],Position!A:A,0))</f>
        <v>Production Technician I</v>
      </c>
      <c r="Y239" t="str">
        <f>INDEX(Department!B:B, MATCH(Table2[[#This Row],[Department ID]],Department!A:A,0))</f>
        <v>Production</v>
      </c>
      <c r="Z239" t="str">
        <f>INDEX(Manager!B:B, MATCH(Table2[[#This Row],[Manager ID]],Manager!A:A,0))</f>
        <v>Brannon Miller</v>
      </c>
      <c r="AA239">
        <f ca="1">DATEDIF(Table2[[#This Row],[DOB]],$AF$2,"y")</f>
        <v>39</v>
      </c>
      <c r="AB239" t="str">
        <f ca="1">IF(Table2[[#This Row],[Age]]&lt;20,"&lt;20", IF(Table2[[#This Row],[Age]]&lt;=29, "20-29", IF(Table2[[#This Row],[Age]]&lt;=39, "30-39", IF(Table2[[#This Row],[Age]]&lt;=49, "40-49", IF(Table2[[#This Row],[Age]]&lt;=60,"50-60","&gt;60")))))</f>
        <v>30-39</v>
      </c>
      <c r="AC239">
        <f>YEAR(Table2[[#This Row],[DateofHire]])</f>
        <v>2013</v>
      </c>
      <c r="AD23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40" spans="1:30" ht="15.75" customHeight="1" x14ac:dyDescent="0.35">
      <c r="A240" s="1" t="s">
        <v>362</v>
      </c>
      <c r="B240" s="1">
        <v>10162</v>
      </c>
      <c r="C240" s="1" t="s">
        <v>66</v>
      </c>
      <c r="D240" s="1" t="s">
        <v>35</v>
      </c>
      <c r="E240" s="1">
        <v>10084</v>
      </c>
      <c r="F240" s="2">
        <v>42051</v>
      </c>
      <c r="G240" s="1">
        <v>89883</v>
      </c>
      <c r="H240" s="1" t="s">
        <v>511</v>
      </c>
      <c r="I240" s="2">
        <v>29870</v>
      </c>
      <c r="J240" s="1" t="s">
        <v>36</v>
      </c>
      <c r="K240" s="1" t="s">
        <v>26</v>
      </c>
      <c r="L240" s="1" t="s">
        <v>27</v>
      </c>
      <c r="M240" s="1" t="s">
        <v>28</v>
      </c>
      <c r="N240" s="1">
        <v>1886</v>
      </c>
      <c r="P240" s="1" t="s">
        <v>29</v>
      </c>
      <c r="Q240" s="1" t="s">
        <v>30</v>
      </c>
      <c r="R240" s="1" t="s">
        <v>55</v>
      </c>
      <c r="S240" s="1" t="s">
        <v>40</v>
      </c>
      <c r="T240" s="1">
        <v>3.69</v>
      </c>
      <c r="U240" s="1">
        <v>5</v>
      </c>
      <c r="V240" s="2">
        <v>43510</v>
      </c>
      <c r="W240" s="1">
        <v>15</v>
      </c>
      <c r="X240" t="str">
        <f>INDEX(Position!B:B, MATCH(Table2[[#This Row],[Position ID]],Position!A:A,0))</f>
        <v>Data Analyst</v>
      </c>
      <c r="Y240" t="str">
        <f>INDEX(Department!B:B, MATCH(Table2[[#This Row],[Department ID]],Department!A:A,0))</f>
        <v>IT/IS</v>
      </c>
      <c r="Z240" t="str">
        <f>INDEX(Manager!B:B, MATCH(Table2[[#This Row],[Manager ID]],Manager!A:A,0))</f>
        <v>Simon Roup</v>
      </c>
      <c r="AA240">
        <f ca="1">DATEDIF(Table2[[#This Row],[DOB]],$AF$2,"y")</f>
        <v>42</v>
      </c>
      <c r="AB240" t="str">
        <f ca="1">IF(Table2[[#This Row],[Age]]&lt;20,"&lt;20", IF(Table2[[#This Row],[Age]]&lt;=29, "20-29", IF(Table2[[#This Row],[Age]]&lt;=39, "30-39", IF(Table2[[#This Row],[Age]]&lt;=49, "40-49", IF(Table2[[#This Row],[Age]]&lt;=60,"50-60","&gt;60")))))</f>
        <v>40-49</v>
      </c>
      <c r="AC240">
        <f>YEAR(Table2[[#This Row],[DateofHire]])</f>
        <v>2015</v>
      </c>
      <c r="AD24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241" spans="1:30" ht="15.75" customHeight="1" x14ac:dyDescent="0.35">
      <c r="A241" s="1" t="s">
        <v>363</v>
      </c>
      <c r="B241" s="1">
        <v>10149</v>
      </c>
      <c r="C241" s="1" t="s">
        <v>364</v>
      </c>
      <c r="D241" s="1" t="s">
        <v>35</v>
      </c>
      <c r="E241" s="1">
        <v>10084</v>
      </c>
      <c r="F241" s="2">
        <v>42009</v>
      </c>
      <c r="G241" s="1">
        <v>120000</v>
      </c>
      <c r="H241" s="1" t="s">
        <v>511</v>
      </c>
      <c r="I241" s="2">
        <v>26811</v>
      </c>
      <c r="J241" s="1" t="s">
        <v>25</v>
      </c>
      <c r="K241" s="1" t="s">
        <v>26</v>
      </c>
      <c r="L241" s="1" t="s">
        <v>27</v>
      </c>
      <c r="M241" s="1" t="s">
        <v>28</v>
      </c>
      <c r="N241" s="1">
        <v>2703</v>
      </c>
      <c r="O241" s="2">
        <v>43414</v>
      </c>
      <c r="P241" s="1" t="s">
        <v>62</v>
      </c>
      <c r="Q241" s="1" t="s">
        <v>38</v>
      </c>
      <c r="R241" s="1" t="s">
        <v>31</v>
      </c>
      <c r="S241" s="1" t="s">
        <v>40</v>
      </c>
      <c r="T241" s="1">
        <v>3.88</v>
      </c>
      <c r="U241" s="1">
        <v>3</v>
      </c>
      <c r="V241" s="2">
        <v>43144</v>
      </c>
      <c r="W241" s="1">
        <v>12</v>
      </c>
      <c r="X241" t="str">
        <f>INDEX(Position!B:B, MATCH(Table2[[#This Row],[Position ID]],Position!A:A,0))</f>
        <v>Principal Data Architect</v>
      </c>
      <c r="Y241" t="str">
        <f>INDEX(Department!B:B, MATCH(Table2[[#This Row],[Department ID]],Department!A:A,0))</f>
        <v>IT/IS</v>
      </c>
      <c r="Z241" t="str">
        <f>INDEX(Manager!B:B, MATCH(Table2[[#This Row],[Manager ID]],Manager!A:A,0))</f>
        <v>Simon Roup</v>
      </c>
      <c r="AA241">
        <f ca="1">DATEDIF(Table2[[#This Row],[DOB]],$AF$2,"y")</f>
        <v>51</v>
      </c>
      <c r="AB241" t="str">
        <f ca="1">IF(Table2[[#This Row],[Age]]&lt;20,"&lt;20", IF(Table2[[#This Row],[Age]]&lt;=29, "20-29", IF(Table2[[#This Row],[Age]]&lt;=39, "30-39", IF(Table2[[#This Row],[Age]]&lt;=49, "40-49", IF(Table2[[#This Row],[Age]]&lt;=60,"50-60","&gt;60")))))</f>
        <v>50-60</v>
      </c>
      <c r="AC241">
        <f>YEAR(Table2[[#This Row],[DateofHire]])</f>
        <v>2015</v>
      </c>
      <c r="AD24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&gt;110K-120K</v>
      </c>
    </row>
    <row r="242" spans="1:30" ht="15.75" customHeight="1" x14ac:dyDescent="0.35">
      <c r="A242" s="1" t="s">
        <v>365</v>
      </c>
      <c r="B242" s="1">
        <v>10086</v>
      </c>
      <c r="C242" s="1" t="s">
        <v>366</v>
      </c>
      <c r="D242" s="1" t="s">
        <v>35</v>
      </c>
      <c r="E242" s="1">
        <v>10197</v>
      </c>
      <c r="F242" s="2">
        <v>42742</v>
      </c>
      <c r="G242" s="1">
        <v>150290</v>
      </c>
      <c r="H242" s="1" t="s">
        <v>511</v>
      </c>
      <c r="I242" s="2">
        <v>26624</v>
      </c>
      <c r="J242" s="1" t="s">
        <v>25</v>
      </c>
      <c r="K242" s="1" t="s">
        <v>26</v>
      </c>
      <c r="L242" s="1" t="s">
        <v>57</v>
      </c>
      <c r="M242" s="1" t="s">
        <v>28</v>
      </c>
      <c r="N242" s="1">
        <v>2056</v>
      </c>
      <c r="P242" s="1" t="s">
        <v>29</v>
      </c>
      <c r="Q242" s="1" t="s">
        <v>30</v>
      </c>
      <c r="R242" s="1" t="s">
        <v>39</v>
      </c>
      <c r="S242" s="1" t="s">
        <v>40</v>
      </c>
      <c r="T242" s="1">
        <v>4.9400000000000004</v>
      </c>
      <c r="U242" s="1">
        <v>3</v>
      </c>
      <c r="V242" s="2">
        <v>43502</v>
      </c>
      <c r="W242" s="1">
        <v>17</v>
      </c>
      <c r="X242" t="str">
        <f>INDEX(Position!B:B, MATCH(Table2[[#This Row],[Position ID]],Position!A:A,0))</f>
        <v>Data Architect</v>
      </c>
      <c r="Y242" t="str">
        <f>INDEX(Department!B:B, MATCH(Table2[[#This Row],[Department ID]],Department!A:A,0))</f>
        <v>IT/IS</v>
      </c>
      <c r="Z242" t="str">
        <f>INDEX(Manager!B:B, MATCH(Table2[[#This Row],[Manager ID]],Manager!A:A,0))</f>
        <v>Brian Champaigne</v>
      </c>
      <c r="AA242">
        <f ca="1">DATEDIF(Table2[[#This Row],[DOB]],$AF$2,"y")</f>
        <v>51</v>
      </c>
      <c r="AB242" t="str">
        <f ca="1">IF(Table2[[#This Row],[Age]]&lt;20,"&lt;20", IF(Table2[[#This Row],[Age]]&lt;=29, "20-29", IF(Table2[[#This Row],[Age]]&lt;=39, "30-39", IF(Table2[[#This Row],[Age]]&lt;=49, "40-49", IF(Table2[[#This Row],[Age]]&lt;=60,"50-60","&gt;60")))))</f>
        <v>50-60</v>
      </c>
      <c r="AC242">
        <f>YEAR(Table2[[#This Row],[DateofHire]])</f>
        <v>2017</v>
      </c>
      <c r="AD24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&gt;150K</v>
      </c>
    </row>
    <row r="243" spans="1:30" ht="15.75" customHeight="1" x14ac:dyDescent="0.35">
      <c r="A243" s="1" t="s">
        <v>367</v>
      </c>
      <c r="B243" s="1">
        <v>10054</v>
      </c>
      <c r="C243" s="1" t="s">
        <v>23</v>
      </c>
      <c r="D243" s="1" t="s">
        <v>24</v>
      </c>
      <c r="E243" s="1">
        <v>10252</v>
      </c>
      <c r="F243" s="2">
        <v>41645</v>
      </c>
      <c r="G243" s="1">
        <v>60627</v>
      </c>
      <c r="H243" s="1" t="s">
        <v>511</v>
      </c>
      <c r="I243" s="2">
        <v>27368</v>
      </c>
      <c r="J243" s="1" t="s">
        <v>105</v>
      </c>
      <c r="K243" s="1" t="s">
        <v>26</v>
      </c>
      <c r="L243" s="1" t="s">
        <v>27</v>
      </c>
      <c r="M243" s="1" t="s">
        <v>28</v>
      </c>
      <c r="N243" s="1">
        <v>1886</v>
      </c>
      <c r="P243" s="1" t="s">
        <v>29</v>
      </c>
      <c r="Q243" s="1" t="s">
        <v>30</v>
      </c>
      <c r="R243" s="1" t="s">
        <v>163</v>
      </c>
      <c r="S243" s="1" t="s">
        <v>40</v>
      </c>
      <c r="T243" s="1">
        <v>5</v>
      </c>
      <c r="U243" s="1">
        <v>4</v>
      </c>
      <c r="V243" s="2">
        <v>43496</v>
      </c>
      <c r="W243" s="1">
        <v>8</v>
      </c>
      <c r="X243" t="str">
        <f>INDEX(Position!B:B, MATCH(Table2[[#This Row],[Position ID]],Position!A:A,0))</f>
        <v>Production Technician I</v>
      </c>
      <c r="Y243" t="str">
        <f>INDEX(Department!B:B, MATCH(Table2[[#This Row],[Department ID]],Department!A:A,0))</f>
        <v>Production</v>
      </c>
      <c r="Z243" t="str">
        <f>INDEX(Manager!B:B, MATCH(Table2[[#This Row],[Manager ID]],Manager!A:A,0))</f>
        <v>David Stanley</v>
      </c>
      <c r="AA243">
        <f ca="1">DATEDIF(Table2[[#This Row],[DOB]],$AF$2,"y")</f>
        <v>49</v>
      </c>
      <c r="AB243" t="str">
        <f ca="1">IF(Table2[[#This Row],[Age]]&lt;20,"&lt;20", IF(Table2[[#This Row],[Age]]&lt;=29, "20-29", IF(Table2[[#This Row],[Age]]&lt;=39, "30-39", IF(Table2[[#This Row],[Age]]&lt;=49, "40-49", IF(Table2[[#This Row],[Age]]&lt;=60,"50-60","&gt;60")))))</f>
        <v>40-49</v>
      </c>
      <c r="AC243">
        <f>YEAR(Table2[[#This Row],[DateofHire]])</f>
        <v>2014</v>
      </c>
      <c r="AD24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44" spans="1:30" ht="15.75" customHeight="1" x14ac:dyDescent="0.35">
      <c r="A244" s="1" t="s">
        <v>368</v>
      </c>
      <c r="B244" s="1">
        <v>10065</v>
      </c>
      <c r="C244" s="1" t="s">
        <v>23</v>
      </c>
      <c r="D244" s="1" t="s">
        <v>24</v>
      </c>
      <c r="E244" s="1">
        <v>10196</v>
      </c>
      <c r="F244" s="2">
        <v>40637</v>
      </c>
      <c r="G244" s="1">
        <v>53180</v>
      </c>
      <c r="H244" s="1" t="s">
        <v>512</v>
      </c>
      <c r="I244" s="2">
        <v>31854</v>
      </c>
      <c r="J244" s="1" t="s">
        <v>25</v>
      </c>
      <c r="K244" s="1" t="s">
        <v>26</v>
      </c>
      <c r="L244" s="1" t="s">
        <v>27</v>
      </c>
      <c r="M244" s="1" t="s">
        <v>28</v>
      </c>
      <c r="N244" s="1">
        <v>2155</v>
      </c>
      <c r="O244" s="2">
        <v>43325</v>
      </c>
      <c r="P244" s="1" t="s">
        <v>62</v>
      </c>
      <c r="Q244" s="1" t="s">
        <v>38</v>
      </c>
      <c r="R244" s="1" t="s">
        <v>48</v>
      </c>
      <c r="S244" s="1" t="s">
        <v>40</v>
      </c>
      <c r="T244" s="1">
        <v>5</v>
      </c>
      <c r="U244" s="1">
        <v>5</v>
      </c>
      <c r="V244" s="2">
        <v>43283</v>
      </c>
      <c r="W244" s="1">
        <v>4</v>
      </c>
      <c r="X244" t="str">
        <f>INDEX(Position!B:B, MATCH(Table2[[#This Row],[Position ID]],Position!A:A,0))</f>
        <v>Production Technician I</v>
      </c>
      <c r="Y244" t="str">
        <f>INDEX(Department!B:B, MATCH(Table2[[#This Row],[Department ID]],Department!A:A,0))</f>
        <v>Production</v>
      </c>
      <c r="Z244" t="str">
        <f>INDEX(Manager!B:B, MATCH(Table2[[#This Row],[Manager ID]],Manager!A:A,0))</f>
        <v>Kissy Sullivan</v>
      </c>
      <c r="AA244">
        <f ca="1">DATEDIF(Table2[[#This Row],[DOB]],$AF$2,"y")</f>
        <v>37</v>
      </c>
      <c r="AB244" t="str">
        <f ca="1">IF(Table2[[#This Row],[Age]]&lt;20,"&lt;20", IF(Table2[[#This Row],[Age]]&lt;=29, "20-29", IF(Table2[[#This Row],[Age]]&lt;=39, "30-39", IF(Table2[[#This Row],[Age]]&lt;=49, "40-49", IF(Table2[[#This Row],[Age]]&lt;=60,"50-60","&gt;60")))))</f>
        <v>30-39</v>
      </c>
      <c r="AC244">
        <f>YEAR(Table2[[#This Row],[DateofHire]])</f>
        <v>2011</v>
      </c>
      <c r="AD24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45" spans="1:30" ht="15.75" customHeight="1" x14ac:dyDescent="0.35">
      <c r="A245" s="1" t="s">
        <v>369</v>
      </c>
      <c r="B245" s="1">
        <v>10198</v>
      </c>
      <c r="C245" s="1" t="s">
        <v>370</v>
      </c>
      <c r="D245" s="1" t="s">
        <v>35</v>
      </c>
      <c r="E245" s="1">
        <v>10150</v>
      </c>
      <c r="F245" s="2">
        <v>41294</v>
      </c>
      <c r="G245" s="1">
        <v>140920</v>
      </c>
      <c r="H245" s="1" t="s">
        <v>512</v>
      </c>
      <c r="I245" s="2">
        <v>26759</v>
      </c>
      <c r="J245" s="1" t="s">
        <v>25</v>
      </c>
      <c r="K245" s="1" t="s">
        <v>26</v>
      </c>
      <c r="L245" s="1" t="s">
        <v>27</v>
      </c>
      <c r="M245" s="1" t="s">
        <v>28</v>
      </c>
      <c r="N245" s="1">
        <v>2481</v>
      </c>
      <c r="P245" s="1" t="s">
        <v>29</v>
      </c>
      <c r="Q245" s="1" t="s">
        <v>30</v>
      </c>
      <c r="R245" s="1" t="s">
        <v>39</v>
      </c>
      <c r="S245" s="1" t="s">
        <v>40</v>
      </c>
      <c r="T245" s="1">
        <v>3.6</v>
      </c>
      <c r="U245" s="1">
        <v>5</v>
      </c>
      <c r="V245" s="2">
        <v>43514</v>
      </c>
      <c r="W245" s="1">
        <v>13</v>
      </c>
      <c r="X245" t="str">
        <f>INDEX(Position!B:B, MATCH(Table2[[#This Row],[Position ID]],Position!A:A,0))</f>
        <v>IT Manager - DB</v>
      </c>
      <c r="Y245" t="str">
        <f>INDEX(Department!B:B, MATCH(Table2[[#This Row],[Department ID]],Department!A:A,0))</f>
        <v>IT/IS</v>
      </c>
      <c r="Z245" t="str">
        <f>INDEX(Manager!B:B, MATCH(Table2[[#This Row],[Manager ID]],Manager!A:A,0))</f>
        <v>Jennifer Zamora</v>
      </c>
      <c r="AA245">
        <f ca="1">DATEDIF(Table2[[#This Row],[DOB]],$AF$2,"y")</f>
        <v>51</v>
      </c>
      <c r="AB245" t="str">
        <f ca="1">IF(Table2[[#This Row],[Age]]&lt;20,"&lt;20", IF(Table2[[#This Row],[Age]]&lt;=29, "20-29", IF(Table2[[#This Row],[Age]]&lt;=39, "30-39", IF(Table2[[#This Row],[Age]]&lt;=49, "40-49", IF(Table2[[#This Row],[Age]]&lt;=60,"50-60","&gt;60")))))</f>
        <v>50-60</v>
      </c>
      <c r="AC245">
        <f>YEAR(Table2[[#This Row],[DateofHire]])</f>
        <v>2013</v>
      </c>
      <c r="AD24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&gt;140K-150K</v>
      </c>
    </row>
    <row r="246" spans="1:30" ht="15.75" customHeight="1" x14ac:dyDescent="0.35">
      <c r="A246" s="1" t="s">
        <v>371</v>
      </c>
      <c r="B246" s="1">
        <v>10222</v>
      </c>
      <c r="C246" s="1" t="s">
        <v>370</v>
      </c>
      <c r="D246" s="1" t="s">
        <v>35</v>
      </c>
      <c r="E246" s="1">
        <v>10150</v>
      </c>
      <c r="F246" s="2">
        <v>40917</v>
      </c>
      <c r="G246" s="1">
        <v>148999</v>
      </c>
      <c r="H246" s="1" t="s">
        <v>512</v>
      </c>
      <c r="I246" s="2">
        <v>23380</v>
      </c>
      <c r="J246" s="1" t="s">
        <v>46</v>
      </c>
      <c r="K246" s="1" t="s">
        <v>26</v>
      </c>
      <c r="L246" s="1" t="s">
        <v>57</v>
      </c>
      <c r="M246" s="1" t="s">
        <v>28</v>
      </c>
      <c r="N246" s="1">
        <v>1915</v>
      </c>
      <c r="O246" s="2">
        <v>42312</v>
      </c>
      <c r="P246" s="1" t="s">
        <v>43</v>
      </c>
      <c r="Q246" s="1" t="s">
        <v>38</v>
      </c>
      <c r="R246" s="1" t="s">
        <v>58</v>
      </c>
      <c r="S246" s="1" t="s">
        <v>40</v>
      </c>
      <c r="T246" s="1">
        <v>4.3</v>
      </c>
      <c r="U246" s="1">
        <v>4</v>
      </c>
      <c r="V246" s="2">
        <v>42008</v>
      </c>
      <c r="W246" s="1">
        <v>8</v>
      </c>
      <c r="X246" t="str">
        <f>INDEX(Position!B:B, MATCH(Table2[[#This Row],[Position ID]],Position!A:A,0))</f>
        <v>IT Manager - DB</v>
      </c>
      <c r="Y246" t="str">
        <f>INDEX(Department!B:B, MATCH(Table2[[#This Row],[Department ID]],Department!A:A,0))</f>
        <v>IT/IS</v>
      </c>
      <c r="Z246" t="str">
        <f>INDEX(Manager!B:B, MATCH(Table2[[#This Row],[Manager ID]],Manager!A:A,0))</f>
        <v>Jennifer Zamora</v>
      </c>
      <c r="AA246">
        <f ca="1">DATEDIF(Table2[[#This Row],[DOB]],$AF$2,"y")</f>
        <v>60</v>
      </c>
      <c r="AB246" t="str">
        <f ca="1">IF(Table2[[#This Row],[Age]]&lt;20,"&lt;20", IF(Table2[[#This Row],[Age]]&lt;=29, "20-29", IF(Table2[[#This Row],[Age]]&lt;=39, "30-39", IF(Table2[[#This Row],[Age]]&lt;=49, "40-49", IF(Table2[[#This Row],[Age]]&lt;=60,"50-60","&gt;60")))))</f>
        <v>50-60</v>
      </c>
      <c r="AC246">
        <f>YEAR(Table2[[#This Row],[DateofHire]])</f>
        <v>2012</v>
      </c>
      <c r="AD24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&gt;140K-150K</v>
      </c>
    </row>
    <row r="247" spans="1:30" ht="15.75" customHeight="1" x14ac:dyDescent="0.35">
      <c r="A247" s="1" t="s">
        <v>372</v>
      </c>
      <c r="B247" s="1">
        <v>10126</v>
      </c>
      <c r="C247" s="1" t="s">
        <v>51</v>
      </c>
      <c r="D247" s="1" t="s">
        <v>52</v>
      </c>
      <c r="E247" s="1">
        <v>10194</v>
      </c>
      <c r="F247" s="2">
        <v>41218</v>
      </c>
      <c r="G247" s="1">
        <v>86214</v>
      </c>
      <c r="H247" s="1" t="s">
        <v>511</v>
      </c>
      <c r="I247" s="2">
        <v>31617</v>
      </c>
      <c r="J247" s="1" t="s">
        <v>36</v>
      </c>
      <c r="K247" s="1" t="s">
        <v>26</v>
      </c>
      <c r="L247" s="1" t="s">
        <v>27</v>
      </c>
      <c r="M247" s="1" t="s">
        <v>28</v>
      </c>
      <c r="N247" s="1">
        <v>2132</v>
      </c>
      <c r="P247" s="1" t="s">
        <v>29</v>
      </c>
      <c r="Q247" s="1" t="s">
        <v>30</v>
      </c>
      <c r="R247" s="1" t="s">
        <v>39</v>
      </c>
      <c r="S247" s="1" t="s">
        <v>40</v>
      </c>
      <c r="T247" s="1">
        <v>4.2</v>
      </c>
      <c r="U247" s="1">
        <v>3</v>
      </c>
      <c r="V247" s="2">
        <v>43509</v>
      </c>
      <c r="W247" s="1">
        <v>2</v>
      </c>
      <c r="X247" t="str">
        <f>INDEX(Position!B:B, MATCH(Table2[[#This Row],[Position ID]],Position!A:A,0))</f>
        <v>Software Engineer</v>
      </c>
      <c r="Y247" t="str">
        <f>INDEX(Department!B:B, MATCH(Table2[[#This Row],[Department ID]],Department!A:A,0))</f>
        <v>Software Engineering</v>
      </c>
      <c r="Z247" t="str">
        <f>INDEX(Manager!B:B, MATCH(Table2[[#This Row],[Manager ID]],Manager!A:A,0))</f>
        <v>Alex Sweetwater</v>
      </c>
      <c r="AA247">
        <f ca="1">DATEDIF(Table2[[#This Row],[DOB]],$AF$2,"y")</f>
        <v>38</v>
      </c>
      <c r="AB247" t="str">
        <f ca="1">IF(Table2[[#This Row],[Age]]&lt;20,"&lt;20", IF(Table2[[#This Row],[Age]]&lt;=29, "20-29", IF(Table2[[#This Row],[Age]]&lt;=39, "30-39", IF(Table2[[#This Row],[Age]]&lt;=49, "40-49", IF(Table2[[#This Row],[Age]]&lt;=60,"50-60","&gt;60")))))</f>
        <v>30-39</v>
      </c>
      <c r="AC247">
        <f>YEAR(Table2[[#This Row],[DateofHire]])</f>
        <v>2012</v>
      </c>
      <c r="AD24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248" spans="1:30" ht="15.75" customHeight="1" x14ac:dyDescent="0.35">
      <c r="A248" s="1" t="s">
        <v>373</v>
      </c>
      <c r="B248" s="1">
        <v>10295</v>
      </c>
      <c r="C248" s="1" t="s">
        <v>23</v>
      </c>
      <c r="D248" s="1" t="s">
        <v>24</v>
      </c>
      <c r="E248" s="1">
        <v>10265</v>
      </c>
      <c r="F248" s="2">
        <v>42555</v>
      </c>
      <c r="G248" s="1">
        <v>47750</v>
      </c>
      <c r="H248" s="1" t="s">
        <v>511</v>
      </c>
      <c r="I248" s="2">
        <v>24995</v>
      </c>
      <c r="J248" s="1" t="s">
        <v>25</v>
      </c>
      <c r="K248" s="1" t="s">
        <v>26</v>
      </c>
      <c r="L248" s="1" t="s">
        <v>57</v>
      </c>
      <c r="M248" s="1" t="s">
        <v>28</v>
      </c>
      <c r="N248" s="1">
        <v>1801</v>
      </c>
      <c r="P248" s="1" t="s">
        <v>29</v>
      </c>
      <c r="Q248" s="1" t="s">
        <v>30</v>
      </c>
      <c r="R248" s="1" t="s">
        <v>58</v>
      </c>
      <c r="S248" s="1" t="s">
        <v>88</v>
      </c>
      <c r="T248" s="1">
        <v>2.6</v>
      </c>
      <c r="U248" s="1">
        <v>4</v>
      </c>
      <c r="V248" s="2">
        <v>43514</v>
      </c>
      <c r="W248" s="1">
        <v>4</v>
      </c>
      <c r="X248" t="str">
        <f>INDEX(Position!B:B, MATCH(Table2[[#This Row],[Position ID]],Position!A:A,0))</f>
        <v>Production Technician I</v>
      </c>
      <c r="Y248" t="str">
        <f>INDEX(Department!B:B, MATCH(Table2[[#This Row],[Department ID]],Department!A:A,0))</f>
        <v>Production</v>
      </c>
      <c r="Z248" t="str">
        <f>INDEX(Manager!B:B, MATCH(Table2[[#This Row],[Manager ID]],Manager!A:A,0))</f>
        <v>Kelley Spirea</v>
      </c>
      <c r="AA248">
        <f ca="1">DATEDIF(Table2[[#This Row],[DOB]],$AF$2,"y")</f>
        <v>56</v>
      </c>
      <c r="AB248" t="str">
        <f ca="1">IF(Table2[[#This Row],[Age]]&lt;20,"&lt;20", IF(Table2[[#This Row],[Age]]&lt;=29, "20-29", IF(Table2[[#This Row],[Age]]&lt;=39, "30-39", IF(Table2[[#This Row],[Age]]&lt;=49, "40-49", IF(Table2[[#This Row],[Age]]&lt;=60,"50-60","&gt;60")))))</f>
        <v>50-60</v>
      </c>
      <c r="AC248">
        <f>YEAR(Table2[[#This Row],[DateofHire]])</f>
        <v>2016</v>
      </c>
      <c r="AD24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49" spans="1:30" ht="15.75" customHeight="1" x14ac:dyDescent="0.35">
      <c r="A249" s="1" t="s">
        <v>374</v>
      </c>
      <c r="B249" s="1">
        <v>10260</v>
      </c>
      <c r="C249" s="1" t="s">
        <v>23</v>
      </c>
      <c r="D249" s="1" t="s">
        <v>24</v>
      </c>
      <c r="E249" s="1">
        <v>10026</v>
      </c>
      <c r="F249" s="2">
        <v>39818</v>
      </c>
      <c r="G249" s="1">
        <v>46428</v>
      </c>
      <c r="H249" s="1" t="s">
        <v>512</v>
      </c>
      <c r="I249" s="2">
        <v>27384</v>
      </c>
      <c r="J249" s="1" t="s">
        <v>25</v>
      </c>
      <c r="K249" s="1" t="s">
        <v>26</v>
      </c>
      <c r="L249" s="1" t="s">
        <v>27</v>
      </c>
      <c r="M249" s="1" t="s">
        <v>28</v>
      </c>
      <c r="N249" s="1">
        <v>2148</v>
      </c>
      <c r="O249" s="2">
        <v>43311</v>
      </c>
      <c r="P249" s="1" t="s">
        <v>127</v>
      </c>
      <c r="Q249" s="1" t="s">
        <v>38</v>
      </c>
      <c r="R249" s="1" t="s">
        <v>48</v>
      </c>
      <c r="S249" s="1" t="s">
        <v>40</v>
      </c>
      <c r="T249" s="1">
        <v>4.5999999999999996</v>
      </c>
      <c r="U249" s="1">
        <v>5</v>
      </c>
      <c r="V249" s="2">
        <v>43136</v>
      </c>
      <c r="W249" s="1">
        <v>7</v>
      </c>
      <c r="X249" t="str">
        <f>INDEX(Position!B:B, MATCH(Table2[[#This Row],[Position ID]],Position!A:A,0))</f>
        <v>Production Technician I</v>
      </c>
      <c r="Y249" t="str">
        <f>INDEX(Department!B:B, MATCH(Table2[[#This Row],[Department ID]],Department!A:A,0))</f>
        <v>Production</v>
      </c>
      <c r="Z249" t="str">
        <f>INDEX(Manager!B:B, MATCH(Table2[[#This Row],[Manager ID]],Manager!A:A,0))</f>
        <v>Michael Albert</v>
      </c>
      <c r="AA249">
        <f ca="1">DATEDIF(Table2[[#This Row],[DOB]],$AF$2,"y")</f>
        <v>49</v>
      </c>
      <c r="AB249" t="str">
        <f ca="1">IF(Table2[[#This Row],[Age]]&lt;20,"&lt;20", IF(Table2[[#This Row],[Age]]&lt;=29, "20-29", IF(Table2[[#This Row],[Age]]&lt;=39, "30-39", IF(Table2[[#This Row],[Age]]&lt;=49, "40-49", IF(Table2[[#This Row],[Age]]&lt;=60,"50-60","&gt;60")))))</f>
        <v>40-49</v>
      </c>
      <c r="AC249">
        <f>YEAR(Table2[[#This Row],[DateofHire]])</f>
        <v>2009</v>
      </c>
      <c r="AD24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50" spans="1:30" ht="15.75" customHeight="1" x14ac:dyDescent="0.35">
      <c r="A250" s="1" t="s">
        <v>375</v>
      </c>
      <c r="B250" s="1">
        <v>10233</v>
      </c>
      <c r="C250" s="1" t="s">
        <v>42</v>
      </c>
      <c r="D250" s="1" t="s">
        <v>24</v>
      </c>
      <c r="E250" s="1">
        <v>10265</v>
      </c>
      <c r="F250" s="2">
        <v>40420</v>
      </c>
      <c r="G250" s="1">
        <v>57975</v>
      </c>
      <c r="H250" s="1" t="s">
        <v>512</v>
      </c>
      <c r="I250" s="2">
        <v>31528</v>
      </c>
      <c r="J250" s="1" t="s">
        <v>36</v>
      </c>
      <c r="K250" s="1" t="s">
        <v>26</v>
      </c>
      <c r="L250" s="1" t="s">
        <v>27</v>
      </c>
      <c r="M250" s="1" t="s">
        <v>28</v>
      </c>
      <c r="N250" s="1">
        <v>2062</v>
      </c>
      <c r="P250" s="1" t="s">
        <v>29</v>
      </c>
      <c r="Q250" s="1" t="s">
        <v>30</v>
      </c>
      <c r="R250" s="1" t="s">
        <v>545</v>
      </c>
      <c r="S250" s="1" t="s">
        <v>40</v>
      </c>
      <c r="T250" s="1">
        <v>4.0999999999999996</v>
      </c>
      <c r="U250" s="1">
        <v>3</v>
      </c>
      <c r="V250" s="2">
        <v>43475</v>
      </c>
      <c r="W250" s="1">
        <v>13</v>
      </c>
      <c r="X250" t="str">
        <f>INDEX(Position!B:B, MATCH(Table2[[#This Row],[Position ID]],Position!A:A,0))</f>
        <v>Production Technician II</v>
      </c>
      <c r="Y250" t="str">
        <f>INDEX(Department!B:B, MATCH(Table2[[#This Row],[Department ID]],Department!A:A,0))</f>
        <v>Production</v>
      </c>
      <c r="Z250" t="str">
        <f>INDEX(Manager!B:B, MATCH(Table2[[#This Row],[Manager ID]],Manager!A:A,0))</f>
        <v>Kelley Spirea</v>
      </c>
      <c r="AA250">
        <f ca="1">DATEDIF(Table2[[#This Row],[DOB]],$AF$2,"y")</f>
        <v>38</v>
      </c>
      <c r="AB250" t="str">
        <f ca="1">IF(Table2[[#This Row],[Age]]&lt;20,"&lt;20", IF(Table2[[#This Row],[Age]]&lt;=29, "20-29", IF(Table2[[#This Row],[Age]]&lt;=39, "30-39", IF(Table2[[#This Row],[Age]]&lt;=49, "40-49", IF(Table2[[#This Row],[Age]]&lt;=60,"50-60","&gt;60")))))</f>
        <v>30-39</v>
      </c>
      <c r="AC250">
        <f>YEAR(Table2[[#This Row],[DateofHire]])</f>
        <v>2010</v>
      </c>
      <c r="AD25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51" spans="1:30" ht="15.75" customHeight="1" x14ac:dyDescent="0.35">
      <c r="A251" s="1" t="s">
        <v>376</v>
      </c>
      <c r="B251" s="1">
        <v>10229</v>
      </c>
      <c r="C251" s="1" t="s">
        <v>377</v>
      </c>
      <c r="D251" s="1" t="s">
        <v>35</v>
      </c>
      <c r="E251" s="1">
        <v>10084</v>
      </c>
      <c r="F251" s="2">
        <v>42009</v>
      </c>
      <c r="G251" s="1">
        <v>88527</v>
      </c>
      <c r="H251" s="1" t="s">
        <v>512</v>
      </c>
      <c r="I251" s="2">
        <v>32128</v>
      </c>
      <c r="J251" s="1" t="s">
        <v>46</v>
      </c>
      <c r="K251" s="1" t="s">
        <v>26</v>
      </c>
      <c r="L251" s="1" t="s">
        <v>57</v>
      </c>
      <c r="M251" s="1" t="s">
        <v>28</v>
      </c>
      <c r="N251" s="1">
        <v>2452</v>
      </c>
      <c r="O251" s="2">
        <v>42308</v>
      </c>
      <c r="P251" s="1" t="s">
        <v>43</v>
      </c>
      <c r="Q251" s="1" t="s">
        <v>38</v>
      </c>
      <c r="R251" s="1" t="s">
        <v>31</v>
      </c>
      <c r="S251" s="1" t="s">
        <v>40</v>
      </c>
      <c r="T251" s="1">
        <v>4.2</v>
      </c>
      <c r="U251" s="1">
        <v>3</v>
      </c>
      <c r="V251" s="2">
        <v>42114</v>
      </c>
      <c r="W251" s="1">
        <v>2</v>
      </c>
      <c r="X251" t="str">
        <f>INDEX(Position!B:B, MATCH(Table2[[#This Row],[Position ID]],Position!A:A,0))</f>
        <v xml:space="preserve">Data Analyst </v>
      </c>
      <c r="Y251" t="str">
        <f>INDEX(Department!B:B, MATCH(Table2[[#This Row],[Department ID]],Department!A:A,0))</f>
        <v>IT/IS</v>
      </c>
      <c r="Z251" t="str">
        <f>INDEX(Manager!B:B, MATCH(Table2[[#This Row],[Manager ID]],Manager!A:A,0))</f>
        <v>Simon Roup</v>
      </c>
      <c r="AA251">
        <f ca="1">DATEDIF(Table2[[#This Row],[DOB]],$AF$2,"y")</f>
        <v>36</v>
      </c>
      <c r="AB251" t="str">
        <f ca="1">IF(Table2[[#This Row],[Age]]&lt;20,"&lt;20", IF(Table2[[#This Row],[Age]]&lt;=29, "20-29", IF(Table2[[#This Row],[Age]]&lt;=39, "30-39", IF(Table2[[#This Row],[Age]]&lt;=49, "40-49", IF(Table2[[#This Row],[Age]]&lt;=60,"50-60","&gt;60")))))</f>
        <v>30-39</v>
      </c>
      <c r="AC251">
        <f>YEAR(Table2[[#This Row],[DateofHire]])</f>
        <v>2015</v>
      </c>
      <c r="AD25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252" spans="1:30" ht="15.75" customHeight="1" x14ac:dyDescent="0.35">
      <c r="A252" s="1" t="s">
        <v>378</v>
      </c>
      <c r="B252" s="1">
        <v>10169</v>
      </c>
      <c r="C252" s="1" t="s">
        <v>23</v>
      </c>
      <c r="D252" s="1" t="s">
        <v>24</v>
      </c>
      <c r="E252" s="1">
        <v>10088</v>
      </c>
      <c r="F252" s="2">
        <v>41911</v>
      </c>
      <c r="G252" s="1">
        <v>56147</v>
      </c>
      <c r="H252" s="1" t="s">
        <v>511</v>
      </c>
      <c r="I252" s="2">
        <v>32334</v>
      </c>
      <c r="J252" s="1" t="s">
        <v>36</v>
      </c>
      <c r="K252" s="1" t="s">
        <v>26</v>
      </c>
      <c r="L252" s="1" t="s">
        <v>57</v>
      </c>
      <c r="M252" s="1" t="s">
        <v>28</v>
      </c>
      <c r="N252" s="1">
        <v>2154</v>
      </c>
      <c r="P252" s="1" t="s">
        <v>29</v>
      </c>
      <c r="Q252" s="1" t="s">
        <v>30</v>
      </c>
      <c r="R252" s="1" t="s">
        <v>31</v>
      </c>
      <c r="S252" s="1" t="s">
        <v>40</v>
      </c>
      <c r="T252" s="1">
        <v>3.51</v>
      </c>
      <c r="U252" s="1">
        <v>3</v>
      </c>
      <c r="V252" s="2">
        <v>43514</v>
      </c>
      <c r="W252" s="1">
        <v>2</v>
      </c>
      <c r="X252" t="str">
        <f>INDEX(Position!B:B, MATCH(Table2[[#This Row],[Position ID]],Position!A:A,0))</f>
        <v>Production Technician I</v>
      </c>
      <c r="Y252" t="str">
        <f>INDEX(Department!B:B, MATCH(Table2[[#This Row],[Department ID]],Department!A:A,0))</f>
        <v>Production</v>
      </c>
      <c r="Z252" t="str">
        <f>INDEX(Manager!B:B, MATCH(Table2[[#This Row],[Manager ID]],Manager!A:A,0))</f>
        <v>Elijiah Gray</v>
      </c>
      <c r="AA252">
        <f ca="1">DATEDIF(Table2[[#This Row],[DOB]],$AF$2,"y")</f>
        <v>36</v>
      </c>
      <c r="AB252" t="str">
        <f ca="1">IF(Table2[[#This Row],[Age]]&lt;20,"&lt;20", IF(Table2[[#This Row],[Age]]&lt;=29, "20-29", IF(Table2[[#This Row],[Age]]&lt;=39, "30-39", IF(Table2[[#This Row],[Age]]&lt;=49, "40-49", IF(Table2[[#This Row],[Age]]&lt;=60,"50-60","&gt;60")))))</f>
        <v>30-39</v>
      </c>
      <c r="AC252">
        <f>YEAR(Table2[[#This Row],[DateofHire]])</f>
        <v>2014</v>
      </c>
      <c r="AD25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53" spans="1:30" ht="15.75" customHeight="1" x14ac:dyDescent="0.35">
      <c r="A253" s="1" t="s">
        <v>379</v>
      </c>
      <c r="B253" s="1">
        <v>10071</v>
      </c>
      <c r="C253" s="1" t="s">
        <v>23</v>
      </c>
      <c r="D253" s="1" t="s">
        <v>24</v>
      </c>
      <c r="E253" s="1">
        <v>10069</v>
      </c>
      <c r="F253" s="2">
        <v>41547</v>
      </c>
      <c r="G253" s="1">
        <v>50923</v>
      </c>
      <c r="H253" s="1" t="s">
        <v>511</v>
      </c>
      <c r="I253" s="2">
        <v>27463</v>
      </c>
      <c r="J253" s="1" t="s">
        <v>25</v>
      </c>
      <c r="K253" s="1" t="s">
        <v>26</v>
      </c>
      <c r="L253" s="1" t="s">
        <v>82</v>
      </c>
      <c r="M253" s="1" t="s">
        <v>28</v>
      </c>
      <c r="N253" s="1">
        <v>2191</v>
      </c>
      <c r="P253" s="1" t="s">
        <v>29</v>
      </c>
      <c r="Q253" s="1" t="s">
        <v>30</v>
      </c>
      <c r="R253" s="1" t="s">
        <v>48</v>
      </c>
      <c r="S253" s="1" t="s">
        <v>40</v>
      </c>
      <c r="T253" s="1">
        <v>5</v>
      </c>
      <c r="U253" s="1">
        <v>5</v>
      </c>
      <c r="V253" s="2">
        <v>43502</v>
      </c>
      <c r="W253" s="1">
        <v>14</v>
      </c>
      <c r="X253" t="str">
        <f>INDEX(Position!B:B, MATCH(Table2[[#This Row],[Position ID]],Position!A:A,0))</f>
        <v>Production Technician I</v>
      </c>
      <c r="Y253" t="str">
        <f>INDEX(Department!B:B, MATCH(Table2[[#This Row],[Department ID]],Department!A:A,0))</f>
        <v>Production</v>
      </c>
      <c r="Z253" t="str">
        <f>INDEX(Manager!B:B, MATCH(Table2[[#This Row],[Manager ID]],Manager!A:A,0))</f>
        <v>Webster Butler</v>
      </c>
      <c r="AA253">
        <f ca="1">DATEDIF(Table2[[#This Row],[DOB]],$AF$2,"y")</f>
        <v>49</v>
      </c>
      <c r="AB253" t="str">
        <f ca="1">IF(Table2[[#This Row],[Age]]&lt;20,"&lt;20", IF(Table2[[#This Row],[Age]]&lt;=29, "20-29", IF(Table2[[#This Row],[Age]]&lt;=39, "30-39", IF(Table2[[#This Row],[Age]]&lt;=49, "40-49", IF(Table2[[#This Row],[Age]]&lt;=60,"50-60","&gt;60")))))</f>
        <v>40-49</v>
      </c>
      <c r="AC253">
        <f>YEAR(Table2[[#This Row],[DateofHire]])</f>
        <v>2013</v>
      </c>
      <c r="AD25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54" spans="1:30" ht="15.75" customHeight="1" x14ac:dyDescent="0.35">
      <c r="A254" s="1" t="s">
        <v>380</v>
      </c>
      <c r="B254" s="1">
        <v>10179</v>
      </c>
      <c r="C254" s="1" t="s">
        <v>187</v>
      </c>
      <c r="D254" s="1" t="s">
        <v>35</v>
      </c>
      <c r="E254" s="1">
        <v>10250</v>
      </c>
      <c r="F254" s="2">
        <v>41912</v>
      </c>
      <c r="G254" s="1">
        <v>50750</v>
      </c>
      <c r="H254" s="1" t="s">
        <v>511</v>
      </c>
      <c r="I254" s="2">
        <v>29690</v>
      </c>
      <c r="J254" s="1" t="s">
        <v>36</v>
      </c>
      <c r="K254" s="1" t="s">
        <v>26</v>
      </c>
      <c r="L254" s="1" t="s">
        <v>27</v>
      </c>
      <c r="M254" s="1" t="s">
        <v>28</v>
      </c>
      <c r="N254" s="1">
        <v>1773</v>
      </c>
      <c r="P254" s="1" t="s">
        <v>29</v>
      </c>
      <c r="Q254" s="1" t="s">
        <v>30</v>
      </c>
      <c r="R254" s="1" t="s">
        <v>31</v>
      </c>
      <c r="S254" s="1" t="s">
        <v>40</v>
      </c>
      <c r="T254" s="1">
        <v>3.31</v>
      </c>
      <c r="U254" s="1">
        <v>3</v>
      </c>
      <c r="V254" s="2">
        <v>43472</v>
      </c>
      <c r="W254" s="1">
        <v>7</v>
      </c>
      <c r="X254" t="str">
        <f>INDEX(Position!B:B, MATCH(Table2[[#This Row],[Position ID]],Position!A:A,0))</f>
        <v>Network Engineer</v>
      </c>
      <c r="Y254" t="str">
        <f>INDEX(Department!B:B, MATCH(Table2[[#This Row],[Department ID]],Department!A:A,0))</f>
        <v>IT/IS</v>
      </c>
      <c r="Z254" t="str">
        <f>INDEX(Manager!B:B, MATCH(Table2[[#This Row],[Manager ID]],Manager!A:A,0))</f>
        <v>Peter Monroe</v>
      </c>
      <c r="AA254">
        <f ca="1">DATEDIF(Table2[[#This Row],[DOB]],$AF$2,"y")</f>
        <v>43</v>
      </c>
      <c r="AB254" t="str">
        <f ca="1">IF(Table2[[#This Row],[Age]]&lt;20,"&lt;20", IF(Table2[[#This Row],[Age]]&lt;=29, "20-29", IF(Table2[[#This Row],[Age]]&lt;=39, "30-39", IF(Table2[[#This Row],[Age]]&lt;=49, "40-49", IF(Table2[[#This Row],[Age]]&lt;=60,"50-60","&gt;60")))))</f>
        <v>40-49</v>
      </c>
      <c r="AC254">
        <f>YEAR(Table2[[#This Row],[DateofHire]])</f>
        <v>2014</v>
      </c>
      <c r="AD25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55" spans="1:30" ht="15.75" customHeight="1" x14ac:dyDescent="0.35">
      <c r="A255" s="1" t="s">
        <v>381</v>
      </c>
      <c r="B255" s="1">
        <v>10091</v>
      </c>
      <c r="C255" s="1" t="s">
        <v>23</v>
      </c>
      <c r="D255" s="1" t="s">
        <v>24</v>
      </c>
      <c r="E255" s="1">
        <v>10002</v>
      </c>
      <c r="F255" s="2">
        <v>41505</v>
      </c>
      <c r="G255" s="1">
        <v>52087</v>
      </c>
      <c r="H255" s="1" t="s">
        <v>511</v>
      </c>
      <c r="I255" s="2">
        <v>31283</v>
      </c>
      <c r="J255" s="1" t="s">
        <v>36</v>
      </c>
      <c r="K255" s="1" t="s">
        <v>26</v>
      </c>
      <c r="L255" s="1" t="s">
        <v>27</v>
      </c>
      <c r="M255" s="1" t="s">
        <v>28</v>
      </c>
      <c r="N255" s="1">
        <v>2149</v>
      </c>
      <c r="P255" s="1" t="s">
        <v>29</v>
      </c>
      <c r="Q255" s="1" t="s">
        <v>30</v>
      </c>
      <c r="R255" s="1" t="s">
        <v>31</v>
      </c>
      <c r="S255" s="1" t="s">
        <v>40</v>
      </c>
      <c r="T255" s="1">
        <v>4.8099999999999996</v>
      </c>
      <c r="U255" s="1">
        <v>4</v>
      </c>
      <c r="V255" s="2">
        <v>43511</v>
      </c>
      <c r="W255" s="1">
        <v>15</v>
      </c>
      <c r="X255" t="str">
        <f>INDEX(Position!B:B, MATCH(Table2[[#This Row],[Position ID]],Position!A:A,0))</f>
        <v>Production Technician I</v>
      </c>
      <c r="Y255" t="str">
        <f>INDEX(Department!B:B, MATCH(Table2[[#This Row],[Department ID]],Department!A:A,0))</f>
        <v>Production</v>
      </c>
      <c r="Z255" t="str">
        <f>INDEX(Manager!B:B, MATCH(Table2[[#This Row],[Manager ID]],Manager!A:A,0))</f>
        <v>Amy Dunn</v>
      </c>
      <c r="AA255">
        <f ca="1">DATEDIF(Table2[[#This Row],[DOB]],$AF$2,"y")</f>
        <v>39</v>
      </c>
      <c r="AB255" t="str">
        <f ca="1">IF(Table2[[#This Row],[Age]]&lt;20,"&lt;20", IF(Table2[[#This Row],[Age]]&lt;=29, "20-29", IF(Table2[[#This Row],[Age]]&lt;=39, "30-39", IF(Table2[[#This Row],[Age]]&lt;=49, "40-49", IF(Table2[[#This Row],[Age]]&lt;=60,"50-60","&gt;60")))))</f>
        <v>30-39</v>
      </c>
      <c r="AC255">
        <f>YEAR(Table2[[#This Row],[DateofHire]])</f>
        <v>2013</v>
      </c>
      <c r="AD25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56" spans="1:30" ht="15.75" customHeight="1" x14ac:dyDescent="0.35">
      <c r="A256" s="1" t="s">
        <v>382</v>
      </c>
      <c r="B256" s="1">
        <v>10178</v>
      </c>
      <c r="C256" s="1" t="s">
        <v>66</v>
      </c>
      <c r="D256" s="1" t="s">
        <v>35</v>
      </c>
      <c r="E256" s="1">
        <v>10084</v>
      </c>
      <c r="F256" s="2">
        <v>42009</v>
      </c>
      <c r="G256" s="1">
        <v>87826</v>
      </c>
      <c r="H256" s="1" t="s">
        <v>512</v>
      </c>
      <c r="I256" s="2">
        <v>25607</v>
      </c>
      <c r="J256" s="1" t="s">
        <v>36</v>
      </c>
      <c r="K256" s="1" t="s">
        <v>26</v>
      </c>
      <c r="L256" s="1" t="s">
        <v>27</v>
      </c>
      <c r="M256" s="1" t="s">
        <v>28</v>
      </c>
      <c r="N256" s="1">
        <v>2110</v>
      </c>
      <c r="P256" s="1" t="s">
        <v>29</v>
      </c>
      <c r="Q256" s="1" t="s">
        <v>30</v>
      </c>
      <c r="R256" s="1" t="s">
        <v>55</v>
      </c>
      <c r="S256" s="1" t="s">
        <v>40</v>
      </c>
      <c r="T256" s="1">
        <v>3.32</v>
      </c>
      <c r="U256" s="1">
        <v>3</v>
      </c>
      <c r="V256" s="2">
        <v>43479</v>
      </c>
      <c r="W256" s="1">
        <v>16</v>
      </c>
      <c r="X256" t="str">
        <f>INDEX(Position!B:B, MATCH(Table2[[#This Row],[Position ID]],Position!A:A,0))</f>
        <v>Data Analyst</v>
      </c>
      <c r="Y256" t="str">
        <f>INDEX(Department!B:B, MATCH(Table2[[#This Row],[Department ID]],Department!A:A,0))</f>
        <v>IT/IS</v>
      </c>
      <c r="Z256" t="str">
        <f>INDEX(Manager!B:B, MATCH(Table2[[#This Row],[Manager ID]],Manager!A:A,0))</f>
        <v>Simon Roup</v>
      </c>
      <c r="AA256">
        <f ca="1">DATEDIF(Table2[[#This Row],[DOB]],$AF$2,"y")</f>
        <v>54</v>
      </c>
      <c r="AB256" t="str">
        <f ca="1">IF(Table2[[#This Row],[Age]]&lt;20,"&lt;20", IF(Table2[[#This Row],[Age]]&lt;=29, "20-29", IF(Table2[[#This Row],[Age]]&lt;=39, "30-39", IF(Table2[[#This Row],[Age]]&lt;=49, "40-49", IF(Table2[[#This Row],[Age]]&lt;=60,"50-60","&gt;60")))))</f>
        <v>50-60</v>
      </c>
      <c r="AC256">
        <f>YEAR(Table2[[#This Row],[DateofHire]])</f>
        <v>2015</v>
      </c>
      <c r="AD25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257" spans="1:30" ht="15.75" customHeight="1" x14ac:dyDescent="0.35">
      <c r="A257" s="1" t="s">
        <v>383</v>
      </c>
      <c r="B257" s="1">
        <v>10039</v>
      </c>
      <c r="C257" s="1" t="s">
        <v>239</v>
      </c>
      <c r="D257" s="1" t="s">
        <v>96</v>
      </c>
      <c r="E257" s="1">
        <v>10081</v>
      </c>
      <c r="F257" s="2">
        <v>42125</v>
      </c>
      <c r="G257" s="1">
        <v>51920</v>
      </c>
      <c r="H257" s="1" t="s">
        <v>511</v>
      </c>
      <c r="I257" s="2">
        <v>32282</v>
      </c>
      <c r="J257" s="1" t="s">
        <v>25</v>
      </c>
      <c r="K257" s="1" t="s">
        <v>26</v>
      </c>
      <c r="L257" s="1" t="s">
        <v>27</v>
      </c>
      <c r="M257" s="1" t="s">
        <v>28</v>
      </c>
      <c r="N257" s="1">
        <v>2330</v>
      </c>
      <c r="P257" s="1" t="s">
        <v>29</v>
      </c>
      <c r="Q257" s="1" t="s">
        <v>30</v>
      </c>
      <c r="R257" s="1" t="s">
        <v>163</v>
      </c>
      <c r="S257" s="1" t="s">
        <v>40</v>
      </c>
      <c r="T257" s="1">
        <v>5</v>
      </c>
      <c r="U257" s="1">
        <v>3</v>
      </c>
      <c r="V257" s="2">
        <v>43480</v>
      </c>
      <c r="W257" s="1">
        <v>2</v>
      </c>
      <c r="X257" t="str">
        <f>INDEX(Position!B:B, MATCH(Table2[[#This Row],[Position ID]],Position!A:A,0))</f>
        <v>Administrative Assistant</v>
      </c>
      <c r="Y257" t="str">
        <f>INDEX(Department!B:B, MATCH(Table2[[#This Row],[Department ID]],Department!A:A,0))</f>
        <v>Admin Offices</v>
      </c>
      <c r="Z257" t="str">
        <f>INDEX(Manager!B:B, MATCH(Table2[[#This Row],[Manager ID]],Manager!A:A,0))</f>
        <v>Brandon R. LeBlanc</v>
      </c>
      <c r="AA257">
        <f ca="1">DATEDIF(Table2[[#This Row],[DOB]],$AF$2,"y")</f>
        <v>36</v>
      </c>
      <c r="AB257" t="str">
        <f ca="1">IF(Table2[[#This Row],[Age]]&lt;20,"&lt;20", IF(Table2[[#This Row],[Age]]&lt;=29, "20-29", IF(Table2[[#This Row],[Age]]&lt;=39, "30-39", IF(Table2[[#This Row],[Age]]&lt;=49, "40-49", IF(Table2[[#This Row],[Age]]&lt;=60,"50-60","&gt;60")))))</f>
        <v>30-39</v>
      </c>
      <c r="AC257">
        <f>YEAR(Table2[[#This Row],[DateofHire]])</f>
        <v>2015</v>
      </c>
      <c r="AD25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58" spans="1:30" ht="15.75" customHeight="1" x14ac:dyDescent="0.35">
      <c r="A258" s="1" t="s">
        <v>384</v>
      </c>
      <c r="B258" s="1">
        <v>10095</v>
      </c>
      <c r="C258" s="1" t="s">
        <v>42</v>
      </c>
      <c r="D258" s="1" t="s">
        <v>24</v>
      </c>
      <c r="E258" s="1">
        <v>10026</v>
      </c>
      <c r="F258" s="2">
        <v>40112</v>
      </c>
      <c r="G258" s="1">
        <v>63878</v>
      </c>
      <c r="H258" s="1" t="s">
        <v>511</v>
      </c>
      <c r="I258" s="2">
        <v>32106</v>
      </c>
      <c r="J258" s="1" t="s">
        <v>25</v>
      </c>
      <c r="K258" s="1" t="s">
        <v>26</v>
      </c>
      <c r="L258" s="1" t="s">
        <v>27</v>
      </c>
      <c r="M258" s="1" t="s">
        <v>28</v>
      </c>
      <c r="N258" s="1">
        <v>1851</v>
      </c>
      <c r="O258" s="2">
        <v>42102</v>
      </c>
      <c r="P258" s="1" t="s">
        <v>256</v>
      </c>
      <c r="Q258" s="1" t="s">
        <v>38</v>
      </c>
      <c r="R258" s="1" t="s">
        <v>545</v>
      </c>
      <c r="S258" s="1" t="s">
        <v>40</v>
      </c>
      <c r="T258" s="1">
        <v>4.68</v>
      </c>
      <c r="U258" s="1">
        <v>4</v>
      </c>
      <c r="V258" s="2">
        <v>42096</v>
      </c>
      <c r="W258" s="1">
        <v>20</v>
      </c>
      <c r="X258" t="str">
        <f>INDEX(Position!B:B, MATCH(Table2[[#This Row],[Position ID]],Position!A:A,0))</f>
        <v>Production Technician II</v>
      </c>
      <c r="Y258" t="str">
        <f>INDEX(Department!B:B, MATCH(Table2[[#This Row],[Department ID]],Department!A:A,0))</f>
        <v>Production</v>
      </c>
      <c r="Z258" t="str">
        <f>INDEX(Manager!B:B, MATCH(Table2[[#This Row],[Manager ID]],Manager!A:A,0))</f>
        <v>Michael Albert</v>
      </c>
      <c r="AA258">
        <f ca="1">DATEDIF(Table2[[#This Row],[DOB]],$AF$2,"y")</f>
        <v>36</v>
      </c>
      <c r="AB258" t="str">
        <f ca="1">IF(Table2[[#This Row],[Age]]&lt;20,"&lt;20", IF(Table2[[#This Row],[Age]]&lt;=29, "20-29", IF(Table2[[#This Row],[Age]]&lt;=39, "30-39", IF(Table2[[#This Row],[Age]]&lt;=49, "40-49", IF(Table2[[#This Row],[Age]]&lt;=60,"50-60","&gt;60")))))</f>
        <v>30-39</v>
      </c>
      <c r="AC258">
        <f>YEAR(Table2[[#This Row],[DateofHire]])</f>
        <v>2009</v>
      </c>
      <c r="AD25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59" spans="1:30" ht="15.75" customHeight="1" x14ac:dyDescent="0.35">
      <c r="A259" s="1" t="s">
        <v>385</v>
      </c>
      <c r="B259" s="1">
        <v>10027</v>
      </c>
      <c r="C259" s="1" t="s">
        <v>42</v>
      </c>
      <c r="D259" s="1" t="s">
        <v>24</v>
      </c>
      <c r="E259" s="1">
        <v>10088</v>
      </c>
      <c r="F259" s="2">
        <v>41911</v>
      </c>
      <c r="G259" s="1">
        <v>60656</v>
      </c>
      <c r="H259" s="1" t="s">
        <v>512</v>
      </c>
      <c r="I259" s="2">
        <v>23314</v>
      </c>
      <c r="J259" s="1" t="s">
        <v>25</v>
      </c>
      <c r="K259" s="1" t="s">
        <v>26</v>
      </c>
      <c r="L259" s="1" t="s">
        <v>27</v>
      </c>
      <c r="M259" s="1" t="s">
        <v>28</v>
      </c>
      <c r="N259" s="1">
        <v>2045</v>
      </c>
      <c r="P259" s="1" t="s">
        <v>29</v>
      </c>
      <c r="Q259" s="1" t="s">
        <v>30</v>
      </c>
      <c r="R259" s="1" t="s">
        <v>39</v>
      </c>
      <c r="S259" s="1" t="s">
        <v>32</v>
      </c>
      <c r="T259" s="1">
        <v>4.3</v>
      </c>
      <c r="U259" s="1">
        <v>3</v>
      </c>
      <c r="V259" s="2">
        <v>43493</v>
      </c>
      <c r="W259" s="1">
        <v>4</v>
      </c>
      <c r="X259" t="str">
        <f>INDEX(Position!B:B, MATCH(Table2[[#This Row],[Position ID]],Position!A:A,0))</f>
        <v>Production Technician II</v>
      </c>
      <c r="Y259" t="str">
        <f>INDEX(Department!B:B, MATCH(Table2[[#This Row],[Department ID]],Department!A:A,0))</f>
        <v>Production</v>
      </c>
      <c r="Z259" t="str">
        <f>INDEX(Manager!B:B, MATCH(Table2[[#This Row],[Manager ID]],Manager!A:A,0))</f>
        <v>Elijiah Gray</v>
      </c>
      <c r="AA259">
        <f ca="1">DATEDIF(Table2[[#This Row],[DOB]],$AF$2,"y")</f>
        <v>60</v>
      </c>
      <c r="AB259" t="str">
        <f ca="1">IF(Table2[[#This Row],[Age]]&lt;20,"&lt;20", IF(Table2[[#This Row],[Age]]&lt;=29, "20-29", IF(Table2[[#This Row],[Age]]&lt;=39, "30-39", IF(Table2[[#This Row],[Age]]&lt;=49, "40-49", IF(Table2[[#This Row],[Age]]&lt;=60,"50-60","&gt;60")))))</f>
        <v>50-60</v>
      </c>
      <c r="AC259">
        <f>YEAR(Table2[[#This Row],[DateofHire]])</f>
        <v>2014</v>
      </c>
      <c r="AD25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60" spans="1:30" ht="15.75" customHeight="1" x14ac:dyDescent="0.35">
      <c r="A260" s="1" t="s">
        <v>386</v>
      </c>
      <c r="B260" s="1">
        <v>10291</v>
      </c>
      <c r="C260" s="1" t="s">
        <v>145</v>
      </c>
      <c r="D260" s="1" t="s">
        <v>108</v>
      </c>
      <c r="E260" s="1">
        <v>10099</v>
      </c>
      <c r="F260" s="2">
        <v>41777</v>
      </c>
      <c r="G260" s="1">
        <v>72992</v>
      </c>
      <c r="H260" s="1" t="s">
        <v>512</v>
      </c>
      <c r="I260" s="2">
        <v>30910</v>
      </c>
      <c r="J260" s="1" t="s">
        <v>46</v>
      </c>
      <c r="K260" s="1" t="s">
        <v>26</v>
      </c>
      <c r="L260" s="1" t="s">
        <v>57</v>
      </c>
      <c r="M260" s="1" t="s">
        <v>28</v>
      </c>
      <c r="N260" s="1">
        <v>1886</v>
      </c>
      <c r="P260" s="1" t="s">
        <v>29</v>
      </c>
      <c r="Q260" s="1" t="s">
        <v>30</v>
      </c>
      <c r="R260" s="1" t="s">
        <v>58</v>
      </c>
      <c r="S260" s="1" t="s">
        <v>88</v>
      </c>
      <c r="T260" s="1">
        <v>2.4</v>
      </c>
      <c r="U260" s="1">
        <v>4</v>
      </c>
      <c r="V260" s="2">
        <v>43481</v>
      </c>
      <c r="W260" s="1">
        <v>16</v>
      </c>
      <c r="X260" t="str">
        <f>INDEX(Position!B:B, MATCH(Table2[[#This Row],[Position ID]],Position!A:A,0))</f>
        <v>Sales Manager</v>
      </c>
      <c r="Y260" t="str">
        <f>INDEX(Department!B:B, MATCH(Table2[[#This Row],[Department ID]],Department!A:A,0))</f>
        <v>Sales</v>
      </c>
      <c r="Z260" t="str">
        <f>INDEX(Manager!B:B, MATCH(Table2[[#This Row],[Manager ID]],Manager!A:A,0))</f>
        <v>Debra Houlihan</v>
      </c>
      <c r="AA260">
        <f ca="1">DATEDIF(Table2[[#This Row],[DOB]],$AF$2,"y")</f>
        <v>40</v>
      </c>
      <c r="AB260" t="str">
        <f ca="1">IF(Table2[[#This Row],[Age]]&lt;20,"&lt;20", IF(Table2[[#This Row],[Age]]&lt;=29, "20-29", IF(Table2[[#This Row],[Age]]&lt;=39, "30-39", IF(Table2[[#This Row],[Age]]&lt;=49, "40-49", IF(Table2[[#This Row],[Age]]&lt;=60,"50-60","&gt;60")))))</f>
        <v>40-49</v>
      </c>
      <c r="AC260">
        <f>YEAR(Table2[[#This Row],[DateofHire]])</f>
        <v>2014</v>
      </c>
      <c r="AD26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261" spans="1:30" ht="15.75" customHeight="1" x14ac:dyDescent="0.35">
      <c r="A261" s="1" t="s">
        <v>387</v>
      </c>
      <c r="B261" s="1">
        <v>10153</v>
      </c>
      <c r="C261" s="1" t="s">
        <v>239</v>
      </c>
      <c r="D261" s="1" t="s">
        <v>96</v>
      </c>
      <c r="E261" s="1">
        <v>10081</v>
      </c>
      <c r="F261" s="2">
        <v>40812</v>
      </c>
      <c r="G261" s="1">
        <v>55000</v>
      </c>
      <c r="H261" s="1" t="s">
        <v>511</v>
      </c>
      <c r="I261" s="2">
        <v>31942</v>
      </c>
      <c r="J261" s="1" t="s">
        <v>36</v>
      </c>
      <c r="K261" s="1" t="s">
        <v>26</v>
      </c>
      <c r="L261" s="1" t="s">
        <v>57</v>
      </c>
      <c r="M261" s="1" t="s">
        <v>28</v>
      </c>
      <c r="N261" s="1">
        <v>1844</v>
      </c>
      <c r="O261" s="2">
        <v>41542</v>
      </c>
      <c r="P261" s="1" t="s">
        <v>37</v>
      </c>
      <c r="Q261" s="1" t="s">
        <v>38</v>
      </c>
      <c r="R261" s="1" t="s">
        <v>58</v>
      </c>
      <c r="S261" s="1" t="s">
        <v>40</v>
      </c>
      <c r="T261" s="1">
        <v>3.8</v>
      </c>
      <c r="U261" s="1">
        <v>4</v>
      </c>
      <c r="V261" s="2">
        <v>41501</v>
      </c>
      <c r="W261" s="1">
        <v>17</v>
      </c>
      <c r="X261" t="str">
        <f>INDEX(Position!B:B, MATCH(Table2[[#This Row],[Position ID]],Position!A:A,0))</f>
        <v>Administrative Assistant</v>
      </c>
      <c r="Y261" t="str">
        <f>INDEX(Department!B:B, MATCH(Table2[[#This Row],[Department ID]],Department!A:A,0))</f>
        <v>Admin Offices</v>
      </c>
      <c r="Z261" t="str">
        <f>INDEX(Manager!B:B, MATCH(Table2[[#This Row],[Manager ID]],Manager!A:A,0))</f>
        <v>Brandon R. LeBlanc</v>
      </c>
      <c r="AA261">
        <f ca="1">DATEDIF(Table2[[#This Row],[DOB]],$AF$2,"y")</f>
        <v>37</v>
      </c>
      <c r="AB261" t="str">
        <f ca="1">IF(Table2[[#This Row],[Age]]&lt;20,"&lt;20", IF(Table2[[#This Row],[Age]]&lt;=29, "20-29", IF(Table2[[#This Row],[Age]]&lt;=39, "30-39", IF(Table2[[#This Row],[Age]]&lt;=49, "40-49", IF(Table2[[#This Row],[Age]]&lt;=60,"50-60","&gt;60")))))</f>
        <v>30-39</v>
      </c>
      <c r="AC261">
        <f>YEAR(Table2[[#This Row],[DateofHire]])</f>
        <v>2011</v>
      </c>
      <c r="AD26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62" spans="1:30" ht="15.75" customHeight="1" x14ac:dyDescent="0.35">
      <c r="A262" s="1" t="s">
        <v>388</v>
      </c>
      <c r="B262" s="1">
        <v>10157</v>
      </c>
      <c r="C262" s="1" t="s">
        <v>23</v>
      </c>
      <c r="D262" s="1" t="s">
        <v>24</v>
      </c>
      <c r="E262" s="1">
        <v>10062</v>
      </c>
      <c r="F262" s="2">
        <v>41589</v>
      </c>
      <c r="G262" s="1">
        <v>58939</v>
      </c>
      <c r="H262" s="1" t="s">
        <v>511</v>
      </c>
      <c r="I262" s="2">
        <v>23775</v>
      </c>
      <c r="J262" s="1" t="s">
        <v>25</v>
      </c>
      <c r="K262" s="1" t="s">
        <v>26</v>
      </c>
      <c r="L262" s="1" t="s">
        <v>27</v>
      </c>
      <c r="M262" s="1" t="s">
        <v>28</v>
      </c>
      <c r="N262" s="1">
        <v>2130</v>
      </c>
      <c r="P262" s="1" t="s">
        <v>29</v>
      </c>
      <c r="Q262" s="1" t="s">
        <v>30</v>
      </c>
      <c r="R262" s="1" t="s">
        <v>55</v>
      </c>
      <c r="S262" s="1" t="s">
        <v>40</v>
      </c>
      <c r="T262" s="1">
        <v>3.73</v>
      </c>
      <c r="U262" s="1">
        <v>3</v>
      </c>
      <c r="V262" s="2">
        <v>43489</v>
      </c>
      <c r="W262" s="1">
        <v>16</v>
      </c>
      <c r="X262" t="str">
        <f>INDEX(Position!B:B, MATCH(Table2[[#This Row],[Position ID]],Position!A:A,0))</f>
        <v>Production Technician I</v>
      </c>
      <c r="Y262" t="str">
        <f>INDEX(Department!B:B, MATCH(Table2[[#This Row],[Department ID]],Department!A:A,0))</f>
        <v>Production</v>
      </c>
      <c r="Z262" t="str">
        <f>INDEX(Manager!B:B, MATCH(Table2[[#This Row],[Manager ID]],Manager!A:A,0))</f>
        <v>Ketsia Liebig</v>
      </c>
      <c r="AA262">
        <f ca="1">DATEDIF(Table2[[#This Row],[DOB]],$AF$2,"y")</f>
        <v>59</v>
      </c>
      <c r="AB262" t="str">
        <f ca="1">IF(Table2[[#This Row],[Age]]&lt;20,"&lt;20", IF(Table2[[#This Row],[Age]]&lt;=29, "20-29", IF(Table2[[#This Row],[Age]]&lt;=39, "30-39", IF(Table2[[#This Row],[Age]]&lt;=49, "40-49", IF(Table2[[#This Row],[Age]]&lt;=60,"50-60","&gt;60")))))</f>
        <v>50-60</v>
      </c>
      <c r="AC262">
        <f>YEAR(Table2[[#This Row],[DateofHire]])</f>
        <v>2013</v>
      </c>
      <c r="AD26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63" spans="1:30" ht="15.75" customHeight="1" x14ac:dyDescent="0.35">
      <c r="A263" s="1" t="s">
        <v>389</v>
      </c>
      <c r="B263" s="1">
        <v>10119</v>
      </c>
      <c r="C263" s="1" t="s">
        <v>60</v>
      </c>
      <c r="D263" s="1" t="s">
        <v>35</v>
      </c>
      <c r="E263" s="1">
        <v>10220</v>
      </c>
      <c r="F263" s="2">
        <v>40704</v>
      </c>
      <c r="G263" s="1">
        <v>66593</v>
      </c>
      <c r="H263" s="1" t="s">
        <v>511</v>
      </c>
      <c r="I263" s="2">
        <v>26735</v>
      </c>
      <c r="J263" s="1" t="s">
        <v>36</v>
      </c>
      <c r="K263" s="1" t="s">
        <v>26</v>
      </c>
      <c r="L263" s="1" t="s">
        <v>57</v>
      </c>
      <c r="M263" s="1" t="s">
        <v>28</v>
      </c>
      <c r="N263" s="1">
        <v>2360</v>
      </c>
      <c r="P263" s="1" t="s">
        <v>29</v>
      </c>
      <c r="Q263" s="1" t="s">
        <v>30</v>
      </c>
      <c r="R263" s="1" t="s">
        <v>31</v>
      </c>
      <c r="S263" s="1" t="s">
        <v>40</v>
      </c>
      <c r="T263" s="1">
        <v>4.3</v>
      </c>
      <c r="U263" s="1">
        <v>3</v>
      </c>
      <c r="V263" s="2">
        <v>43504</v>
      </c>
      <c r="W263" s="1">
        <v>19</v>
      </c>
      <c r="X263" t="str">
        <f>INDEX(Position!B:B, MATCH(Table2[[#This Row],[Position ID]],Position!A:A,0))</f>
        <v>IT Support</v>
      </c>
      <c r="Y263" t="str">
        <f>INDEX(Department!B:B, MATCH(Table2[[#This Row],[Department ID]],Department!A:A,0))</f>
        <v>IT/IS</v>
      </c>
      <c r="Z263" t="str">
        <f>INDEX(Manager!B:B, MATCH(Table2[[#This Row],[Manager ID]],Manager!A:A,0))</f>
        <v>Eric Dougall</v>
      </c>
      <c r="AA263">
        <f ca="1">DATEDIF(Table2[[#This Row],[DOB]],$AF$2,"y")</f>
        <v>51</v>
      </c>
      <c r="AB263" t="str">
        <f ca="1">IF(Table2[[#This Row],[Age]]&lt;20,"&lt;20", IF(Table2[[#This Row],[Age]]&lt;=29, "20-29", IF(Table2[[#This Row],[Age]]&lt;=39, "30-39", IF(Table2[[#This Row],[Age]]&lt;=49, "40-49", IF(Table2[[#This Row],[Age]]&lt;=60,"50-60","&gt;60")))))</f>
        <v>50-60</v>
      </c>
      <c r="AC263">
        <f>YEAR(Table2[[#This Row],[DateofHire]])</f>
        <v>2011</v>
      </c>
      <c r="AD26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64" spans="1:30" ht="15.75" customHeight="1" x14ac:dyDescent="0.35">
      <c r="A264" s="1" t="s">
        <v>390</v>
      </c>
      <c r="B264" s="1">
        <v>10180</v>
      </c>
      <c r="C264" s="1" t="s">
        <v>143</v>
      </c>
      <c r="D264" s="1" t="s">
        <v>35</v>
      </c>
      <c r="E264" s="1">
        <v>10250</v>
      </c>
      <c r="F264" s="2">
        <v>42551</v>
      </c>
      <c r="G264" s="1">
        <v>87565</v>
      </c>
      <c r="H264" s="1" t="s">
        <v>512</v>
      </c>
      <c r="I264" s="2">
        <v>30356</v>
      </c>
      <c r="J264" s="1" t="s">
        <v>36</v>
      </c>
      <c r="K264" s="1" t="s">
        <v>26</v>
      </c>
      <c r="L264" s="1" t="s">
        <v>82</v>
      </c>
      <c r="M264" s="1" t="s">
        <v>28</v>
      </c>
      <c r="N264" s="1">
        <v>1545</v>
      </c>
      <c r="P264" s="1" t="s">
        <v>29</v>
      </c>
      <c r="Q264" s="1" t="s">
        <v>30</v>
      </c>
      <c r="R264" s="1" t="s">
        <v>31</v>
      </c>
      <c r="S264" s="1" t="s">
        <v>40</v>
      </c>
      <c r="T264" s="1">
        <v>3.27</v>
      </c>
      <c r="U264" s="1">
        <v>4</v>
      </c>
      <c r="V264" s="2">
        <v>43479</v>
      </c>
      <c r="W264" s="1">
        <v>13</v>
      </c>
      <c r="X264" t="str">
        <f>INDEX(Position!B:B, MATCH(Table2[[#This Row],[Position ID]],Position!A:A,0))</f>
        <v>Sr. Network Engineer</v>
      </c>
      <c r="Y264" t="str">
        <f>INDEX(Department!B:B, MATCH(Table2[[#This Row],[Department ID]],Department!A:A,0))</f>
        <v>IT/IS</v>
      </c>
      <c r="Z264" t="str">
        <f>INDEX(Manager!B:B, MATCH(Table2[[#This Row],[Manager ID]],Manager!A:A,0))</f>
        <v>Peter Monroe</v>
      </c>
      <c r="AA264">
        <f ca="1">DATEDIF(Table2[[#This Row],[DOB]],$AF$2,"y")</f>
        <v>41</v>
      </c>
      <c r="AB264" t="str">
        <f ca="1">IF(Table2[[#This Row],[Age]]&lt;20,"&lt;20", IF(Table2[[#This Row],[Age]]&lt;=29, "20-29", IF(Table2[[#This Row],[Age]]&lt;=39, "30-39", IF(Table2[[#This Row],[Age]]&lt;=49, "40-49", IF(Table2[[#This Row],[Age]]&lt;=60,"50-60","&gt;60")))))</f>
        <v>40-49</v>
      </c>
      <c r="AC264">
        <f>YEAR(Table2[[#This Row],[DateofHire]])</f>
        <v>2016</v>
      </c>
      <c r="AD26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265" spans="1:30" ht="15.75" customHeight="1" x14ac:dyDescent="0.35">
      <c r="A265" s="1" t="s">
        <v>391</v>
      </c>
      <c r="B265" s="1">
        <v>10302</v>
      </c>
      <c r="C265" s="1" t="s">
        <v>23</v>
      </c>
      <c r="D265" s="1" t="s">
        <v>24</v>
      </c>
      <c r="E265" s="1">
        <v>10114</v>
      </c>
      <c r="F265" s="2">
        <v>40959</v>
      </c>
      <c r="G265" s="1">
        <v>64021</v>
      </c>
      <c r="H265" s="1" t="s">
        <v>511</v>
      </c>
      <c r="I265" s="2">
        <v>25039</v>
      </c>
      <c r="J265" s="1" t="s">
        <v>36</v>
      </c>
      <c r="K265" s="1" t="s">
        <v>26</v>
      </c>
      <c r="L265" s="1" t="s">
        <v>27</v>
      </c>
      <c r="M265" s="1" t="s">
        <v>28</v>
      </c>
      <c r="N265" s="1">
        <v>2093</v>
      </c>
      <c r="P265" s="1" t="s">
        <v>29</v>
      </c>
      <c r="Q265" s="1" t="s">
        <v>30</v>
      </c>
      <c r="R265" s="1" t="s">
        <v>39</v>
      </c>
      <c r="S265" s="1" t="s">
        <v>154</v>
      </c>
      <c r="T265" s="1">
        <v>2.4</v>
      </c>
      <c r="U265" s="1">
        <v>2</v>
      </c>
      <c r="V265" s="2">
        <v>43521</v>
      </c>
      <c r="W265" s="1">
        <v>20</v>
      </c>
      <c r="X265" t="str">
        <f>INDEX(Position!B:B, MATCH(Table2[[#This Row],[Position ID]],Position!A:A,0))</f>
        <v>Production Technician I</v>
      </c>
      <c r="Y265" t="str">
        <f>INDEX(Department!B:B, MATCH(Table2[[#This Row],[Department ID]],Department!A:A,0))</f>
        <v>Production</v>
      </c>
      <c r="Z265" t="str">
        <f>INDEX(Manager!B:B, MATCH(Table2[[#This Row],[Manager ID]],Manager!A:A,0))</f>
        <v>Brannon Miller</v>
      </c>
      <c r="AA265">
        <f ca="1">DATEDIF(Table2[[#This Row],[DOB]],$AF$2,"y")</f>
        <v>56</v>
      </c>
      <c r="AB265" t="str">
        <f ca="1">IF(Table2[[#This Row],[Age]]&lt;20,"&lt;20", IF(Table2[[#This Row],[Age]]&lt;=29, "20-29", IF(Table2[[#This Row],[Age]]&lt;=39, "30-39", IF(Table2[[#This Row],[Age]]&lt;=49, "40-49", IF(Table2[[#This Row],[Age]]&lt;=60,"50-60","&gt;60")))))</f>
        <v>50-60</v>
      </c>
      <c r="AC265">
        <f>YEAR(Table2[[#This Row],[DateofHire]])</f>
        <v>2012</v>
      </c>
      <c r="AD26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66" spans="1:30" ht="15.75" customHeight="1" x14ac:dyDescent="0.35">
      <c r="A266" s="1" t="s">
        <v>392</v>
      </c>
      <c r="B266" s="1">
        <v>10090</v>
      </c>
      <c r="C266" s="1" t="s">
        <v>98</v>
      </c>
      <c r="D266" s="1" t="s">
        <v>24</v>
      </c>
      <c r="E266" s="1">
        <v>10175</v>
      </c>
      <c r="F266" s="2">
        <v>41184</v>
      </c>
      <c r="G266" s="1">
        <v>65714</v>
      </c>
      <c r="H266" s="1" t="s">
        <v>511</v>
      </c>
      <c r="I266" s="2">
        <v>27667</v>
      </c>
      <c r="J266" s="1" t="s">
        <v>36</v>
      </c>
      <c r="K266" s="1" t="s">
        <v>26</v>
      </c>
      <c r="L266" s="1" t="s">
        <v>27</v>
      </c>
      <c r="M266" s="1" t="s">
        <v>28</v>
      </c>
      <c r="N266" s="1">
        <v>2451</v>
      </c>
      <c r="P266" s="1" t="s">
        <v>29</v>
      </c>
      <c r="Q266" s="1" t="s">
        <v>30</v>
      </c>
      <c r="R266" s="1" t="s">
        <v>31</v>
      </c>
      <c r="S266" s="1" t="s">
        <v>40</v>
      </c>
      <c r="T266" s="1">
        <v>4.83</v>
      </c>
      <c r="U266" s="1">
        <v>5</v>
      </c>
      <c r="V266" s="2">
        <v>43510</v>
      </c>
      <c r="W266" s="1">
        <v>15</v>
      </c>
      <c r="X266" t="str">
        <f>INDEX(Position!B:B, MATCH(Table2[[#This Row],[Position ID]],Position!A:A,0))</f>
        <v>Production Manager</v>
      </c>
      <c r="Y266" t="str">
        <f>INDEX(Department!B:B, MATCH(Table2[[#This Row],[Department ID]],Department!A:A,0))</f>
        <v>Production</v>
      </c>
      <c r="Z266" t="str">
        <f>INDEX(Manager!B:B, MATCH(Table2[[#This Row],[Manager ID]],Manager!A:A,0))</f>
        <v>Janet King</v>
      </c>
      <c r="AA266">
        <f ca="1">DATEDIF(Table2[[#This Row],[DOB]],$AF$2,"y")</f>
        <v>49</v>
      </c>
      <c r="AB266" t="str">
        <f ca="1">IF(Table2[[#This Row],[Age]]&lt;20,"&lt;20", IF(Table2[[#This Row],[Age]]&lt;=29, "20-29", IF(Table2[[#This Row],[Age]]&lt;=39, "30-39", IF(Table2[[#This Row],[Age]]&lt;=49, "40-49", IF(Table2[[#This Row],[Age]]&lt;=60,"50-60","&gt;60")))))</f>
        <v>40-49</v>
      </c>
      <c r="AC266">
        <f>YEAR(Table2[[#This Row],[DateofHire]])</f>
        <v>2012</v>
      </c>
      <c r="AD26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67" spans="1:30" ht="15.75" customHeight="1" x14ac:dyDescent="0.35">
      <c r="A267" s="1" t="s">
        <v>393</v>
      </c>
      <c r="B267" s="1">
        <v>10030</v>
      </c>
      <c r="C267" s="1" t="s">
        <v>23</v>
      </c>
      <c r="D267" s="1" t="s">
        <v>24</v>
      </c>
      <c r="E267" s="1">
        <v>10252</v>
      </c>
      <c r="F267" s="2">
        <v>41407</v>
      </c>
      <c r="G267" s="1">
        <v>62425</v>
      </c>
      <c r="H267" s="1" t="s">
        <v>511</v>
      </c>
      <c r="I267" s="2">
        <v>26749</v>
      </c>
      <c r="J267" s="1" t="s">
        <v>46</v>
      </c>
      <c r="K267" s="1" t="s">
        <v>26</v>
      </c>
      <c r="L267" s="1" t="s">
        <v>27</v>
      </c>
      <c r="M267" s="1" t="s">
        <v>28</v>
      </c>
      <c r="N267" s="1">
        <v>2359</v>
      </c>
      <c r="O267" s="2">
        <v>42184</v>
      </c>
      <c r="P267" s="1" t="s">
        <v>64</v>
      </c>
      <c r="Q267" s="1" t="s">
        <v>38</v>
      </c>
      <c r="R267" s="1" t="s">
        <v>31</v>
      </c>
      <c r="S267" s="1" t="s">
        <v>32</v>
      </c>
      <c r="T267" s="1">
        <v>4.0999999999999996</v>
      </c>
      <c r="U267" s="1">
        <v>4</v>
      </c>
      <c r="V267" s="2">
        <v>42065</v>
      </c>
      <c r="W267" s="1">
        <v>16</v>
      </c>
      <c r="X267" t="str">
        <f>INDEX(Position!B:B, MATCH(Table2[[#This Row],[Position ID]],Position!A:A,0))</f>
        <v>Production Technician I</v>
      </c>
      <c r="Y267" t="str">
        <f>INDEX(Department!B:B, MATCH(Table2[[#This Row],[Department ID]],Department!A:A,0))</f>
        <v>Production</v>
      </c>
      <c r="Z267" t="str">
        <f>INDEX(Manager!B:B, MATCH(Table2[[#This Row],[Manager ID]],Manager!A:A,0))</f>
        <v>David Stanley</v>
      </c>
      <c r="AA267">
        <f ca="1">DATEDIF(Table2[[#This Row],[DOB]],$AF$2,"y")</f>
        <v>51</v>
      </c>
      <c r="AB267" t="str">
        <f ca="1">IF(Table2[[#This Row],[Age]]&lt;20,"&lt;20", IF(Table2[[#This Row],[Age]]&lt;=29, "20-29", IF(Table2[[#This Row],[Age]]&lt;=39, "30-39", IF(Table2[[#This Row],[Age]]&lt;=49, "40-49", IF(Table2[[#This Row],[Age]]&lt;=60,"50-60","&gt;60")))))</f>
        <v>50-60</v>
      </c>
      <c r="AC267">
        <f>YEAR(Table2[[#This Row],[DateofHire]])</f>
        <v>2013</v>
      </c>
      <c r="AD26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68" spans="1:30" ht="15.75" customHeight="1" x14ac:dyDescent="0.35">
      <c r="A268" s="1" t="s">
        <v>394</v>
      </c>
      <c r="B268" s="1">
        <v>10278</v>
      </c>
      <c r="C268" s="1" t="s">
        <v>23</v>
      </c>
      <c r="D268" s="1" t="s">
        <v>24</v>
      </c>
      <c r="E268" s="1">
        <v>10196</v>
      </c>
      <c r="F268" s="2">
        <v>40553</v>
      </c>
      <c r="G268" s="1">
        <v>47961</v>
      </c>
      <c r="H268" s="1" t="s">
        <v>511</v>
      </c>
      <c r="I268" s="2">
        <v>30188</v>
      </c>
      <c r="J268" s="1" t="s">
        <v>46</v>
      </c>
      <c r="K268" s="1" t="s">
        <v>26</v>
      </c>
      <c r="L268" s="1" t="s">
        <v>69</v>
      </c>
      <c r="M268" s="1" t="s">
        <v>28</v>
      </c>
      <c r="N268" s="1">
        <v>2050</v>
      </c>
      <c r="P268" s="1" t="s">
        <v>29</v>
      </c>
      <c r="Q268" s="1" t="s">
        <v>30</v>
      </c>
      <c r="R268" s="1" t="s">
        <v>48</v>
      </c>
      <c r="S268" s="1" t="s">
        <v>40</v>
      </c>
      <c r="T268" s="1">
        <v>4.0999999999999996</v>
      </c>
      <c r="U268" s="1">
        <v>4</v>
      </c>
      <c r="V268" s="2">
        <v>43503</v>
      </c>
      <c r="W268" s="1">
        <v>9</v>
      </c>
      <c r="X268" t="str">
        <f>INDEX(Position!B:B, MATCH(Table2[[#This Row],[Position ID]],Position!A:A,0))</f>
        <v>Production Technician I</v>
      </c>
      <c r="Y268" t="str">
        <f>INDEX(Department!B:B, MATCH(Table2[[#This Row],[Department ID]],Department!A:A,0))</f>
        <v>Production</v>
      </c>
      <c r="Z268" t="str">
        <f>INDEX(Manager!B:B, MATCH(Table2[[#This Row],[Manager ID]],Manager!A:A,0))</f>
        <v>Kissy Sullivan</v>
      </c>
      <c r="AA268">
        <f ca="1">DATEDIF(Table2[[#This Row],[DOB]],$AF$2,"y")</f>
        <v>42</v>
      </c>
      <c r="AB268" t="str">
        <f ca="1">IF(Table2[[#This Row],[Age]]&lt;20,"&lt;20", IF(Table2[[#This Row],[Age]]&lt;=29, "20-29", IF(Table2[[#This Row],[Age]]&lt;=39, "30-39", IF(Table2[[#This Row],[Age]]&lt;=49, "40-49", IF(Table2[[#This Row],[Age]]&lt;=60,"50-60","&gt;60")))))</f>
        <v>40-49</v>
      </c>
      <c r="AC268">
        <f>YEAR(Table2[[#This Row],[DateofHire]])</f>
        <v>2011</v>
      </c>
      <c r="AD26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69" spans="1:30" ht="15.75" customHeight="1" x14ac:dyDescent="0.35">
      <c r="A269" s="1" t="s">
        <v>395</v>
      </c>
      <c r="B269" s="1">
        <v>10307</v>
      </c>
      <c r="C269" s="1" t="s">
        <v>107</v>
      </c>
      <c r="D269" s="1" t="s">
        <v>108</v>
      </c>
      <c r="E269" s="1">
        <v>10200</v>
      </c>
      <c r="F269" s="2">
        <v>41771</v>
      </c>
      <c r="G269" s="1">
        <v>58273</v>
      </c>
      <c r="H269" s="1" t="s">
        <v>512</v>
      </c>
      <c r="I269" s="2">
        <v>27158</v>
      </c>
      <c r="J269" s="1" t="s">
        <v>36</v>
      </c>
      <c r="K269" s="1" t="s">
        <v>26</v>
      </c>
      <c r="L269" s="1" t="s">
        <v>27</v>
      </c>
      <c r="M269" s="1" t="s">
        <v>396</v>
      </c>
      <c r="N269" s="1">
        <v>89139</v>
      </c>
      <c r="P269" s="1" t="s">
        <v>29</v>
      </c>
      <c r="Q269" s="1" t="s">
        <v>30</v>
      </c>
      <c r="R269" s="1" t="s">
        <v>163</v>
      </c>
      <c r="S269" s="1" t="s">
        <v>154</v>
      </c>
      <c r="T269" s="1">
        <v>1.81</v>
      </c>
      <c r="U269" s="1">
        <v>2</v>
      </c>
      <c r="V269" s="2">
        <v>43482</v>
      </c>
      <c r="W269" s="1">
        <v>5</v>
      </c>
      <c r="X269" t="str">
        <f>INDEX(Position!B:B, MATCH(Table2[[#This Row],[Position ID]],Position!A:A,0))</f>
        <v>Area Sales Manager</v>
      </c>
      <c r="Y269" t="str">
        <f>INDEX(Department!B:B, MATCH(Table2[[#This Row],[Department ID]],Department!A:A,0))</f>
        <v>Sales</v>
      </c>
      <c r="Z269" t="str">
        <f>INDEX(Manager!B:B, MATCH(Table2[[#This Row],[Manager ID]],Manager!A:A,0))</f>
        <v>Lynn Daneault</v>
      </c>
      <c r="AA269">
        <f ca="1">DATEDIF(Table2[[#This Row],[DOB]],$AF$2,"y")</f>
        <v>50</v>
      </c>
      <c r="AB269" t="str">
        <f ca="1">IF(Table2[[#This Row],[Age]]&lt;20,"&lt;20", IF(Table2[[#This Row],[Age]]&lt;=29, "20-29", IF(Table2[[#This Row],[Age]]&lt;=39, "30-39", IF(Table2[[#This Row],[Age]]&lt;=49, "40-49", IF(Table2[[#This Row],[Age]]&lt;=60,"50-60","&gt;60")))))</f>
        <v>50-60</v>
      </c>
      <c r="AC269">
        <f>YEAR(Table2[[#This Row],[DateofHire]])</f>
        <v>2014</v>
      </c>
      <c r="AD26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70" spans="1:30" ht="15.75" customHeight="1" x14ac:dyDescent="0.35">
      <c r="A270" s="1" t="s">
        <v>397</v>
      </c>
      <c r="B270" s="1">
        <v>10147</v>
      </c>
      <c r="C270" s="1" t="s">
        <v>102</v>
      </c>
      <c r="D270" s="1" t="s">
        <v>96</v>
      </c>
      <c r="E270" s="1">
        <v>10081</v>
      </c>
      <c r="F270" s="2">
        <v>41911</v>
      </c>
      <c r="G270" s="1">
        <v>63003</v>
      </c>
      <c r="H270" s="1" t="s">
        <v>512</v>
      </c>
      <c r="I270" s="2">
        <v>31656</v>
      </c>
      <c r="J270" s="1" t="s">
        <v>25</v>
      </c>
      <c r="K270" s="1" t="s">
        <v>26</v>
      </c>
      <c r="L270" s="1" t="s">
        <v>27</v>
      </c>
      <c r="M270" s="1" t="s">
        <v>28</v>
      </c>
      <c r="N270" s="1">
        <v>2703</v>
      </c>
      <c r="P270" s="1" t="s">
        <v>29</v>
      </c>
      <c r="Q270" s="1" t="s">
        <v>30</v>
      </c>
      <c r="R270" s="1" t="s">
        <v>39</v>
      </c>
      <c r="S270" s="1" t="s">
        <v>40</v>
      </c>
      <c r="T270" s="1">
        <v>3.9</v>
      </c>
      <c r="U270" s="1">
        <v>5</v>
      </c>
      <c r="V270" s="2">
        <v>43483</v>
      </c>
      <c r="W270" s="1">
        <v>9</v>
      </c>
      <c r="X270" t="str">
        <f>INDEX(Position!B:B, MATCH(Table2[[#This Row],[Position ID]],Position!A:A,0))</f>
        <v>Accountant I</v>
      </c>
      <c r="Y270" t="str">
        <f>INDEX(Department!B:B, MATCH(Table2[[#This Row],[Department ID]],Department!A:A,0))</f>
        <v>Admin Offices</v>
      </c>
      <c r="Z270" t="str">
        <f>INDEX(Manager!B:B, MATCH(Table2[[#This Row],[Manager ID]],Manager!A:A,0))</f>
        <v>Brandon R. LeBlanc</v>
      </c>
      <c r="AA270">
        <f ca="1">DATEDIF(Table2[[#This Row],[DOB]],$AF$2,"y")</f>
        <v>38</v>
      </c>
      <c r="AB270" t="str">
        <f ca="1">IF(Table2[[#This Row],[Age]]&lt;20,"&lt;20", IF(Table2[[#This Row],[Age]]&lt;=29, "20-29", IF(Table2[[#This Row],[Age]]&lt;=39, "30-39", IF(Table2[[#This Row],[Age]]&lt;=49, "40-49", IF(Table2[[#This Row],[Age]]&lt;=60,"50-60","&gt;60")))))</f>
        <v>30-39</v>
      </c>
      <c r="AC270">
        <f>YEAR(Table2[[#This Row],[DateofHire]])</f>
        <v>2014</v>
      </c>
      <c r="AD27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71" spans="1:30" ht="15.75" customHeight="1" x14ac:dyDescent="0.35">
      <c r="A271" s="1" t="s">
        <v>398</v>
      </c>
      <c r="B271" s="1">
        <v>10266</v>
      </c>
      <c r="C271" s="1" t="s">
        <v>23</v>
      </c>
      <c r="D271" s="1" t="s">
        <v>24</v>
      </c>
      <c r="E271" s="1">
        <v>10265</v>
      </c>
      <c r="F271" s="2">
        <v>41687</v>
      </c>
      <c r="G271" s="1">
        <v>61355</v>
      </c>
      <c r="H271" s="1" t="s">
        <v>512</v>
      </c>
      <c r="I271" s="2">
        <v>31120</v>
      </c>
      <c r="J271" s="1" t="s">
        <v>36</v>
      </c>
      <c r="K271" s="1" t="s">
        <v>26</v>
      </c>
      <c r="L271" s="1" t="s">
        <v>82</v>
      </c>
      <c r="M271" s="1" t="s">
        <v>28</v>
      </c>
      <c r="N271" s="1">
        <v>2301</v>
      </c>
      <c r="P271" s="1" t="s">
        <v>29</v>
      </c>
      <c r="Q271" s="1" t="s">
        <v>30</v>
      </c>
      <c r="R271" s="1" t="s">
        <v>31</v>
      </c>
      <c r="S271" s="1" t="s">
        <v>40</v>
      </c>
      <c r="T271" s="1">
        <v>4.7</v>
      </c>
      <c r="U271" s="1">
        <v>3</v>
      </c>
      <c r="V271" s="2">
        <v>43476</v>
      </c>
      <c r="W271" s="1">
        <v>4</v>
      </c>
      <c r="X271" t="str">
        <f>INDEX(Position!B:B, MATCH(Table2[[#This Row],[Position ID]],Position!A:A,0))</f>
        <v>Production Technician I</v>
      </c>
      <c r="Y271" t="str">
        <f>INDEX(Department!B:B, MATCH(Table2[[#This Row],[Department ID]],Department!A:A,0))</f>
        <v>Production</v>
      </c>
      <c r="Z271" t="str">
        <f>INDEX(Manager!B:B, MATCH(Table2[[#This Row],[Manager ID]],Manager!A:A,0))</f>
        <v>Kelley Spirea</v>
      </c>
      <c r="AA271">
        <f ca="1">DATEDIF(Table2[[#This Row],[DOB]],$AF$2,"y")</f>
        <v>39</v>
      </c>
      <c r="AB271" t="str">
        <f ca="1">IF(Table2[[#This Row],[Age]]&lt;20,"&lt;20", IF(Table2[[#This Row],[Age]]&lt;=29, "20-29", IF(Table2[[#This Row],[Age]]&lt;=39, "30-39", IF(Table2[[#This Row],[Age]]&lt;=49, "40-49", IF(Table2[[#This Row],[Age]]&lt;=60,"50-60","&gt;60")))))</f>
        <v>30-39</v>
      </c>
      <c r="AC271">
        <f>YEAR(Table2[[#This Row],[DateofHire]])</f>
        <v>2014</v>
      </c>
      <c r="AD27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72" spans="1:30" ht="15.75" customHeight="1" x14ac:dyDescent="0.35">
      <c r="A272" s="1" t="s">
        <v>399</v>
      </c>
      <c r="B272" s="1">
        <v>10241</v>
      </c>
      <c r="C272" s="1" t="s">
        <v>107</v>
      </c>
      <c r="D272" s="1" t="s">
        <v>108</v>
      </c>
      <c r="E272" s="1">
        <v>10188</v>
      </c>
      <c r="F272" s="2">
        <v>40448</v>
      </c>
      <c r="G272" s="1">
        <v>60120</v>
      </c>
      <c r="H272" s="1" t="s">
        <v>511</v>
      </c>
      <c r="I272" s="2">
        <v>32640</v>
      </c>
      <c r="J272" s="1" t="s">
        <v>36</v>
      </c>
      <c r="K272" s="1" t="s">
        <v>26</v>
      </c>
      <c r="L272" s="1" t="s">
        <v>57</v>
      </c>
      <c r="M272" s="1" t="s">
        <v>400</v>
      </c>
      <c r="N272" s="1">
        <v>59102</v>
      </c>
      <c r="P272" s="1" t="s">
        <v>29</v>
      </c>
      <c r="Q272" s="1" t="s">
        <v>30</v>
      </c>
      <c r="R272" s="1" t="s">
        <v>39</v>
      </c>
      <c r="S272" s="1" t="s">
        <v>40</v>
      </c>
      <c r="T272" s="1">
        <v>4.0999999999999996</v>
      </c>
      <c r="U272" s="1">
        <v>4</v>
      </c>
      <c r="V272" s="2">
        <v>43496</v>
      </c>
      <c r="W272" s="1">
        <v>18</v>
      </c>
      <c r="X272" t="str">
        <f>INDEX(Position!B:B, MATCH(Table2[[#This Row],[Position ID]],Position!A:A,0))</f>
        <v>Area Sales Manager</v>
      </c>
      <c r="Y272" t="str">
        <f>INDEX(Department!B:B, MATCH(Table2[[#This Row],[Department ID]],Department!A:A,0))</f>
        <v>Sales</v>
      </c>
      <c r="Z272" t="str">
        <f>INDEX(Manager!B:B, MATCH(Table2[[#This Row],[Manager ID]],Manager!A:A,0))</f>
        <v>John Smith</v>
      </c>
      <c r="AA272">
        <f ca="1">DATEDIF(Table2[[#This Row],[DOB]],$AF$2,"y")</f>
        <v>35</v>
      </c>
      <c r="AB272" t="str">
        <f ca="1">IF(Table2[[#This Row],[Age]]&lt;20,"&lt;20", IF(Table2[[#This Row],[Age]]&lt;=29, "20-29", IF(Table2[[#This Row],[Age]]&lt;=39, "30-39", IF(Table2[[#This Row],[Age]]&lt;=49, "40-49", IF(Table2[[#This Row],[Age]]&lt;=60,"50-60","&gt;60")))))</f>
        <v>30-39</v>
      </c>
      <c r="AC272">
        <f>YEAR(Table2[[#This Row],[DateofHire]])</f>
        <v>2010</v>
      </c>
      <c r="AD27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73" spans="1:30" ht="15.75" customHeight="1" x14ac:dyDescent="0.35">
      <c r="A273" s="1" t="s">
        <v>401</v>
      </c>
      <c r="B273" s="1">
        <v>10158</v>
      </c>
      <c r="C273" s="1" t="s">
        <v>98</v>
      </c>
      <c r="D273" s="1" t="s">
        <v>24</v>
      </c>
      <c r="E273" s="1">
        <v>10175</v>
      </c>
      <c r="F273" s="2">
        <v>39821</v>
      </c>
      <c r="G273" s="1">
        <v>63682</v>
      </c>
      <c r="H273" s="1" t="s">
        <v>511</v>
      </c>
      <c r="I273" s="2">
        <v>28577</v>
      </c>
      <c r="J273" s="1" t="s">
        <v>36</v>
      </c>
      <c r="K273" s="1" t="s">
        <v>26</v>
      </c>
      <c r="L273" s="1" t="s">
        <v>57</v>
      </c>
      <c r="M273" s="1" t="s">
        <v>28</v>
      </c>
      <c r="N273" s="1">
        <v>1776</v>
      </c>
      <c r="P273" s="1" t="s">
        <v>29</v>
      </c>
      <c r="Q273" s="1" t="s">
        <v>30</v>
      </c>
      <c r="R273" s="1" t="s">
        <v>39</v>
      </c>
      <c r="S273" s="1" t="s">
        <v>40</v>
      </c>
      <c r="T273" s="1">
        <v>3.73</v>
      </c>
      <c r="U273" s="1">
        <v>4</v>
      </c>
      <c r="V273" s="2">
        <v>43489</v>
      </c>
      <c r="W273" s="1">
        <v>12</v>
      </c>
      <c r="X273" t="str">
        <f>INDEX(Position!B:B, MATCH(Table2[[#This Row],[Position ID]],Position!A:A,0))</f>
        <v>Production Manager</v>
      </c>
      <c r="Y273" t="str">
        <f>INDEX(Department!B:B, MATCH(Table2[[#This Row],[Department ID]],Department!A:A,0))</f>
        <v>Production</v>
      </c>
      <c r="Z273" t="str">
        <f>INDEX(Manager!B:B, MATCH(Table2[[#This Row],[Manager ID]],Manager!A:A,0))</f>
        <v>Janet King</v>
      </c>
      <c r="AA273">
        <f ca="1">DATEDIF(Table2[[#This Row],[DOB]],$AF$2,"y")</f>
        <v>46</v>
      </c>
      <c r="AB273" t="str">
        <f ca="1">IF(Table2[[#This Row],[Age]]&lt;20,"&lt;20", IF(Table2[[#This Row],[Age]]&lt;=29, "20-29", IF(Table2[[#This Row],[Age]]&lt;=39, "30-39", IF(Table2[[#This Row],[Age]]&lt;=49, "40-49", IF(Table2[[#This Row],[Age]]&lt;=60,"50-60","&gt;60")))))</f>
        <v>40-49</v>
      </c>
      <c r="AC273">
        <f>YEAR(Table2[[#This Row],[DateofHire]])</f>
        <v>2009</v>
      </c>
      <c r="AD27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74" spans="1:30" ht="15.75" customHeight="1" x14ac:dyDescent="0.35">
      <c r="A274" s="1" t="s">
        <v>402</v>
      </c>
      <c r="B274" s="1">
        <v>10117</v>
      </c>
      <c r="C274" s="1" t="s">
        <v>23</v>
      </c>
      <c r="D274" s="1" t="s">
        <v>24</v>
      </c>
      <c r="E274" s="1">
        <v>10026</v>
      </c>
      <c r="F274" s="2">
        <v>42009</v>
      </c>
      <c r="G274" s="1">
        <v>63025</v>
      </c>
      <c r="H274" s="1" t="s">
        <v>512</v>
      </c>
      <c r="I274" s="2">
        <v>30231</v>
      </c>
      <c r="J274" s="1" t="s">
        <v>36</v>
      </c>
      <c r="K274" s="1" t="s">
        <v>26</v>
      </c>
      <c r="L274" s="1" t="s">
        <v>27</v>
      </c>
      <c r="M274" s="1" t="s">
        <v>28</v>
      </c>
      <c r="N274" s="1">
        <v>2747</v>
      </c>
      <c r="P274" s="1" t="s">
        <v>29</v>
      </c>
      <c r="Q274" s="1" t="s">
        <v>30</v>
      </c>
      <c r="R274" s="1" t="s">
        <v>48</v>
      </c>
      <c r="S274" s="1" t="s">
        <v>40</v>
      </c>
      <c r="T274" s="1">
        <v>4.3600000000000003</v>
      </c>
      <c r="U274" s="1">
        <v>5</v>
      </c>
      <c r="V274" s="2">
        <v>43489</v>
      </c>
      <c r="W274" s="1">
        <v>10</v>
      </c>
      <c r="X274" t="str">
        <f>INDEX(Position!B:B, MATCH(Table2[[#This Row],[Position ID]],Position!A:A,0))</f>
        <v>Production Technician I</v>
      </c>
      <c r="Y274" t="str">
        <f>INDEX(Department!B:B, MATCH(Table2[[#This Row],[Department ID]],Department!A:A,0))</f>
        <v>Production</v>
      </c>
      <c r="Z274" t="str">
        <f>INDEX(Manager!B:B, MATCH(Table2[[#This Row],[Manager ID]],Manager!A:A,0))</f>
        <v>Michael Albert</v>
      </c>
      <c r="AA274">
        <f ca="1">DATEDIF(Table2[[#This Row],[DOB]],$AF$2,"y")</f>
        <v>41</v>
      </c>
      <c r="AB274" t="str">
        <f ca="1">IF(Table2[[#This Row],[Age]]&lt;20,"&lt;20", IF(Table2[[#This Row],[Age]]&lt;=29, "20-29", IF(Table2[[#This Row],[Age]]&lt;=39, "30-39", IF(Table2[[#This Row],[Age]]&lt;=49, "40-49", IF(Table2[[#This Row],[Age]]&lt;=60,"50-60","&gt;60")))))</f>
        <v>40-49</v>
      </c>
      <c r="AC274">
        <f>YEAR(Table2[[#This Row],[DateofHire]])</f>
        <v>2015</v>
      </c>
      <c r="AD27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75" spans="1:30" ht="15.75" customHeight="1" x14ac:dyDescent="0.35">
      <c r="A275" s="1" t="s">
        <v>403</v>
      </c>
      <c r="B275" s="1">
        <v>10209</v>
      </c>
      <c r="C275" s="1" t="s">
        <v>23</v>
      </c>
      <c r="D275" s="1" t="s">
        <v>24</v>
      </c>
      <c r="E275" s="1">
        <v>10088</v>
      </c>
      <c r="F275" s="2">
        <v>41043</v>
      </c>
      <c r="G275" s="1">
        <v>59238</v>
      </c>
      <c r="H275" s="1" t="s">
        <v>511</v>
      </c>
      <c r="I275" s="2">
        <v>25065</v>
      </c>
      <c r="J275" s="1" t="s">
        <v>25</v>
      </c>
      <c r="K275" s="1" t="s">
        <v>77</v>
      </c>
      <c r="L275" s="1" t="s">
        <v>82</v>
      </c>
      <c r="M275" s="1" t="s">
        <v>28</v>
      </c>
      <c r="N275" s="1">
        <v>2718</v>
      </c>
      <c r="P275" s="1" t="s">
        <v>29</v>
      </c>
      <c r="Q275" s="1" t="s">
        <v>30</v>
      </c>
      <c r="R275" s="1" t="s">
        <v>39</v>
      </c>
      <c r="S275" s="1" t="s">
        <v>40</v>
      </c>
      <c r="T275" s="1">
        <v>3.4</v>
      </c>
      <c r="U275" s="1">
        <v>5</v>
      </c>
      <c r="V275" s="2">
        <v>43496</v>
      </c>
      <c r="W275" s="1">
        <v>13</v>
      </c>
      <c r="X275" t="str">
        <f>INDEX(Position!B:B, MATCH(Table2[[#This Row],[Position ID]],Position!A:A,0))</f>
        <v>Production Technician I</v>
      </c>
      <c r="Y275" t="str">
        <f>INDEX(Department!B:B, MATCH(Table2[[#This Row],[Department ID]],Department!A:A,0))</f>
        <v>Production</v>
      </c>
      <c r="Z275" t="str">
        <f>INDEX(Manager!B:B, MATCH(Table2[[#This Row],[Manager ID]],Manager!A:A,0))</f>
        <v>Elijiah Gray</v>
      </c>
      <c r="AA275">
        <f ca="1">DATEDIF(Table2[[#This Row],[DOB]],$AF$2,"y")</f>
        <v>56</v>
      </c>
      <c r="AB275" t="str">
        <f ca="1">IF(Table2[[#This Row],[Age]]&lt;20,"&lt;20", IF(Table2[[#This Row],[Age]]&lt;=29, "20-29", IF(Table2[[#This Row],[Age]]&lt;=39, "30-39", IF(Table2[[#This Row],[Age]]&lt;=49, "40-49", IF(Table2[[#This Row],[Age]]&lt;=60,"50-60","&gt;60")))))</f>
        <v>50-60</v>
      </c>
      <c r="AC275">
        <f>YEAR(Table2[[#This Row],[DateofHire]])</f>
        <v>2012</v>
      </c>
      <c r="AD27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76" spans="1:30" ht="15.75" customHeight="1" x14ac:dyDescent="0.35">
      <c r="A276" s="1" t="s">
        <v>404</v>
      </c>
      <c r="B276" s="1">
        <v>10024</v>
      </c>
      <c r="C276" s="1" t="s">
        <v>51</v>
      </c>
      <c r="D276" s="1" t="s">
        <v>52</v>
      </c>
      <c r="E276" s="1">
        <v>10194</v>
      </c>
      <c r="F276" s="2">
        <v>41827</v>
      </c>
      <c r="G276" s="1">
        <v>92989</v>
      </c>
      <c r="H276" s="1" t="s">
        <v>512</v>
      </c>
      <c r="I276" s="2">
        <v>30442</v>
      </c>
      <c r="J276" s="1" t="s">
        <v>25</v>
      </c>
      <c r="K276" s="1" t="s">
        <v>26</v>
      </c>
      <c r="L276" s="1" t="s">
        <v>27</v>
      </c>
      <c r="M276" s="1" t="s">
        <v>28</v>
      </c>
      <c r="N276" s="1">
        <v>2140</v>
      </c>
      <c r="P276" s="1" t="s">
        <v>29</v>
      </c>
      <c r="Q276" s="1" t="s">
        <v>30</v>
      </c>
      <c r="R276" s="1" t="s">
        <v>31</v>
      </c>
      <c r="S276" s="1" t="s">
        <v>32</v>
      </c>
      <c r="T276" s="1">
        <v>4.5</v>
      </c>
      <c r="U276" s="1">
        <v>5</v>
      </c>
      <c r="V276" s="2">
        <v>43514</v>
      </c>
      <c r="W276" s="1">
        <v>1</v>
      </c>
      <c r="X276" t="str">
        <f>INDEX(Position!B:B, MATCH(Table2[[#This Row],[Position ID]],Position!A:A,0))</f>
        <v>Software Engineer</v>
      </c>
      <c r="Y276" t="str">
        <f>INDEX(Department!B:B, MATCH(Table2[[#This Row],[Department ID]],Department!A:A,0))</f>
        <v>Software Engineering</v>
      </c>
      <c r="Z276" t="str">
        <f>INDEX(Manager!B:B, MATCH(Table2[[#This Row],[Manager ID]],Manager!A:A,0))</f>
        <v>Alex Sweetwater</v>
      </c>
      <c r="AA276">
        <f ca="1">DATEDIF(Table2[[#This Row],[DOB]],$AF$2,"y")</f>
        <v>41</v>
      </c>
      <c r="AB276" t="str">
        <f ca="1">IF(Table2[[#This Row],[Age]]&lt;20,"&lt;20", IF(Table2[[#This Row],[Age]]&lt;=29, "20-29", IF(Table2[[#This Row],[Age]]&lt;=39, "30-39", IF(Table2[[#This Row],[Age]]&lt;=49, "40-49", IF(Table2[[#This Row],[Age]]&lt;=60,"50-60","&gt;60")))))</f>
        <v>40-49</v>
      </c>
      <c r="AC276">
        <f>YEAR(Table2[[#This Row],[DateofHire]])</f>
        <v>2014</v>
      </c>
      <c r="AD27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277" spans="1:30" ht="15.75" customHeight="1" x14ac:dyDescent="0.35">
      <c r="A277" s="1" t="s">
        <v>405</v>
      </c>
      <c r="B277" s="1">
        <v>10173</v>
      </c>
      <c r="C277" s="1" t="s">
        <v>159</v>
      </c>
      <c r="D277" s="1" t="s">
        <v>35</v>
      </c>
      <c r="E277" s="1">
        <v>10197</v>
      </c>
      <c r="F277" s="2">
        <v>42845</v>
      </c>
      <c r="G277" s="1">
        <v>90100</v>
      </c>
      <c r="H277" s="1" t="s">
        <v>512</v>
      </c>
      <c r="I277" s="2">
        <v>32074</v>
      </c>
      <c r="J277" s="1" t="s">
        <v>36</v>
      </c>
      <c r="K277" s="1" t="s">
        <v>26</v>
      </c>
      <c r="L277" s="1" t="s">
        <v>27</v>
      </c>
      <c r="M277" s="1" t="s">
        <v>28</v>
      </c>
      <c r="N277" s="1">
        <v>2134</v>
      </c>
      <c r="P277" s="1" t="s">
        <v>29</v>
      </c>
      <c r="Q277" s="1" t="s">
        <v>30</v>
      </c>
      <c r="R277" s="1" t="s">
        <v>39</v>
      </c>
      <c r="S277" s="1" t="s">
        <v>40</v>
      </c>
      <c r="T277" s="1">
        <v>3.4</v>
      </c>
      <c r="U277" s="1">
        <v>3</v>
      </c>
      <c r="V277" s="2">
        <v>43467</v>
      </c>
      <c r="W277" s="1">
        <v>14</v>
      </c>
      <c r="X277" t="str">
        <f>INDEX(Position!B:B, MATCH(Table2[[#This Row],[Position ID]],Position!A:A,0))</f>
        <v>BI Developer</v>
      </c>
      <c r="Y277" t="str">
        <f>INDEX(Department!B:B, MATCH(Table2[[#This Row],[Department ID]],Department!A:A,0))</f>
        <v>IT/IS</v>
      </c>
      <c r="Z277" t="str">
        <f>INDEX(Manager!B:B, MATCH(Table2[[#This Row],[Manager ID]],Manager!A:A,0))</f>
        <v>Brian Champaigne</v>
      </c>
      <c r="AA277">
        <f ca="1">DATEDIF(Table2[[#This Row],[DOB]],$AF$2,"y")</f>
        <v>36</v>
      </c>
      <c r="AB277" t="str">
        <f ca="1">IF(Table2[[#This Row],[Age]]&lt;20,"&lt;20", IF(Table2[[#This Row],[Age]]&lt;=29, "20-29", IF(Table2[[#This Row],[Age]]&lt;=39, "30-39", IF(Table2[[#This Row],[Age]]&lt;=49, "40-49", IF(Table2[[#This Row],[Age]]&lt;=60,"50-60","&gt;60")))))</f>
        <v>30-39</v>
      </c>
      <c r="AC277">
        <f>YEAR(Table2[[#This Row],[DateofHire]])</f>
        <v>2017</v>
      </c>
      <c r="AD27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&gt;90K-100K</v>
      </c>
    </row>
    <row r="278" spans="1:30" ht="15.75" customHeight="1" x14ac:dyDescent="0.35">
      <c r="A278" s="1" t="s">
        <v>406</v>
      </c>
      <c r="B278" s="1">
        <v>10221</v>
      </c>
      <c r="C278" s="1" t="s">
        <v>23</v>
      </c>
      <c r="D278" s="1" t="s">
        <v>24</v>
      </c>
      <c r="E278" s="1">
        <v>10069</v>
      </c>
      <c r="F278" s="2">
        <v>39930</v>
      </c>
      <c r="G278" s="1">
        <v>60754</v>
      </c>
      <c r="H278" s="1" t="s">
        <v>511</v>
      </c>
      <c r="I278" s="2">
        <v>27487</v>
      </c>
      <c r="J278" s="1" t="s">
        <v>36</v>
      </c>
      <c r="K278" s="1" t="s">
        <v>129</v>
      </c>
      <c r="L278" s="1" t="s">
        <v>57</v>
      </c>
      <c r="M278" s="1" t="s">
        <v>28</v>
      </c>
      <c r="N278" s="1">
        <v>1801</v>
      </c>
      <c r="O278" s="2">
        <v>41365</v>
      </c>
      <c r="P278" s="1" t="s">
        <v>62</v>
      </c>
      <c r="Q278" s="1" t="s">
        <v>38</v>
      </c>
      <c r="R278" s="1" t="s">
        <v>58</v>
      </c>
      <c r="S278" s="1" t="s">
        <v>40</v>
      </c>
      <c r="T278" s="1">
        <v>4.5</v>
      </c>
      <c r="U278" s="1">
        <v>5</v>
      </c>
      <c r="V278" s="2">
        <v>40954</v>
      </c>
      <c r="W278" s="1">
        <v>11</v>
      </c>
      <c r="X278" t="str">
        <f>INDEX(Position!B:B, MATCH(Table2[[#This Row],[Position ID]],Position!A:A,0))</f>
        <v>Production Technician I</v>
      </c>
      <c r="Y278" t="str">
        <f>INDEX(Department!B:B, MATCH(Table2[[#This Row],[Department ID]],Department!A:A,0))</f>
        <v>Production</v>
      </c>
      <c r="Z278" t="str">
        <f>INDEX(Manager!B:B, MATCH(Table2[[#This Row],[Manager ID]],Manager!A:A,0))</f>
        <v>Webster Butler</v>
      </c>
      <c r="AA278">
        <f ca="1">DATEDIF(Table2[[#This Row],[DOB]],$AF$2,"y")</f>
        <v>49</v>
      </c>
      <c r="AB278" t="str">
        <f ca="1">IF(Table2[[#This Row],[Age]]&lt;20,"&lt;20", IF(Table2[[#This Row],[Age]]&lt;=29, "20-29", IF(Table2[[#This Row],[Age]]&lt;=39, "30-39", IF(Table2[[#This Row],[Age]]&lt;=49, "40-49", IF(Table2[[#This Row],[Age]]&lt;=60,"50-60","&gt;60")))))</f>
        <v>40-49</v>
      </c>
      <c r="AC278">
        <f>YEAR(Table2[[#This Row],[DateofHire]])</f>
        <v>2009</v>
      </c>
      <c r="AD27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79" spans="1:30" ht="15.75" customHeight="1" x14ac:dyDescent="0.35">
      <c r="A279" s="1" t="s">
        <v>407</v>
      </c>
      <c r="B279" s="1">
        <v>10146</v>
      </c>
      <c r="C279" s="1" t="s">
        <v>42</v>
      </c>
      <c r="D279" s="1" t="s">
        <v>24</v>
      </c>
      <c r="E279" s="1">
        <v>10088</v>
      </c>
      <c r="F279" s="2">
        <v>40679</v>
      </c>
      <c r="G279" s="1">
        <v>72202</v>
      </c>
      <c r="H279" s="1" t="s">
        <v>511</v>
      </c>
      <c r="I279" s="2">
        <v>19503</v>
      </c>
      <c r="J279" s="1" t="s">
        <v>36</v>
      </c>
      <c r="K279" s="1" t="s">
        <v>26</v>
      </c>
      <c r="L279" s="1" t="s">
        <v>27</v>
      </c>
      <c r="M279" s="1" t="s">
        <v>28</v>
      </c>
      <c r="N279" s="1">
        <v>2129</v>
      </c>
      <c r="O279" s="2">
        <v>42924</v>
      </c>
      <c r="P279" s="1" t="s">
        <v>62</v>
      </c>
      <c r="Q279" s="1" t="s">
        <v>38</v>
      </c>
      <c r="R279" s="1" t="s">
        <v>48</v>
      </c>
      <c r="S279" s="1" t="s">
        <v>40</v>
      </c>
      <c r="T279" s="1">
        <v>3.93</v>
      </c>
      <c r="U279" s="1">
        <v>3</v>
      </c>
      <c r="V279" s="2">
        <v>42843</v>
      </c>
      <c r="W279" s="1">
        <v>3</v>
      </c>
      <c r="X279" t="str">
        <f>INDEX(Position!B:B, MATCH(Table2[[#This Row],[Position ID]],Position!A:A,0))</f>
        <v>Production Technician II</v>
      </c>
      <c r="Y279" t="str">
        <f>INDEX(Department!B:B, MATCH(Table2[[#This Row],[Department ID]],Department!A:A,0))</f>
        <v>Production</v>
      </c>
      <c r="Z279" t="str">
        <f>INDEX(Manager!B:B, MATCH(Table2[[#This Row],[Manager ID]],Manager!A:A,0))</f>
        <v>Elijiah Gray</v>
      </c>
      <c r="AA279">
        <f ca="1">DATEDIF(Table2[[#This Row],[DOB]],$AF$2,"y")</f>
        <v>71</v>
      </c>
      <c r="AB279" t="str">
        <f ca="1">IF(Table2[[#This Row],[Age]]&lt;20,"&lt;20", IF(Table2[[#This Row],[Age]]&lt;=29, "20-29", IF(Table2[[#This Row],[Age]]&lt;=39, "30-39", IF(Table2[[#This Row],[Age]]&lt;=49, "40-49", IF(Table2[[#This Row],[Age]]&lt;=60,"50-60","&gt;60")))))</f>
        <v>&gt;60</v>
      </c>
      <c r="AC279">
        <f>YEAR(Table2[[#This Row],[DateofHire]])</f>
        <v>2011</v>
      </c>
      <c r="AD27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280" spans="1:30" ht="15.75" customHeight="1" x14ac:dyDescent="0.35">
      <c r="A280" s="1" t="s">
        <v>408</v>
      </c>
      <c r="B280" s="1">
        <v>10161</v>
      </c>
      <c r="C280" s="1" t="s">
        <v>107</v>
      </c>
      <c r="D280" s="1" t="s">
        <v>108</v>
      </c>
      <c r="E280" s="1">
        <v>10200</v>
      </c>
      <c r="F280" s="2">
        <v>41911</v>
      </c>
      <c r="G280" s="1">
        <v>58370</v>
      </c>
      <c r="H280" s="1" t="s">
        <v>511</v>
      </c>
      <c r="I280" s="2">
        <v>23869</v>
      </c>
      <c r="J280" s="1" t="s">
        <v>25</v>
      </c>
      <c r="K280" s="1" t="s">
        <v>26</v>
      </c>
      <c r="L280" s="1" t="s">
        <v>57</v>
      </c>
      <c r="M280" s="1" t="s">
        <v>409</v>
      </c>
      <c r="N280" s="1">
        <v>97756</v>
      </c>
      <c r="P280" s="1" t="s">
        <v>29</v>
      </c>
      <c r="Q280" s="1" t="s">
        <v>30</v>
      </c>
      <c r="R280" s="1" t="s">
        <v>39</v>
      </c>
      <c r="S280" s="1" t="s">
        <v>40</v>
      </c>
      <c r="T280" s="1">
        <v>3.69</v>
      </c>
      <c r="U280" s="1">
        <v>3</v>
      </c>
      <c r="V280" s="2">
        <v>43493</v>
      </c>
      <c r="W280" s="1">
        <v>18</v>
      </c>
      <c r="X280" t="str">
        <f>INDEX(Position!B:B, MATCH(Table2[[#This Row],[Position ID]],Position!A:A,0))</f>
        <v>Area Sales Manager</v>
      </c>
      <c r="Y280" t="str">
        <f>INDEX(Department!B:B, MATCH(Table2[[#This Row],[Department ID]],Department!A:A,0))</f>
        <v>Sales</v>
      </c>
      <c r="Z280" t="str">
        <f>INDEX(Manager!B:B, MATCH(Table2[[#This Row],[Manager ID]],Manager!A:A,0))</f>
        <v>Lynn Daneault</v>
      </c>
      <c r="AA280">
        <f ca="1">DATEDIF(Table2[[#This Row],[DOB]],$AF$2,"y")</f>
        <v>59</v>
      </c>
      <c r="AB280" t="str">
        <f ca="1">IF(Table2[[#This Row],[Age]]&lt;20,"&lt;20", IF(Table2[[#This Row],[Age]]&lt;=29, "20-29", IF(Table2[[#This Row],[Age]]&lt;=39, "30-39", IF(Table2[[#This Row],[Age]]&lt;=49, "40-49", IF(Table2[[#This Row],[Age]]&lt;=60,"50-60","&gt;60")))))</f>
        <v>50-60</v>
      </c>
      <c r="AC280">
        <f>YEAR(Table2[[#This Row],[DateofHire]])</f>
        <v>2014</v>
      </c>
      <c r="AD28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81" spans="1:30" ht="15.75" customHeight="1" x14ac:dyDescent="0.35">
      <c r="A281" s="1" t="s">
        <v>410</v>
      </c>
      <c r="B281" s="1">
        <v>10141</v>
      </c>
      <c r="C281" s="1" t="s">
        <v>23</v>
      </c>
      <c r="D281" s="1" t="s">
        <v>24</v>
      </c>
      <c r="E281" s="1">
        <v>10002</v>
      </c>
      <c r="F281" s="2">
        <v>40729</v>
      </c>
      <c r="G281" s="1">
        <v>48413</v>
      </c>
      <c r="H281" s="1" t="s">
        <v>511</v>
      </c>
      <c r="I281" s="2">
        <v>23871</v>
      </c>
      <c r="J281" s="1" t="s">
        <v>25</v>
      </c>
      <c r="K281" s="1" t="s">
        <v>26</v>
      </c>
      <c r="L281" s="1" t="s">
        <v>27</v>
      </c>
      <c r="M281" s="1" t="s">
        <v>28</v>
      </c>
      <c r="N281" s="1">
        <v>2066</v>
      </c>
      <c r="O281" s="2">
        <v>42618</v>
      </c>
      <c r="P281" s="1" t="s">
        <v>47</v>
      </c>
      <c r="Q281" s="1" t="s">
        <v>38</v>
      </c>
      <c r="R281" s="1" t="s">
        <v>39</v>
      </c>
      <c r="S281" s="1" t="s">
        <v>40</v>
      </c>
      <c r="T281" s="1">
        <v>3.98</v>
      </c>
      <c r="U281" s="1">
        <v>4</v>
      </c>
      <c r="V281" s="2">
        <v>42431</v>
      </c>
      <c r="W281" s="1">
        <v>1</v>
      </c>
      <c r="X281" t="str">
        <f>INDEX(Position!B:B, MATCH(Table2[[#This Row],[Position ID]],Position!A:A,0))</f>
        <v>Production Technician I</v>
      </c>
      <c r="Y281" t="str">
        <f>INDEX(Department!B:B, MATCH(Table2[[#This Row],[Department ID]],Department!A:A,0))</f>
        <v>Production</v>
      </c>
      <c r="Z281" t="str">
        <f>INDEX(Manager!B:B, MATCH(Table2[[#This Row],[Manager ID]],Manager!A:A,0))</f>
        <v>Amy Dunn</v>
      </c>
      <c r="AA281">
        <f ca="1">DATEDIF(Table2[[#This Row],[DOB]],$AF$2,"y")</f>
        <v>59</v>
      </c>
      <c r="AB281" t="str">
        <f ca="1">IF(Table2[[#This Row],[Age]]&lt;20,"&lt;20", IF(Table2[[#This Row],[Age]]&lt;=29, "20-29", IF(Table2[[#This Row],[Age]]&lt;=39, "30-39", IF(Table2[[#This Row],[Age]]&lt;=49, "40-49", IF(Table2[[#This Row],[Age]]&lt;=60,"50-60","&gt;60")))))</f>
        <v>50-60</v>
      </c>
      <c r="AC281">
        <f>YEAR(Table2[[#This Row],[DateofHire]])</f>
        <v>2011</v>
      </c>
      <c r="AD28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82" spans="1:30" ht="15.75" customHeight="1" x14ac:dyDescent="0.35">
      <c r="A282" s="1" t="s">
        <v>411</v>
      </c>
      <c r="B282" s="1">
        <v>10268</v>
      </c>
      <c r="C282" s="1" t="s">
        <v>42</v>
      </c>
      <c r="D282" s="1" t="s">
        <v>24</v>
      </c>
      <c r="E282" s="1">
        <v>10069</v>
      </c>
      <c r="F282" s="2">
        <v>39258</v>
      </c>
      <c r="G282" s="1">
        <v>67176</v>
      </c>
      <c r="H282" s="1" t="s">
        <v>512</v>
      </c>
      <c r="I282" s="2">
        <v>27653</v>
      </c>
      <c r="J282" s="1" t="s">
        <v>54</v>
      </c>
      <c r="K282" s="1" t="s">
        <v>26</v>
      </c>
      <c r="L282" s="1" t="s">
        <v>27</v>
      </c>
      <c r="M282" s="1" t="s">
        <v>28</v>
      </c>
      <c r="N282" s="1">
        <v>2472</v>
      </c>
      <c r="O282" s="2">
        <v>40420</v>
      </c>
      <c r="P282" s="1" t="s">
        <v>174</v>
      </c>
      <c r="Q282" s="1" t="s">
        <v>38</v>
      </c>
      <c r="R282" s="1" t="s">
        <v>196</v>
      </c>
      <c r="S282" s="1" t="s">
        <v>40</v>
      </c>
      <c r="T282" s="1">
        <v>4.0999999999999996</v>
      </c>
      <c r="U282" s="1">
        <v>4</v>
      </c>
      <c r="V282" s="2">
        <v>40373</v>
      </c>
      <c r="W282" s="1">
        <v>15</v>
      </c>
      <c r="X282" t="str">
        <f>INDEX(Position!B:B, MATCH(Table2[[#This Row],[Position ID]],Position!A:A,0))</f>
        <v>Production Technician II</v>
      </c>
      <c r="Y282" t="str">
        <f>INDEX(Department!B:B, MATCH(Table2[[#This Row],[Department ID]],Department!A:A,0))</f>
        <v>Production</v>
      </c>
      <c r="Z282" t="str">
        <f>INDEX(Manager!B:B, MATCH(Table2[[#This Row],[Manager ID]],Manager!A:A,0))</f>
        <v>Webster Butler</v>
      </c>
      <c r="AA282">
        <f ca="1">DATEDIF(Table2[[#This Row],[DOB]],$AF$2,"y")</f>
        <v>49</v>
      </c>
      <c r="AB282" t="str">
        <f ca="1">IF(Table2[[#This Row],[Age]]&lt;20,"&lt;20", IF(Table2[[#This Row],[Age]]&lt;=29, "20-29", IF(Table2[[#This Row],[Age]]&lt;=39, "30-39", IF(Table2[[#This Row],[Age]]&lt;=49, "40-49", IF(Table2[[#This Row],[Age]]&lt;=60,"50-60","&gt;60")))))</f>
        <v>40-49</v>
      </c>
      <c r="AC282">
        <f>YEAR(Table2[[#This Row],[DateofHire]])</f>
        <v>2007</v>
      </c>
      <c r="AD28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83" spans="1:30" ht="15.75" customHeight="1" x14ac:dyDescent="0.35">
      <c r="A283" s="1" t="s">
        <v>412</v>
      </c>
      <c r="B283" s="1">
        <v>10123</v>
      </c>
      <c r="C283" s="1" t="s">
        <v>23</v>
      </c>
      <c r="D283" s="1" t="s">
        <v>24</v>
      </c>
      <c r="E283" s="1">
        <v>10114</v>
      </c>
      <c r="F283" s="2">
        <v>41323</v>
      </c>
      <c r="G283" s="1">
        <v>56339</v>
      </c>
      <c r="H283" s="1" t="s">
        <v>511</v>
      </c>
      <c r="I283" s="2">
        <v>24628</v>
      </c>
      <c r="J283" s="1" t="s">
        <v>46</v>
      </c>
      <c r="K283" s="1" t="s">
        <v>26</v>
      </c>
      <c r="L283" s="1" t="s">
        <v>57</v>
      </c>
      <c r="M283" s="1" t="s">
        <v>28</v>
      </c>
      <c r="N283" s="1">
        <v>2093</v>
      </c>
      <c r="P283" s="1" t="s">
        <v>29</v>
      </c>
      <c r="Q283" s="1" t="s">
        <v>30</v>
      </c>
      <c r="R283" s="1" t="s">
        <v>39</v>
      </c>
      <c r="S283" s="1" t="s">
        <v>40</v>
      </c>
      <c r="T283" s="1">
        <v>4.21</v>
      </c>
      <c r="U283" s="1">
        <v>5</v>
      </c>
      <c r="V283" s="2">
        <v>43479</v>
      </c>
      <c r="W283" s="1">
        <v>4</v>
      </c>
      <c r="X283" t="str">
        <f>INDEX(Position!B:B, MATCH(Table2[[#This Row],[Position ID]],Position!A:A,0))</f>
        <v>Production Technician I</v>
      </c>
      <c r="Y283" t="str">
        <f>INDEX(Department!B:B, MATCH(Table2[[#This Row],[Department ID]],Department!A:A,0))</f>
        <v>Production</v>
      </c>
      <c r="Z283" t="str">
        <f>INDEX(Manager!B:B, MATCH(Table2[[#This Row],[Manager ID]],Manager!A:A,0))</f>
        <v>Brannon Miller</v>
      </c>
      <c r="AA283">
        <f ca="1">DATEDIF(Table2[[#This Row],[DOB]],$AF$2,"y")</f>
        <v>57</v>
      </c>
      <c r="AB283" t="str">
        <f ca="1">IF(Table2[[#This Row],[Age]]&lt;20,"&lt;20", IF(Table2[[#This Row],[Age]]&lt;=29, "20-29", IF(Table2[[#This Row],[Age]]&lt;=39, "30-39", IF(Table2[[#This Row],[Age]]&lt;=49, "40-49", IF(Table2[[#This Row],[Age]]&lt;=60,"50-60","&gt;60")))))</f>
        <v>50-60</v>
      </c>
      <c r="AC283">
        <f>YEAR(Table2[[#This Row],[DateofHire]])</f>
        <v>2013</v>
      </c>
      <c r="AD28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84" spans="1:30" ht="15.75" customHeight="1" x14ac:dyDescent="0.35">
      <c r="A284" s="1" t="s">
        <v>413</v>
      </c>
      <c r="B284" s="1">
        <v>10013</v>
      </c>
      <c r="C284" s="1" t="s">
        <v>107</v>
      </c>
      <c r="D284" s="1" t="s">
        <v>108</v>
      </c>
      <c r="E284" s="1">
        <v>10200</v>
      </c>
      <c r="F284" s="2">
        <v>38726</v>
      </c>
      <c r="G284" s="1">
        <v>64397</v>
      </c>
      <c r="H284" s="1" t="s">
        <v>512</v>
      </c>
      <c r="I284" s="2">
        <v>24852</v>
      </c>
      <c r="J284" s="1" t="s">
        <v>105</v>
      </c>
      <c r="K284" s="1" t="s">
        <v>26</v>
      </c>
      <c r="L284" s="1" t="s">
        <v>27</v>
      </c>
      <c r="M284" s="1" t="s">
        <v>414</v>
      </c>
      <c r="N284" s="1">
        <v>58782</v>
      </c>
      <c r="P284" s="1" t="s">
        <v>29</v>
      </c>
      <c r="Q284" s="1" t="s">
        <v>30</v>
      </c>
      <c r="R284" s="1" t="s">
        <v>39</v>
      </c>
      <c r="S284" s="1" t="s">
        <v>32</v>
      </c>
      <c r="T284" s="1">
        <v>4.0999999999999996</v>
      </c>
      <c r="U284" s="1">
        <v>3</v>
      </c>
      <c r="V284" s="2">
        <v>43469</v>
      </c>
      <c r="W284" s="1">
        <v>6</v>
      </c>
      <c r="X284" t="str">
        <f>INDEX(Position!B:B, MATCH(Table2[[#This Row],[Position ID]],Position!A:A,0))</f>
        <v>Area Sales Manager</v>
      </c>
      <c r="Y284" t="str">
        <f>INDEX(Department!B:B, MATCH(Table2[[#This Row],[Department ID]],Department!A:A,0))</f>
        <v>Sales</v>
      </c>
      <c r="Z284" t="str">
        <f>INDEX(Manager!B:B, MATCH(Table2[[#This Row],[Manager ID]],Manager!A:A,0))</f>
        <v>Lynn Daneault</v>
      </c>
      <c r="AA284">
        <f ca="1">DATEDIF(Table2[[#This Row],[DOB]],$AF$2,"y")</f>
        <v>56</v>
      </c>
      <c r="AB284" t="str">
        <f ca="1">IF(Table2[[#This Row],[Age]]&lt;20,"&lt;20", IF(Table2[[#This Row],[Age]]&lt;=29, "20-29", IF(Table2[[#This Row],[Age]]&lt;=39, "30-39", IF(Table2[[#This Row],[Age]]&lt;=49, "40-49", IF(Table2[[#This Row],[Age]]&lt;=60,"50-60","&gt;60")))))</f>
        <v>50-60</v>
      </c>
      <c r="AC284">
        <f>YEAR(Table2[[#This Row],[DateofHire]])</f>
        <v>2006</v>
      </c>
      <c r="AD28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85" spans="1:30" ht="15.75" customHeight="1" x14ac:dyDescent="0.35">
      <c r="A285" s="1" t="s">
        <v>415</v>
      </c>
      <c r="B285" s="1">
        <v>10287</v>
      </c>
      <c r="C285" s="1" t="s">
        <v>23</v>
      </c>
      <c r="D285" s="1" t="s">
        <v>24</v>
      </c>
      <c r="E285" s="1">
        <v>10252</v>
      </c>
      <c r="F285" s="2">
        <v>41687</v>
      </c>
      <c r="G285" s="1">
        <v>63025</v>
      </c>
      <c r="H285" s="1" t="s">
        <v>511</v>
      </c>
      <c r="I285" s="2">
        <v>30452</v>
      </c>
      <c r="J285" s="1" t="s">
        <v>25</v>
      </c>
      <c r="K285" s="1" t="s">
        <v>26</v>
      </c>
      <c r="L285" s="1" t="s">
        <v>27</v>
      </c>
      <c r="M285" s="1" t="s">
        <v>28</v>
      </c>
      <c r="N285" s="1">
        <v>2021</v>
      </c>
      <c r="P285" s="1" t="s">
        <v>29</v>
      </c>
      <c r="Q285" s="1" t="s">
        <v>30</v>
      </c>
      <c r="R285" s="1" t="s">
        <v>31</v>
      </c>
      <c r="S285" s="1" t="s">
        <v>88</v>
      </c>
      <c r="T285" s="1">
        <v>2.44</v>
      </c>
      <c r="U285" s="1">
        <v>5</v>
      </c>
      <c r="V285" s="2">
        <v>43507</v>
      </c>
      <c r="W285" s="1">
        <v>18</v>
      </c>
      <c r="X285" t="str">
        <f>INDEX(Position!B:B, MATCH(Table2[[#This Row],[Position ID]],Position!A:A,0))</f>
        <v>Production Technician I</v>
      </c>
      <c r="Y285" t="str">
        <f>INDEX(Department!B:B, MATCH(Table2[[#This Row],[Department ID]],Department!A:A,0))</f>
        <v>Production</v>
      </c>
      <c r="Z285" t="str">
        <f>INDEX(Manager!B:B, MATCH(Table2[[#This Row],[Manager ID]],Manager!A:A,0))</f>
        <v>David Stanley</v>
      </c>
      <c r="AA285">
        <f ca="1">DATEDIF(Table2[[#This Row],[DOB]],$AF$2,"y")</f>
        <v>41</v>
      </c>
      <c r="AB285" t="str">
        <f ca="1">IF(Table2[[#This Row],[Age]]&lt;20,"&lt;20", IF(Table2[[#This Row],[Age]]&lt;=29, "20-29", IF(Table2[[#This Row],[Age]]&lt;=39, "30-39", IF(Table2[[#This Row],[Age]]&lt;=49, "40-49", IF(Table2[[#This Row],[Age]]&lt;=60,"50-60","&gt;60")))))</f>
        <v>40-49</v>
      </c>
      <c r="AC285">
        <f>YEAR(Table2[[#This Row],[DateofHire]])</f>
        <v>2014</v>
      </c>
      <c r="AD28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86" spans="1:30" ht="15.75" customHeight="1" x14ac:dyDescent="0.35">
      <c r="A286" s="1" t="s">
        <v>416</v>
      </c>
      <c r="B286" s="1">
        <v>10044</v>
      </c>
      <c r="C286" s="1" t="s">
        <v>187</v>
      </c>
      <c r="D286" s="1" t="s">
        <v>35</v>
      </c>
      <c r="E286" s="1">
        <v>10250</v>
      </c>
      <c r="F286" s="2">
        <v>42009</v>
      </c>
      <c r="G286" s="1">
        <v>75281</v>
      </c>
      <c r="H286" s="1" t="s">
        <v>512</v>
      </c>
      <c r="I286" s="2">
        <v>32268</v>
      </c>
      <c r="J286" s="1" t="s">
        <v>36</v>
      </c>
      <c r="K286" s="1" t="s">
        <v>26</v>
      </c>
      <c r="L286" s="1" t="s">
        <v>27</v>
      </c>
      <c r="M286" s="1" t="s">
        <v>28</v>
      </c>
      <c r="N286" s="1">
        <v>1420</v>
      </c>
      <c r="O286" s="2">
        <v>42412</v>
      </c>
      <c r="P286" s="1" t="s">
        <v>338</v>
      </c>
      <c r="Q286" s="1" t="s">
        <v>38</v>
      </c>
      <c r="R286" s="1" t="s">
        <v>545</v>
      </c>
      <c r="S286" s="1" t="s">
        <v>40</v>
      </c>
      <c r="T286" s="1">
        <v>5</v>
      </c>
      <c r="U286" s="1">
        <v>3</v>
      </c>
      <c r="V286" s="2">
        <v>42109</v>
      </c>
      <c r="W286" s="1">
        <v>11</v>
      </c>
      <c r="X286" t="str">
        <f>INDEX(Position!B:B, MATCH(Table2[[#This Row],[Position ID]],Position!A:A,0))</f>
        <v>Network Engineer</v>
      </c>
      <c r="Y286" t="str">
        <f>INDEX(Department!B:B, MATCH(Table2[[#This Row],[Department ID]],Department!A:A,0))</f>
        <v>IT/IS</v>
      </c>
      <c r="Z286" t="str">
        <f>INDEX(Manager!B:B, MATCH(Table2[[#This Row],[Manager ID]],Manager!A:A,0))</f>
        <v>Peter Monroe</v>
      </c>
      <c r="AA286">
        <f ca="1">DATEDIF(Table2[[#This Row],[DOB]],$AF$2,"y")</f>
        <v>36</v>
      </c>
      <c r="AB286" t="str">
        <f ca="1">IF(Table2[[#This Row],[Age]]&lt;20,"&lt;20", IF(Table2[[#This Row],[Age]]&lt;=29, "20-29", IF(Table2[[#This Row],[Age]]&lt;=39, "30-39", IF(Table2[[#This Row],[Age]]&lt;=49, "40-49", IF(Table2[[#This Row],[Age]]&lt;=60,"50-60","&gt;60")))))</f>
        <v>30-39</v>
      </c>
      <c r="AC286">
        <f>YEAR(Table2[[#This Row],[DateofHire]])</f>
        <v>2015</v>
      </c>
      <c r="AD28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287" spans="1:30" ht="15.75" customHeight="1" x14ac:dyDescent="0.35">
      <c r="A287" s="1" t="s">
        <v>417</v>
      </c>
      <c r="B287" s="1">
        <v>10102</v>
      </c>
      <c r="C287" s="1" t="s">
        <v>51</v>
      </c>
      <c r="D287" s="1" t="s">
        <v>52</v>
      </c>
      <c r="E287" s="1">
        <v>10194</v>
      </c>
      <c r="F287" s="2">
        <v>41323</v>
      </c>
      <c r="G287" s="1">
        <v>100416</v>
      </c>
      <c r="H287" s="1" t="s">
        <v>512</v>
      </c>
      <c r="I287" s="2">
        <v>30481</v>
      </c>
      <c r="J287" s="1" t="s">
        <v>25</v>
      </c>
      <c r="K287" s="1" t="s">
        <v>129</v>
      </c>
      <c r="L287" s="1" t="s">
        <v>57</v>
      </c>
      <c r="M287" s="1" t="s">
        <v>28</v>
      </c>
      <c r="N287" s="1">
        <v>2451</v>
      </c>
      <c r="O287" s="2">
        <v>43205</v>
      </c>
      <c r="P287" s="1" t="s">
        <v>338</v>
      </c>
      <c r="Q287" s="1" t="s">
        <v>38</v>
      </c>
      <c r="R287" s="1" t="s">
        <v>58</v>
      </c>
      <c r="S287" s="1" t="s">
        <v>40</v>
      </c>
      <c r="T287" s="1">
        <v>4.5999999999999996</v>
      </c>
      <c r="U287" s="1">
        <v>3</v>
      </c>
      <c r="V287" s="2">
        <v>42778</v>
      </c>
      <c r="W287" s="1">
        <v>9</v>
      </c>
      <c r="X287" t="str">
        <f>INDEX(Position!B:B, MATCH(Table2[[#This Row],[Position ID]],Position!A:A,0))</f>
        <v>Software Engineer</v>
      </c>
      <c r="Y287" t="str">
        <f>INDEX(Department!B:B, MATCH(Table2[[#This Row],[Department ID]],Department!A:A,0))</f>
        <v>Software Engineering</v>
      </c>
      <c r="Z287" t="str">
        <f>INDEX(Manager!B:B, MATCH(Table2[[#This Row],[Manager ID]],Manager!A:A,0))</f>
        <v>Alex Sweetwater</v>
      </c>
      <c r="AA287">
        <f ca="1">DATEDIF(Table2[[#This Row],[DOB]],$AF$2,"y")</f>
        <v>41</v>
      </c>
      <c r="AB287" t="str">
        <f ca="1">IF(Table2[[#This Row],[Age]]&lt;20,"&lt;20", IF(Table2[[#This Row],[Age]]&lt;=29, "20-29", IF(Table2[[#This Row],[Age]]&lt;=39, "30-39", IF(Table2[[#This Row],[Age]]&lt;=49, "40-49", IF(Table2[[#This Row],[Age]]&lt;=60,"50-60","&gt;60")))))</f>
        <v>40-49</v>
      </c>
      <c r="AC287">
        <f>YEAR(Table2[[#This Row],[DateofHire]])</f>
        <v>2013</v>
      </c>
      <c r="AD28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&gt;100K-110K</v>
      </c>
    </row>
    <row r="288" spans="1:30" ht="15.75" customHeight="1" x14ac:dyDescent="0.35">
      <c r="A288" s="1" t="s">
        <v>418</v>
      </c>
      <c r="B288" s="1">
        <v>10270</v>
      </c>
      <c r="C288" s="1" t="s">
        <v>42</v>
      </c>
      <c r="D288" s="1" t="s">
        <v>24</v>
      </c>
      <c r="E288" s="1">
        <v>10002</v>
      </c>
      <c r="F288" s="2">
        <v>40553</v>
      </c>
      <c r="G288" s="1">
        <v>74813</v>
      </c>
      <c r="H288" s="1" t="s">
        <v>511</v>
      </c>
      <c r="I288" s="2">
        <v>31121</v>
      </c>
      <c r="J288" s="1" t="s">
        <v>25</v>
      </c>
      <c r="K288" s="1" t="s">
        <v>26</v>
      </c>
      <c r="L288" s="1" t="s">
        <v>27</v>
      </c>
      <c r="M288" s="1" t="s">
        <v>28</v>
      </c>
      <c r="N288" s="1">
        <v>1778</v>
      </c>
      <c r="O288" s="2">
        <v>41822</v>
      </c>
      <c r="P288" s="1" t="s">
        <v>64</v>
      </c>
      <c r="Q288" s="1" t="s">
        <v>38</v>
      </c>
      <c r="R288" s="1" t="s">
        <v>31</v>
      </c>
      <c r="S288" s="1" t="s">
        <v>40</v>
      </c>
      <c r="T288" s="1">
        <v>4.4000000000000004</v>
      </c>
      <c r="U288" s="1">
        <v>3</v>
      </c>
      <c r="V288" s="2">
        <v>41644</v>
      </c>
      <c r="W288" s="1">
        <v>5</v>
      </c>
      <c r="X288" t="str">
        <f>INDEX(Position!B:B, MATCH(Table2[[#This Row],[Position ID]],Position!A:A,0))</f>
        <v>Production Technician II</v>
      </c>
      <c r="Y288" t="str">
        <f>INDEX(Department!B:B, MATCH(Table2[[#This Row],[Department ID]],Department!A:A,0))</f>
        <v>Production</v>
      </c>
      <c r="Z288" t="str">
        <f>INDEX(Manager!B:B, MATCH(Table2[[#This Row],[Manager ID]],Manager!A:A,0))</f>
        <v>Amy Dunn</v>
      </c>
      <c r="AA288">
        <f ca="1">DATEDIF(Table2[[#This Row],[DOB]],$AF$2,"y")</f>
        <v>39</v>
      </c>
      <c r="AB288" t="str">
        <f ca="1">IF(Table2[[#This Row],[Age]]&lt;20,"&lt;20", IF(Table2[[#This Row],[Age]]&lt;=29, "20-29", IF(Table2[[#This Row],[Age]]&lt;=39, "30-39", IF(Table2[[#This Row],[Age]]&lt;=49, "40-49", IF(Table2[[#This Row],[Age]]&lt;=60,"50-60","&gt;60")))))</f>
        <v>30-39</v>
      </c>
      <c r="AC288">
        <f>YEAR(Table2[[#This Row],[DateofHire]])</f>
        <v>2011</v>
      </c>
      <c r="AD28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289" spans="1:30" ht="15.75" customHeight="1" x14ac:dyDescent="0.35">
      <c r="A289" s="1" t="s">
        <v>419</v>
      </c>
      <c r="B289" s="1">
        <v>10045</v>
      </c>
      <c r="C289" s="1" t="s">
        <v>187</v>
      </c>
      <c r="D289" s="1" t="s">
        <v>35</v>
      </c>
      <c r="E289" s="1">
        <v>10250</v>
      </c>
      <c r="F289" s="2">
        <v>42093</v>
      </c>
      <c r="G289" s="1">
        <v>76029</v>
      </c>
      <c r="H289" s="1" t="s">
        <v>512</v>
      </c>
      <c r="I289" s="2">
        <v>25293</v>
      </c>
      <c r="J289" s="1" t="s">
        <v>36</v>
      </c>
      <c r="K289" s="1" t="s">
        <v>77</v>
      </c>
      <c r="L289" s="1" t="s">
        <v>27</v>
      </c>
      <c r="M289" s="1" t="s">
        <v>28</v>
      </c>
      <c r="N289" s="1">
        <v>2343</v>
      </c>
      <c r="P289" s="1" t="s">
        <v>29</v>
      </c>
      <c r="Q289" s="1" t="s">
        <v>30</v>
      </c>
      <c r="R289" s="1" t="s">
        <v>55</v>
      </c>
      <c r="S289" s="1" t="s">
        <v>40</v>
      </c>
      <c r="T289" s="1">
        <v>5</v>
      </c>
      <c r="U289" s="1">
        <v>4</v>
      </c>
      <c r="V289" s="2">
        <v>43479</v>
      </c>
      <c r="W289" s="1">
        <v>8</v>
      </c>
      <c r="X289" t="str">
        <f>INDEX(Position!B:B, MATCH(Table2[[#This Row],[Position ID]],Position!A:A,0))</f>
        <v>Network Engineer</v>
      </c>
      <c r="Y289" t="str">
        <f>INDEX(Department!B:B, MATCH(Table2[[#This Row],[Department ID]],Department!A:A,0))</f>
        <v>IT/IS</v>
      </c>
      <c r="Z289" t="str">
        <f>INDEX(Manager!B:B, MATCH(Table2[[#This Row],[Manager ID]],Manager!A:A,0))</f>
        <v>Peter Monroe</v>
      </c>
      <c r="AA289">
        <f ca="1">DATEDIF(Table2[[#This Row],[DOB]],$AF$2,"y")</f>
        <v>55</v>
      </c>
      <c r="AB289" t="str">
        <f ca="1">IF(Table2[[#This Row],[Age]]&lt;20,"&lt;20", IF(Table2[[#This Row],[Age]]&lt;=29, "20-29", IF(Table2[[#This Row],[Age]]&lt;=39, "30-39", IF(Table2[[#This Row],[Age]]&lt;=49, "40-49", IF(Table2[[#This Row],[Age]]&lt;=60,"50-60","&gt;60")))))</f>
        <v>50-60</v>
      </c>
      <c r="AC289">
        <f>YEAR(Table2[[#This Row],[DateofHire]])</f>
        <v>2015</v>
      </c>
      <c r="AD28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290" spans="1:30" ht="15.75" customHeight="1" x14ac:dyDescent="0.35">
      <c r="A290" s="1" t="s">
        <v>420</v>
      </c>
      <c r="B290" s="1">
        <v>10205</v>
      </c>
      <c r="C290" s="1" t="s">
        <v>107</v>
      </c>
      <c r="D290" s="1" t="s">
        <v>108</v>
      </c>
      <c r="E290" s="1">
        <v>10188</v>
      </c>
      <c r="F290" s="2">
        <v>40729</v>
      </c>
      <c r="G290" s="1">
        <v>57859</v>
      </c>
      <c r="H290" s="1" t="s">
        <v>511</v>
      </c>
      <c r="I290" s="2">
        <v>33381</v>
      </c>
      <c r="J290" s="1" t="s">
        <v>36</v>
      </c>
      <c r="K290" s="1" t="s">
        <v>26</v>
      </c>
      <c r="L290" s="1" t="s">
        <v>69</v>
      </c>
      <c r="M290" s="1" t="s">
        <v>421</v>
      </c>
      <c r="N290" s="1">
        <v>85006</v>
      </c>
      <c r="P290" s="1" t="s">
        <v>29</v>
      </c>
      <c r="Q290" s="1" t="s">
        <v>30</v>
      </c>
      <c r="R290" s="1" t="s">
        <v>39</v>
      </c>
      <c r="S290" s="1" t="s">
        <v>40</v>
      </c>
      <c r="T290" s="1">
        <v>2.81</v>
      </c>
      <c r="U290" s="1">
        <v>3</v>
      </c>
      <c r="V290" s="2">
        <v>43482</v>
      </c>
      <c r="W290" s="1">
        <v>16</v>
      </c>
      <c r="X290" t="str">
        <f>INDEX(Position!B:B, MATCH(Table2[[#This Row],[Position ID]],Position!A:A,0))</f>
        <v>Area Sales Manager</v>
      </c>
      <c r="Y290" t="str">
        <f>INDEX(Department!B:B, MATCH(Table2[[#This Row],[Department ID]],Department!A:A,0))</f>
        <v>Sales</v>
      </c>
      <c r="Z290" t="str">
        <f>INDEX(Manager!B:B, MATCH(Table2[[#This Row],[Manager ID]],Manager!A:A,0))</f>
        <v>John Smith</v>
      </c>
      <c r="AA290">
        <f ca="1">DATEDIF(Table2[[#This Row],[DOB]],$AF$2,"y")</f>
        <v>33</v>
      </c>
      <c r="AB290" t="str">
        <f ca="1">IF(Table2[[#This Row],[Age]]&lt;20,"&lt;20", IF(Table2[[#This Row],[Age]]&lt;=29, "20-29", IF(Table2[[#This Row],[Age]]&lt;=39, "30-39", IF(Table2[[#This Row],[Age]]&lt;=49, "40-49", IF(Table2[[#This Row],[Age]]&lt;=60,"50-60","&gt;60")))))</f>
        <v>30-39</v>
      </c>
      <c r="AC290">
        <f>YEAR(Table2[[#This Row],[DateofHire]])</f>
        <v>2011</v>
      </c>
      <c r="AD29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91" spans="1:30" ht="15.75" customHeight="1" x14ac:dyDescent="0.35">
      <c r="A291" s="1" t="s">
        <v>422</v>
      </c>
      <c r="B291" s="1">
        <v>10014</v>
      </c>
      <c r="C291" s="1" t="s">
        <v>23</v>
      </c>
      <c r="D291" s="1" t="s">
        <v>24</v>
      </c>
      <c r="E291" s="1">
        <v>10196</v>
      </c>
      <c r="F291" s="2">
        <v>41134</v>
      </c>
      <c r="G291" s="1">
        <v>58523</v>
      </c>
      <c r="H291" s="1" t="s">
        <v>512</v>
      </c>
      <c r="I291" s="2">
        <v>31808</v>
      </c>
      <c r="J291" s="1" t="s">
        <v>46</v>
      </c>
      <c r="K291" s="1" t="s">
        <v>26</v>
      </c>
      <c r="L291" s="1" t="s">
        <v>27</v>
      </c>
      <c r="M291" s="1" t="s">
        <v>28</v>
      </c>
      <c r="N291" s="1">
        <v>2171</v>
      </c>
      <c r="O291" s="2">
        <v>42405</v>
      </c>
      <c r="P291" s="1" t="s">
        <v>256</v>
      </c>
      <c r="Q291" s="1" t="s">
        <v>38</v>
      </c>
      <c r="R291" s="1" t="s">
        <v>31</v>
      </c>
      <c r="S291" s="1" t="s">
        <v>32</v>
      </c>
      <c r="T291" s="1">
        <v>4.5</v>
      </c>
      <c r="U291" s="1">
        <v>5</v>
      </c>
      <c r="V291" s="2">
        <v>42401</v>
      </c>
      <c r="W291" s="1">
        <v>15</v>
      </c>
      <c r="X291" t="str">
        <f>INDEX(Position!B:B, MATCH(Table2[[#This Row],[Position ID]],Position!A:A,0))</f>
        <v>Production Technician I</v>
      </c>
      <c r="Y291" t="str">
        <f>INDEX(Department!B:B, MATCH(Table2[[#This Row],[Department ID]],Department!A:A,0))</f>
        <v>Production</v>
      </c>
      <c r="Z291" t="str">
        <f>INDEX(Manager!B:B, MATCH(Table2[[#This Row],[Manager ID]],Manager!A:A,0))</f>
        <v>Kissy Sullivan</v>
      </c>
      <c r="AA291">
        <f ca="1">DATEDIF(Table2[[#This Row],[DOB]],$AF$2,"y")</f>
        <v>37</v>
      </c>
      <c r="AB291" t="str">
        <f ca="1">IF(Table2[[#This Row],[Age]]&lt;20,"&lt;20", IF(Table2[[#This Row],[Age]]&lt;=29, "20-29", IF(Table2[[#This Row],[Age]]&lt;=39, "30-39", IF(Table2[[#This Row],[Age]]&lt;=49, "40-49", IF(Table2[[#This Row],[Age]]&lt;=60,"50-60","&gt;60")))))</f>
        <v>30-39</v>
      </c>
      <c r="AC291">
        <f>YEAR(Table2[[#This Row],[DateofHire]])</f>
        <v>2012</v>
      </c>
      <c r="AD29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92" spans="1:30" ht="15.75" customHeight="1" x14ac:dyDescent="0.35">
      <c r="A292" s="1" t="s">
        <v>423</v>
      </c>
      <c r="B292" s="1">
        <v>10144</v>
      </c>
      <c r="C292" s="1" t="s">
        <v>98</v>
      </c>
      <c r="D292" s="1" t="s">
        <v>24</v>
      </c>
      <c r="E292" s="1">
        <v>10175</v>
      </c>
      <c r="F292" s="2">
        <v>40756</v>
      </c>
      <c r="G292" s="1">
        <v>88976</v>
      </c>
      <c r="H292" s="1" t="s">
        <v>512</v>
      </c>
      <c r="I292" s="2">
        <v>25121</v>
      </c>
      <c r="J292" s="1" t="s">
        <v>46</v>
      </c>
      <c r="K292" s="1" t="s">
        <v>26</v>
      </c>
      <c r="L292" s="1" t="s">
        <v>27</v>
      </c>
      <c r="M292" s="1" t="s">
        <v>28</v>
      </c>
      <c r="N292" s="1">
        <v>2169</v>
      </c>
      <c r="P292" s="1" t="s">
        <v>29</v>
      </c>
      <c r="Q292" s="1" t="s">
        <v>30</v>
      </c>
      <c r="R292" s="1" t="s">
        <v>55</v>
      </c>
      <c r="S292" s="1" t="s">
        <v>40</v>
      </c>
      <c r="T292" s="1">
        <v>3.93</v>
      </c>
      <c r="U292" s="1">
        <v>3</v>
      </c>
      <c r="V292" s="2">
        <v>43523</v>
      </c>
      <c r="W292" s="1">
        <v>19</v>
      </c>
      <c r="X292" t="str">
        <f>INDEX(Position!B:B, MATCH(Table2[[#This Row],[Position ID]],Position!A:A,0))</f>
        <v>Production Manager</v>
      </c>
      <c r="Y292" t="str">
        <f>INDEX(Department!B:B, MATCH(Table2[[#This Row],[Department ID]],Department!A:A,0))</f>
        <v>Production</v>
      </c>
      <c r="Z292" t="str">
        <f>INDEX(Manager!B:B, MATCH(Table2[[#This Row],[Manager ID]],Manager!A:A,0))</f>
        <v>Janet King</v>
      </c>
      <c r="AA292">
        <f ca="1">DATEDIF(Table2[[#This Row],[DOB]],$AF$2,"y")</f>
        <v>55</v>
      </c>
      <c r="AB292" t="str">
        <f ca="1">IF(Table2[[#This Row],[Age]]&lt;20,"&lt;20", IF(Table2[[#This Row],[Age]]&lt;=29, "20-29", IF(Table2[[#This Row],[Age]]&lt;=39, "30-39", IF(Table2[[#This Row],[Age]]&lt;=49, "40-49", IF(Table2[[#This Row],[Age]]&lt;=60,"50-60","&gt;60")))))</f>
        <v>50-60</v>
      </c>
      <c r="AC292">
        <f>YEAR(Table2[[#This Row],[DateofHire]])</f>
        <v>2011</v>
      </c>
      <c r="AD29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293" spans="1:30" ht="15.75" customHeight="1" x14ac:dyDescent="0.35">
      <c r="A293" s="1" t="s">
        <v>424</v>
      </c>
      <c r="B293" s="1">
        <v>10253</v>
      </c>
      <c r="C293" s="1" t="s">
        <v>107</v>
      </c>
      <c r="D293" s="1" t="s">
        <v>108</v>
      </c>
      <c r="E293" s="1">
        <v>10188</v>
      </c>
      <c r="F293" s="2">
        <v>40973</v>
      </c>
      <c r="G293" s="1">
        <v>55875</v>
      </c>
      <c r="H293" s="1" t="s">
        <v>512</v>
      </c>
      <c r="I293" s="2">
        <v>32700</v>
      </c>
      <c r="J293" s="1" t="s">
        <v>25</v>
      </c>
      <c r="K293" s="1" t="s">
        <v>26</v>
      </c>
      <c r="L293" s="1" t="s">
        <v>82</v>
      </c>
      <c r="M293" s="1" t="s">
        <v>425</v>
      </c>
      <c r="N293" s="1">
        <v>4063</v>
      </c>
      <c r="P293" s="1" t="s">
        <v>29</v>
      </c>
      <c r="Q293" s="1" t="s">
        <v>30</v>
      </c>
      <c r="R293" s="1" t="s">
        <v>163</v>
      </c>
      <c r="S293" s="1" t="s">
        <v>40</v>
      </c>
      <c r="T293" s="1">
        <v>4.5</v>
      </c>
      <c r="U293" s="1">
        <v>4</v>
      </c>
      <c r="V293" s="2">
        <v>43483</v>
      </c>
      <c r="W293" s="1">
        <v>11</v>
      </c>
      <c r="X293" t="str">
        <f>INDEX(Position!B:B, MATCH(Table2[[#This Row],[Position ID]],Position!A:A,0))</f>
        <v>Area Sales Manager</v>
      </c>
      <c r="Y293" t="str">
        <f>INDEX(Department!B:B, MATCH(Table2[[#This Row],[Department ID]],Department!A:A,0))</f>
        <v>Sales</v>
      </c>
      <c r="Z293" t="str">
        <f>INDEX(Manager!B:B, MATCH(Table2[[#This Row],[Manager ID]],Manager!A:A,0))</f>
        <v>John Smith</v>
      </c>
      <c r="AA293">
        <f ca="1">DATEDIF(Table2[[#This Row],[DOB]],$AF$2,"y")</f>
        <v>35</v>
      </c>
      <c r="AB293" t="str">
        <f ca="1">IF(Table2[[#This Row],[Age]]&lt;20,"&lt;20", IF(Table2[[#This Row],[Age]]&lt;=29, "20-29", IF(Table2[[#This Row],[Age]]&lt;=39, "30-39", IF(Table2[[#This Row],[Age]]&lt;=49, "40-49", IF(Table2[[#This Row],[Age]]&lt;=60,"50-60","&gt;60")))))</f>
        <v>30-39</v>
      </c>
      <c r="AC293">
        <f>YEAR(Table2[[#This Row],[DateofHire]])</f>
        <v>2012</v>
      </c>
      <c r="AD29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294" spans="1:30" ht="15.75" customHeight="1" x14ac:dyDescent="0.35">
      <c r="A294" s="1" t="s">
        <v>426</v>
      </c>
      <c r="B294" s="1">
        <v>10118</v>
      </c>
      <c r="C294" s="1" t="s">
        <v>79</v>
      </c>
      <c r="D294" s="1" t="s">
        <v>35</v>
      </c>
      <c r="E294" s="1">
        <v>10084</v>
      </c>
      <c r="F294" s="2">
        <v>42051</v>
      </c>
      <c r="G294" s="1">
        <v>113999</v>
      </c>
      <c r="H294" s="1" t="s">
        <v>512</v>
      </c>
      <c r="I294" s="2">
        <v>31631</v>
      </c>
      <c r="J294" s="1" t="s">
        <v>36</v>
      </c>
      <c r="K294" s="1" t="s">
        <v>26</v>
      </c>
      <c r="L294" s="1" t="s">
        <v>57</v>
      </c>
      <c r="M294" s="1" t="s">
        <v>28</v>
      </c>
      <c r="N294" s="1">
        <v>1960</v>
      </c>
      <c r="O294" s="2">
        <v>42788</v>
      </c>
      <c r="P294" s="1" t="s">
        <v>180</v>
      </c>
      <c r="Q294" s="1" t="s">
        <v>74</v>
      </c>
      <c r="R294" s="1" t="s">
        <v>55</v>
      </c>
      <c r="S294" s="1" t="s">
        <v>40</v>
      </c>
      <c r="T294" s="1">
        <v>4.33</v>
      </c>
      <c r="U294" s="1">
        <v>3</v>
      </c>
      <c r="V294" s="2">
        <v>42781</v>
      </c>
      <c r="W294" s="1">
        <v>9</v>
      </c>
      <c r="X294" t="str">
        <f>INDEX(Position!B:B, MATCH(Table2[[#This Row],[Position ID]],Position!A:A,0))</f>
        <v>Database Administrator</v>
      </c>
      <c r="Y294" t="str">
        <f>INDEX(Department!B:B, MATCH(Table2[[#This Row],[Department ID]],Department!A:A,0))</f>
        <v>IT/IS</v>
      </c>
      <c r="Z294" t="str">
        <f>INDEX(Manager!B:B, MATCH(Table2[[#This Row],[Manager ID]],Manager!A:A,0))</f>
        <v>Simon Roup</v>
      </c>
      <c r="AA294">
        <f ca="1">DATEDIF(Table2[[#This Row],[DOB]],$AF$2,"y")</f>
        <v>38</v>
      </c>
      <c r="AB294" t="str">
        <f ca="1">IF(Table2[[#This Row],[Age]]&lt;20,"&lt;20", IF(Table2[[#This Row],[Age]]&lt;=29, "20-29", IF(Table2[[#This Row],[Age]]&lt;=39, "30-39", IF(Table2[[#This Row],[Age]]&lt;=49, "40-49", IF(Table2[[#This Row],[Age]]&lt;=60,"50-60","&gt;60")))))</f>
        <v>30-39</v>
      </c>
      <c r="AC294">
        <f>YEAR(Table2[[#This Row],[DateofHire]])</f>
        <v>2015</v>
      </c>
      <c r="AD29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&gt;110K-120K</v>
      </c>
    </row>
    <row r="295" spans="1:30" ht="15.75" customHeight="1" x14ac:dyDescent="0.35">
      <c r="A295" s="1" t="s">
        <v>427</v>
      </c>
      <c r="B295" s="1">
        <v>10022</v>
      </c>
      <c r="C295" s="1" t="s">
        <v>23</v>
      </c>
      <c r="D295" s="1" t="s">
        <v>24</v>
      </c>
      <c r="E295" s="1">
        <v>10265</v>
      </c>
      <c r="F295" s="2">
        <v>40812</v>
      </c>
      <c r="G295" s="1">
        <v>49773</v>
      </c>
      <c r="H295" s="1" t="s">
        <v>511</v>
      </c>
      <c r="I295" s="2">
        <v>31566</v>
      </c>
      <c r="J295" s="1" t="s">
        <v>36</v>
      </c>
      <c r="K295" s="1" t="s">
        <v>26</v>
      </c>
      <c r="L295" s="1" t="s">
        <v>27</v>
      </c>
      <c r="M295" s="1" t="s">
        <v>28</v>
      </c>
      <c r="N295" s="1">
        <v>2747</v>
      </c>
      <c r="O295" s="2">
        <v>42408</v>
      </c>
      <c r="P295" s="1" t="s">
        <v>428</v>
      </c>
      <c r="Q295" s="1" t="s">
        <v>74</v>
      </c>
      <c r="R295" s="1" t="s">
        <v>48</v>
      </c>
      <c r="S295" s="1" t="s">
        <v>32</v>
      </c>
      <c r="T295" s="1">
        <v>4.3</v>
      </c>
      <c r="U295" s="1">
        <v>5</v>
      </c>
      <c r="V295" s="2">
        <v>42036</v>
      </c>
      <c r="W295" s="1">
        <v>18</v>
      </c>
      <c r="X295" t="str">
        <f>INDEX(Position!B:B, MATCH(Table2[[#This Row],[Position ID]],Position!A:A,0))</f>
        <v>Production Technician I</v>
      </c>
      <c r="Y295" t="str">
        <f>INDEX(Department!B:B, MATCH(Table2[[#This Row],[Department ID]],Department!A:A,0))</f>
        <v>Production</v>
      </c>
      <c r="Z295" t="str">
        <f>INDEX(Manager!B:B, MATCH(Table2[[#This Row],[Manager ID]],Manager!A:A,0))</f>
        <v>Kelley Spirea</v>
      </c>
      <c r="AA295">
        <f ca="1">DATEDIF(Table2[[#This Row],[DOB]],$AF$2,"y")</f>
        <v>38</v>
      </c>
      <c r="AB295" t="str">
        <f ca="1">IF(Table2[[#This Row],[Age]]&lt;20,"&lt;20", IF(Table2[[#This Row],[Age]]&lt;=29, "20-29", IF(Table2[[#This Row],[Age]]&lt;=39, "30-39", IF(Table2[[#This Row],[Age]]&lt;=49, "40-49", IF(Table2[[#This Row],[Age]]&lt;=60,"50-60","&gt;60")))))</f>
        <v>30-39</v>
      </c>
      <c r="AC295">
        <f>YEAR(Table2[[#This Row],[DateofHire]])</f>
        <v>2011</v>
      </c>
      <c r="AD29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296" spans="1:30" ht="15.75" customHeight="1" x14ac:dyDescent="0.35">
      <c r="A296" s="1" t="s">
        <v>429</v>
      </c>
      <c r="B296" s="1">
        <v>10183</v>
      </c>
      <c r="C296" s="1" t="s">
        <v>23</v>
      </c>
      <c r="D296" s="1" t="s">
        <v>24</v>
      </c>
      <c r="E296" s="1">
        <v>10026</v>
      </c>
      <c r="F296" s="2">
        <v>42190</v>
      </c>
      <c r="G296" s="1">
        <v>62068</v>
      </c>
      <c r="H296" s="1" t="s">
        <v>511</v>
      </c>
      <c r="I296" s="2">
        <v>31143</v>
      </c>
      <c r="J296" s="1" t="s">
        <v>25</v>
      </c>
      <c r="K296" s="1" t="s">
        <v>26</v>
      </c>
      <c r="L296" s="1" t="s">
        <v>27</v>
      </c>
      <c r="M296" s="1" t="s">
        <v>28</v>
      </c>
      <c r="N296" s="1">
        <v>2124</v>
      </c>
      <c r="P296" s="1" t="s">
        <v>29</v>
      </c>
      <c r="Q296" s="1" t="s">
        <v>30</v>
      </c>
      <c r="R296" s="1" t="s">
        <v>31</v>
      </c>
      <c r="S296" s="1" t="s">
        <v>40</v>
      </c>
      <c r="T296" s="1">
        <v>3.21</v>
      </c>
      <c r="U296" s="1">
        <v>3</v>
      </c>
      <c r="V296" s="2">
        <v>43494</v>
      </c>
      <c r="W296" s="1">
        <v>7</v>
      </c>
      <c r="X296" t="str">
        <f>INDEX(Position!B:B, MATCH(Table2[[#This Row],[Position ID]],Position!A:A,0))</f>
        <v>Production Technician I</v>
      </c>
      <c r="Y296" t="str">
        <f>INDEX(Department!B:B, MATCH(Table2[[#This Row],[Department ID]],Department!A:A,0))</f>
        <v>Production</v>
      </c>
      <c r="Z296" t="str">
        <f>INDEX(Manager!B:B, MATCH(Table2[[#This Row],[Manager ID]],Manager!A:A,0))</f>
        <v>Michael Albert</v>
      </c>
      <c r="AA296">
        <f ca="1">DATEDIF(Table2[[#This Row],[DOB]],$AF$2,"y")</f>
        <v>39</v>
      </c>
      <c r="AB296" t="str">
        <f ca="1">IF(Table2[[#This Row],[Age]]&lt;20,"&lt;20", IF(Table2[[#This Row],[Age]]&lt;=29, "20-29", IF(Table2[[#This Row],[Age]]&lt;=39, "30-39", IF(Table2[[#This Row],[Age]]&lt;=49, "40-49", IF(Table2[[#This Row],[Age]]&lt;=60,"50-60","&gt;60")))))</f>
        <v>30-39</v>
      </c>
      <c r="AC296">
        <f>YEAR(Table2[[#This Row],[DateofHire]])</f>
        <v>2015</v>
      </c>
      <c r="AD29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97" spans="1:30" ht="15.75" customHeight="1" x14ac:dyDescent="0.35">
      <c r="A297" s="1" t="s">
        <v>430</v>
      </c>
      <c r="B297" s="1">
        <v>10190</v>
      </c>
      <c r="C297" s="1" t="s">
        <v>42</v>
      </c>
      <c r="D297" s="1" t="s">
        <v>24</v>
      </c>
      <c r="E297" s="1">
        <v>10062</v>
      </c>
      <c r="F297" s="2">
        <v>41869</v>
      </c>
      <c r="G297" s="1">
        <v>66541</v>
      </c>
      <c r="H297" s="1" t="s">
        <v>512</v>
      </c>
      <c r="I297" s="2">
        <v>27800</v>
      </c>
      <c r="J297" s="1" t="s">
        <v>25</v>
      </c>
      <c r="K297" s="1" t="s">
        <v>26</v>
      </c>
      <c r="L297" s="1" t="s">
        <v>57</v>
      </c>
      <c r="M297" s="1" t="s">
        <v>28</v>
      </c>
      <c r="N297" s="1">
        <v>2459</v>
      </c>
      <c r="P297" s="1" t="s">
        <v>29</v>
      </c>
      <c r="Q297" s="1" t="s">
        <v>30</v>
      </c>
      <c r="R297" s="1" t="s">
        <v>55</v>
      </c>
      <c r="S297" s="1" t="s">
        <v>40</v>
      </c>
      <c r="T297" s="1">
        <v>3.11</v>
      </c>
      <c r="U297" s="1">
        <v>5</v>
      </c>
      <c r="V297" s="2">
        <v>43508</v>
      </c>
      <c r="W297" s="1">
        <v>4</v>
      </c>
      <c r="X297" t="str">
        <f>INDEX(Position!B:B, MATCH(Table2[[#This Row],[Position ID]],Position!A:A,0))</f>
        <v>Production Technician II</v>
      </c>
      <c r="Y297" t="str">
        <f>INDEX(Department!B:B, MATCH(Table2[[#This Row],[Department ID]],Department!A:A,0))</f>
        <v>Production</v>
      </c>
      <c r="Z297" t="str">
        <f>INDEX(Manager!B:B, MATCH(Table2[[#This Row],[Manager ID]],Manager!A:A,0))</f>
        <v>Ketsia Liebig</v>
      </c>
      <c r="AA297">
        <f ca="1">DATEDIF(Table2[[#This Row],[DOB]],$AF$2,"y")</f>
        <v>48</v>
      </c>
      <c r="AB297" t="str">
        <f ca="1">IF(Table2[[#This Row],[Age]]&lt;20,"&lt;20", IF(Table2[[#This Row],[Age]]&lt;=29, "20-29", IF(Table2[[#This Row],[Age]]&lt;=39, "30-39", IF(Table2[[#This Row],[Age]]&lt;=49, "40-49", IF(Table2[[#This Row],[Age]]&lt;=60,"50-60","&gt;60")))))</f>
        <v>40-49</v>
      </c>
      <c r="AC297">
        <f>YEAR(Table2[[#This Row],[DateofHire]])</f>
        <v>2014</v>
      </c>
      <c r="AD29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298" spans="1:30" ht="15.75" customHeight="1" x14ac:dyDescent="0.35">
      <c r="A298" s="1" t="s">
        <v>431</v>
      </c>
      <c r="B298" s="1">
        <v>10274</v>
      </c>
      <c r="C298" s="1" t="s">
        <v>98</v>
      </c>
      <c r="D298" s="1" t="s">
        <v>24</v>
      </c>
      <c r="E298" s="1">
        <v>10175</v>
      </c>
      <c r="F298" s="2">
        <v>40812</v>
      </c>
      <c r="G298" s="1">
        <v>80512</v>
      </c>
      <c r="H298" s="1" t="s">
        <v>511</v>
      </c>
      <c r="I298" s="2">
        <v>20407</v>
      </c>
      <c r="J298" s="1" t="s">
        <v>36</v>
      </c>
      <c r="K298" s="1" t="s">
        <v>26</v>
      </c>
      <c r="L298" s="1" t="s">
        <v>57</v>
      </c>
      <c r="M298" s="1" t="s">
        <v>28</v>
      </c>
      <c r="N298" s="1">
        <v>2478</v>
      </c>
      <c r="O298" s="2">
        <v>40910</v>
      </c>
      <c r="P298" s="1" t="s">
        <v>62</v>
      </c>
      <c r="Q298" s="1" t="s">
        <v>38</v>
      </c>
      <c r="R298" s="1" t="s">
        <v>58</v>
      </c>
      <c r="S298" s="1" t="s">
        <v>40</v>
      </c>
      <c r="T298" s="1">
        <v>4.5</v>
      </c>
      <c r="U298" s="1">
        <v>3</v>
      </c>
      <c r="V298" s="2">
        <v>40910</v>
      </c>
      <c r="W298" s="1">
        <v>5</v>
      </c>
      <c r="X298" t="str">
        <f>INDEX(Position!B:B, MATCH(Table2[[#This Row],[Position ID]],Position!A:A,0))</f>
        <v>Production Manager</v>
      </c>
      <c r="Y298" t="str">
        <f>INDEX(Department!B:B, MATCH(Table2[[#This Row],[Department ID]],Department!A:A,0))</f>
        <v>Production</v>
      </c>
      <c r="Z298" t="str">
        <f>INDEX(Manager!B:B, MATCH(Table2[[#This Row],[Manager ID]],Manager!A:A,0))</f>
        <v>Janet King</v>
      </c>
      <c r="AA298">
        <f ca="1">DATEDIF(Table2[[#This Row],[DOB]],$AF$2,"y")</f>
        <v>68</v>
      </c>
      <c r="AB298" t="str">
        <f ca="1">IF(Table2[[#This Row],[Age]]&lt;20,"&lt;20", IF(Table2[[#This Row],[Age]]&lt;=29, "20-29", IF(Table2[[#This Row],[Age]]&lt;=39, "30-39", IF(Table2[[#This Row],[Age]]&lt;=49, "40-49", IF(Table2[[#This Row],[Age]]&lt;=60,"50-60","&gt;60")))))</f>
        <v>&gt;60</v>
      </c>
      <c r="AC298">
        <f>YEAR(Table2[[#This Row],[DateofHire]])</f>
        <v>2011</v>
      </c>
      <c r="AD29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299" spans="1:30" ht="15.75" customHeight="1" x14ac:dyDescent="0.35">
      <c r="A299" s="1" t="s">
        <v>432</v>
      </c>
      <c r="B299" s="1">
        <v>10293</v>
      </c>
      <c r="C299" s="1" t="s">
        <v>23</v>
      </c>
      <c r="D299" s="1" t="s">
        <v>24</v>
      </c>
      <c r="E299" s="1">
        <v>10088</v>
      </c>
      <c r="F299" s="2">
        <v>41134</v>
      </c>
      <c r="G299" s="1">
        <v>50274</v>
      </c>
      <c r="H299" s="1" t="s">
        <v>511</v>
      </c>
      <c r="I299" s="2">
        <v>29435</v>
      </c>
      <c r="J299" s="1" t="s">
        <v>25</v>
      </c>
      <c r="K299" s="1" t="s">
        <v>26</v>
      </c>
      <c r="L299" s="1" t="s">
        <v>27</v>
      </c>
      <c r="M299" s="1" t="s">
        <v>28</v>
      </c>
      <c r="N299" s="1">
        <v>1887</v>
      </c>
      <c r="O299" s="2">
        <v>42248</v>
      </c>
      <c r="P299" s="1" t="s">
        <v>37</v>
      </c>
      <c r="Q299" s="1" t="s">
        <v>38</v>
      </c>
      <c r="R299" s="1" t="s">
        <v>545</v>
      </c>
      <c r="S299" s="1" t="s">
        <v>88</v>
      </c>
      <c r="T299" s="1">
        <v>2.5</v>
      </c>
      <c r="U299" s="1">
        <v>3</v>
      </c>
      <c r="V299" s="2">
        <v>41887</v>
      </c>
      <c r="W299" s="1">
        <v>13</v>
      </c>
      <c r="X299" t="str">
        <f>INDEX(Position!B:B, MATCH(Table2[[#This Row],[Position ID]],Position!A:A,0))</f>
        <v>Production Technician I</v>
      </c>
      <c r="Y299" t="str">
        <f>INDEX(Department!B:B, MATCH(Table2[[#This Row],[Department ID]],Department!A:A,0))</f>
        <v>Production</v>
      </c>
      <c r="Z299" t="str">
        <f>INDEX(Manager!B:B, MATCH(Table2[[#This Row],[Manager ID]],Manager!A:A,0))</f>
        <v>Elijiah Gray</v>
      </c>
      <c r="AA299">
        <f ca="1">DATEDIF(Table2[[#This Row],[DOB]],$AF$2,"y")</f>
        <v>44</v>
      </c>
      <c r="AB299" t="str">
        <f ca="1">IF(Table2[[#This Row],[Age]]&lt;20,"&lt;20", IF(Table2[[#This Row],[Age]]&lt;=29, "20-29", IF(Table2[[#This Row],[Age]]&lt;=39, "30-39", IF(Table2[[#This Row],[Age]]&lt;=49, "40-49", IF(Table2[[#This Row],[Age]]&lt;=60,"50-60","&gt;60")))))</f>
        <v>40-49</v>
      </c>
      <c r="AC299">
        <f>YEAR(Table2[[#This Row],[DateofHire]])</f>
        <v>2012</v>
      </c>
      <c r="AD29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300" spans="1:30" ht="15.75" customHeight="1" x14ac:dyDescent="0.35">
      <c r="A300" s="1" t="s">
        <v>433</v>
      </c>
      <c r="B300" s="1">
        <v>10172</v>
      </c>
      <c r="C300" s="1" t="s">
        <v>276</v>
      </c>
      <c r="D300" s="1" t="s">
        <v>35</v>
      </c>
      <c r="E300" s="1">
        <v>10197</v>
      </c>
      <c r="F300" s="2">
        <v>42781</v>
      </c>
      <c r="G300" s="1">
        <v>84903</v>
      </c>
      <c r="H300" s="1" t="s">
        <v>512</v>
      </c>
      <c r="I300" s="2">
        <v>29775</v>
      </c>
      <c r="J300" s="1" t="s">
        <v>25</v>
      </c>
      <c r="K300" s="1" t="s">
        <v>26</v>
      </c>
      <c r="L300" s="1" t="s">
        <v>82</v>
      </c>
      <c r="M300" s="1" t="s">
        <v>28</v>
      </c>
      <c r="N300" s="1">
        <v>1887</v>
      </c>
      <c r="P300" s="1" t="s">
        <v>29</v>
      </c>
      <c r="Q300" s="1" t="s">
        <v>30</v>
      </c>
      <c r="R300" s="1" t="s">
        <v>39</v>
      </c>
      <c r="S300" s="1" t="s">
        <v>40</v>
      </c>
      <c r="T300" s="1">
        <v>3.42</v>
      </c>
      <c r="U300" s="1">
        <v>4</v>
      </c>
      <c r="V300" s="2">
        <v>43469</v>
      </c>
      <c r="W300" s="1">
        <v>17</v>
      </c>
      <c r="X300" t="str">
        <f>INDEX(Position!B:B, MATCH(Table2[[#This Row],[Position ID]],Position!A:A,0))</f>
        <v>Senior BI Developer</v>
      </c>
      <c r="Y300" t="str">
        <f>INDEX(Department!B:B, MATCH(Table2[[#This Row],[Department ID]],Department!A:A,0))</f>
        <v>IT/IS</v>
      </c>
      <c r="Z300" t="str">
        <f>INDEX(Manager!B:B, MATCH(Table2[[#This Row],[Manager ID]],Manager!A:A,0))</f>
        <v>Brian Champaigne</v>
      </c>
      <c r="AA300">
        <f ca="1">DATEDIF(Table2[[#This Row],[DOB]],$AF$2,"y")</f>
        <v>43</v>
      </c>
      <c r="AB300" t="str">
        <f ca="1">IF(Table2[[#This Row],[Age]]&lt;20,"&lt;20", IF(Table2[[#This Row],[Age]]&lt;=29, "20-29", IF(Table2[[#This Row],[Age]]&lt;=39, "30-39", IF(Table2[[#This Row],[Age]]&lt;=49, "40-49", IF(Table2[[#This Row],[Age]]&lt;=60,"50-60","&gt;60")))))</f>
        <v>40-49</v>
      </c>
      <c r="AC300">
        <f>YEAR(Table2[[#This Row],[DateofHire]])</f>
        <v>2017</v>
      </c>
      <c r="AD30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301" spans="1:30" ht="15.75" customHeight="1" x14ac:dyDescent="0.35">
      <c r="A301" s="1" t="s">
        <v>434</v>
      </c>
      <c r="B301" s="1">
        <v>10127</v>
      </c>
      <c r="C301" s="1" t="s">
        <v>143</v>
      </c>
      <c r="D301" s="1" t="s">
        <v>35</v>
      </c>
      <c r="E301" s="1">
        <v>10250</v>
      </c>
      <c r="F301" s="2">
        <v>42093</v>
      </c>
      <c r="G301" s="1">
        <v>107226</v>
      </c>
      <c r="H301" s="1" t="s">
        <v>511</v>
      </c>
      <c r="I301" s="2">
        <v>28612</v>
      </c>
      <c r="J301" s="1" t="s">
        <v>54</v>
      </c>
      <c r="K301" s="1" t="s">
        <v>26</v>
      </c>
      <c r="L301" s="1" t="s">
        <v>82</v>
      </c>
      <c r="M301" s="1" t="s">
        <v>28</v>
      </c>
      <c r="N301" s="1">
        <v>2453</v>
      </c>
      <c r="P301" s="1" t="s">
        <v>29</v>
      </c>
      <c r="Q301" s="1" t="s">
        <v>30</v>
      </c>
      <c r="R301" s="1" t="s">
        <v>55</v>
      </c>
      <c r="S301" s="1" t="s">
        <v>40</v>
      </c>
      <c r="T301" s="1">
        <v>4.2</v>
      </c>
      <c r="U301" s="1">
        <v>4</v>
      </c>
      <c r="V301" s="2">
        <v>43501</v>
      </c>
      <c r="W301" s="1">
        <v>7</v>
      </c>
      <c r="X301" t="str">
        <f>INDEX(Position!B:B, MATCH(Table2[[#This Row],[Position ID]],Position!A:A,0))</f>
        <v>Sr. Network Engineer</v>
      </c>
      <c r="Y301" t="str">
        <f>INDEX(Department!B:B, MATCH(Table2[[#This Row],[Department ID]],Department!A:A,0))</f>
        <v>IT/IS</v>
      </c>
      <c r="Z301" t="str">
        <f>INDEX(Manager!B:B, MATCH(Table2[[#This Row],[Manager ID]],Manager!A:A,0))</f>
        <v>Peter Monroe</v>
      </c>
      <c r="AA301">
        <f ca="1">DATEDIF(Table2[[#This Row],[DOB]],$AF$2,"y")</f>
        <v>46</v>
      </c>
      <c r="AB301" t="str">
        <f ca="1">IF(Table2[[#This Row],[Age]]&lt;20,"&lt;20", IF(Table2[[#This Row],[Age]]&lt;=29, "20-29", IF(Table2[[#This Row],[Age]]&lt;=39, "30-39", IF(Table2[[#This Row],[Age]]&lt;=49, "40-49", IF(Table2[[#This Row],[Age]]&lt;=60,"50-60","&gt;60")))))</f>
        <v>40-49</v>
      </c>
      <c r="AC301">
        <f>YEAR(Table2[[#This Row],[DateofHire]])</f>
        <v>2015</v>
      </c>
      <c r="AD30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&gt;100K-110K</v>
      </c>
    </row>
    <row r="302" spans="1:30" ht="15.75" customHeight="1" x14ac:dyDescent="0.35">
      <c r="A302" s="1" t="s">
        <v>435</v>
      </c>
      <c r="B302" s="1">
        <v>10072</v>
      </c>
      <c r="C302" s="1" t="s">
        <v>23</v>
      </c>
      <c r="D302" s="1" t="s">
        <v>24</v>
      </c>
      <c r="E302" s="1">
        <v>10069</v>
      </c>
      <c r="F302" s="2">
        <v>40553</v>
      </c>
      <c r="G302" s="1">
        <v>58371</v>
      </c>
      <c r="H302" s="1" t="s">
        <v>512</v>
      </c>
      <c r="I302" s="2">
        <v>31921</v>
      </c>
      <c r="J302" s="1" t="s">
        <v>25</v>
      </c>
      <c r="K302" s="1" t="s">
        <v>26</v>
      </c>
      <c r="L302" s="1" t="s">
        <v>27</v>
      </c>
      <c r="M302" s="1" t="s">
        <v>28</v>
      </c>
      <c r="N302" s="1">
        <v>2030</v>
      </c>
      <c r="O302" s="2">
        <v>41774</v>
      </c>
      <c r="P302" s="1" t="s">
        <v>43</v>
      </c>
      <c r="Q302" s="1" t="s">
        <v>38</v>
      </c>
      <c r="R302" s="1" t="s">
        <v>31</v>
      </c>
      <c r="S302" s="1" t="s">
        <v>40</v>
      </c>
      <c r="T302" s="1">
        <v>5</v>
      </c>
      <c r="U302" s="1">
        <v>5</v>
      </c>
      <c r="V302" s="2">
        <v>41774</v>
      </c>
      <c r="W302" s="1">
        <v>11</v>
      </c>
      <c r="X302" t="str">
        <f>INDEX(Position!B:B, MATCH(Table2[[#This Row],[Position ID]],Position!A:A,0))</f>
        <v>Production Technician I</v>
      </c>
      <c r="Y302" t="str">
        <f>INDEX(Department!B:B, MATCH(Table2[[#This Row],[Department ID]],Department!A:A,0))</f>
        <v>Production</v>
      </c>
      <c r="Z302" t="str">
        <f>INDEX(Manager!B:B, MATCH(Table2[[#This Row],[Manager ID]],Manager!A:A,0))</f>
        <v>Webster Butler</v>
      </c>
      <c r="AA302">
        <f ca="1">DATEDIF(Table2[[#This Row],[DOB]],$AF$2,"y")</f>
        <v>37</v>
      </c>
      <c r="AB302" t="str">
        <f ca="1">IF(Table2[[#This Row],[Age]]&lt;20,"&lt;20", IF(Table2[[#This Row],[Age]]&lt;=29, "20-29", IF(Table2[[#This Row],[Age]]&lt;=39, "30-39", IF(Table2[[#This Row],[Age]]&lt;=49, "40-49", IF(Table2[[#This Row],[Age]]&lt;=60,"50-60","&gt;60")))))</f>
        <v>30-39</v>
      </c>
      <c r="AC302">
        <f>YEAR(Table2[[#This Row],[DateofHire]])</f>
        <v>2011</v>
      </c>
      <c r="AD30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303" spans="1:30" ht="15.75" customHeight="1" x14ac:dyDescent="0.35">
      <c r="A303" s="1" t="s">
        <v>436</v>
      </c>
      <c r="B303" s="1">
        <v>10048</v>
      </c>
      <c r="C303" s="1" t="s">
        <v>23</v>
      </c>
      <c r="D303" s="1" t="s">
        <v>24</v>
      </c>
      <c r="E303" s="1">
        <v>10002</v>
      </c>
      <c r="F303" s="2">
        <v>40679</v>
      </c>
      <c r="G303" s="1">
        <v>55140</v>
      </c>
      <c r="H303" s="1" t="s">
        <v>512</v>
      </c>
      <c r="I303" s="2">
        <v>23994</v>
      </c>
      <c r="J303" s="1" t="s">
        <v>36</v>
      </c>
      <c r="K303" s="1" t="s">
        <v>77</v>
      </c>
      <c r="L303" s="1" t="s">
        <v>27</v>
      </c>
      <c r="M303" s="1" t="s">
        <v>28</v>
      </c>
      <c r="N303" s="1">
        <v>2324</v>
      </c>
      <c r="O303" s="2">
        <v>42254</v>
      </c>
      <c r="P303" s="1" t="s">
        <v>64</v>
      </c>
      <c r="Q303" s="1" t="s">
        <v>38</v>
      </c>
      <c r="R303" s="1" t="s">
        <v>163</v>
      </c>
      <c r="S303" s="1" t="s">
        <v>40</v>
      </c>
      <c r="T303" s="1">
        <v>5</v>
      </c>
      <c r="U303" s="1">
        <v>3</v>
      </c>
      <c r="V303" s="2">
        <v>42050</v>
      </c>
      <c r="W303" s="1">
        <v>7</v>
      </c>
      <c r="X303" t="str">
        <f>INDEX(Position!B:B, MATCH(Table2[[#This Row],[Position ID]],Position!A:A,0))</f>
        <v>Production Technician I</v>
      </c>
      <c r="Y303" t="str">
        <f>INDEX(Department!B:B, MATCH(Table2[[#This Row],[Department ID]],Department!A:A,0))</f>
        <v>Production</v>
      </c>
      <c r="Z303" t="str">
        <f>INDEX(Manager!B:B, MATCH(Table2[[#This Row],[Manager ID]],Manager!A:A,0))</f>
        <v>Amy Dunn</v>
      </c>
      <c r="AA303">
        <f ca="1">DATEDIF(Table2[[#This Row],[DOB]],$AF$2,"y")</f>
        <v>59</v>
      </c>
      <c r="AB303" t="str">
        <f ca="1">IF(Table2[[#This Row],[Age]]&lt;20,"&lt;20", IF(Table2[[#This Row],[Age]]&lt;=29, "20-29", IF(Table2[[#This Row],[Age]]&lt;=39, "30-39", IF(Table2[[#This Row],[Age]]&lt;=49, "40-49", IF(Table2[[#This Row],[Age]]&lt;=60,"50-60","&gt;60")))))</f>
        <v>50-60</v>
      </c>
      <c r="AC303">
        <f>YEAR(Table2[[#This Row],[DateofHire]])</f>
        <v>2011</v>
      </c>
      <c r="AD303"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304" spans="1:30" ht="15.75" customHeight="1" x14ac:dyDescent="0.35">
      <c r="A304" s="1" t="s">
        <v>437</v>
      </c>
      <c r="B304" s="1">
        <v>10204</v>
      </c>
      <c r="C304" s="1" t="s">
        <v>23</v>
      </c>
      <c r="D304" s="1" t="s">
        <v>24</v>
      </c>
      <c r="E304" s="1">
        <v>10062</v>
      </c>
      <c r="F304" s="2">
        <v>40553</v>
      </c>
      <c r="G304" s="1">
        <v>58062</v>
      </c>
      <c r="H304" s="1" t="s">
        <v>511</v>
      </c>
      <c r="I304" s="2">
        <v>30527</v>
      </c>
      <c r="J304" s="1" t="s">
        <v>46</v>
      </c>
      <c r="K304" s="1" t="s">
        <v>26</v>
      </c>
      <c r="L304" s="1" t="s">
        <v>27</v>
      </c>
      <c r="M304" s="1" t="s">
        <v>28</v>
      </c>
      <c r="N304" s="1">
        <v>1876</v>
      </c>
      <c r="O304" s="2">
        <v>41043</v>
      </c>
      <c r="P304" s="1" t="s">
        <v>62</v>
      </c>
      <c r="Q304" s="1" t="s">
        <v>38</v>
      </c>
      <c r="R304" s="1" t="s">
        <v>48</v>
      </c>
      <c r="S304" s="1" t="s">
        <v>40</v>
      </c>
      <c r="T304" s="1">
        <v>3.6</v>
      </c>
      <c r="U304" s="1">
        <v>5</v>
      </c>
      <c r="V304" s="2">
        <v>40580</v>
      </c>
      <c r="W304" s="1">
        <v>9</v>
      </c>
      <c r="X304" t="str">
        <f>INDEX(Position!B:B, MATCH(Table2[[#This Row],[Position ID]],Position!A:A,0))</f>
        <v>Production Technician I</v>
      </c>
      <c r="Y304" t="str">
        <f>INDEX(Department!B:B, MATCH(Table2[[#This Row],[Department ID]],Department!A:A,0))</f>
        <v>Production</v>
      </c>
      <c r="Z304" t="str">
        <f>INDEX(Manager!B:B, MATCH(Table2[[#This Row],[Manager ID]],Manager!A:A,0))</f>
        <v>Ketsia Liebig</v>
      </c>
      <c r="AA304">
        <f ca="1">DATEDIF(Table2[[#This Row],[DOB]],$AF$2,"y")</f>
        <v>41</v>
      </c>
      <c r="AB304" t="str">
        <f ca="1">IF(Table2[[#This Row],[Age]]&lt;20,"&lt;20", IF(Table2[[#This Row],[Age]]&lt;=29, "20-29", IF(Table2[[#This Row],[Age]]&lt;=39, "30-39", IF(Table2[[#This Row],[Age]]&lt;=49, "40-49", IF(Table2[[#This Row],[Age]]&lt;=60,"50-60","&gt;60")))))</f>
        <v>40-49</v>
      </c>
      <c r="AC304">
        <f>YEAR(Table2[[#This Row],[DateofHire]])</f>
        <v>2011</v>
      </c>
      <c r="AD304"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305" spans="1:30" ht="15.75" customHeight="1" x14ac:dyDescent="0.35">
      <c r="A305" s="1" t="s">
        <v>438</v>
      </c>
      <c r="B305" s="1">
        <v>10264</v>
      </c>
      <c r="C305" s="1" t="s">
        <v>23</v>
      </c>
      <c r="D305" s="1" t="s">
        <v>24</v>
      </c>
      <c r="E305" s="1">
        <v>10062</v>
      </c>
      <c r="F305" s="2">
        <v>40917</v>
      </c>
      <c r="G305" s="1">
        <v>59728</v>
      </c>
      <c r="H305" s="1" t="s">
        <v>511</v>
      </c>
      <c r="I305" s="2">
        <v>25478</v>
      </c>
      <c r="J305" s="1" t="s">
        <v>25</v>
      </c>
      <c r="K305" s="1" t="s">
        <v>26</v>
      </c>
      <c r="L305" s="1" t="s">
        <v>57</v>
      </c>
      <c r="M305" s="1" t="s">
        <v>28</v>
      </c>
      <c r="N305" s="1">
        <v>2109</v>
      </c>
      <c r="O305" s="2">
        <v>42182</v>
      </c>
      <c r="P305" s="1" t="s">
        <v>127</v>
      </c>
      <c r="Q305" s="1" t="s">
        <v>38</v>
      </c>
      <c r="R305" s="1" t="s">
        <v>58</v>
      </c>
      <c r="S305" s="1" t="s">
        <v>40</v>
      </c>
      <c r="T305" s="1">
        <v>4.3</v>
      </c>
      <c r="U305" s="1">
        <v>4</v>
      </c>
      <c r="V305" s="2">
        <v>41792</v>
      </c>
      <c r="W305" s="1">
        <v>16</v>
      </c>
      <c r="X305" t="str">
        <f>INDEX(Position!B:B, MATCH(Table2[[#This Row],[Position ID]],Position!A:A,0))</f>
        <v>Production Technician I</v>
      </c>
      <c r="Y305" t="str">
        <f>INDEX(Department!B:B, MATCH(Table2[[#This Row],[Department ID]],Department!A:A,0))</f>
        <v>Production</v>
      </c>
      <c r="Z305" t="str">
        <f>INDEX(Manager!B:B, MATCH(Table2[[#This Row],[Manager ID]],Manager!A:A,0))</f>
        <v>Ketsia Liebig</v>
      </c>
      <c r="AA305">
        <f ca="1">DATEDIF(Table2[[#This Row],[DOB]],$AF$2,"y")</f>
        <v>55</v>
      </c>
      <c r="AB305" t="str">
        <f ca="1">IF(Table2[[#This Row],[Age]]&lt;20,"&lt;20", IF(Table2[[#This Row],[Age]]&lt;=29, "20-29", IF(Table2[[#This Row],[Age]]&lt;=39, "30-39", IF(Table2[[#This Row],[Age]]&lt;=49, "40-49", IF(Table2[[#This Row],[Age]]&lt;=60,"50-60","&gt;60")))))</f>
        <v>50-60</v>
      </c>
      <c r="AC305">
        <f>YEAR(Table2[[#This Row],[DateofHire]])</f>
        <v>2012</v>
      </c>
      <c r="AD305"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&gt;50K-60K</v>
      </c>
    </row>
    <row r="306" spans="1:30" ht="15.75" customHeight="1" x14ac:dyDescent="0.35">
      <c r="A306" s="1" t="s">
        <v>439</v>
      </c>
      <c r="B306" s="1">
        <v>10033</v>
      </c>
      <c r="C306" s="1" t="s">
        <v>42</v>
      </c>
      <c r="D306" s="1" t="s">
        <v>24</v>
      </c>
      <c r="E306" s="1">
        <v>10114</v>
      </c>
      <c r="F306" s="2">
        <v>41281</v>
      </c>
      <c r="G306" s="1">
        <v>70507</v>
      </c>
      <c r="H306" s="1" t="s">
        <v>512</v>
      </c>
      <c r="I306" s="2">
        <v>21496</v>
      </c>
      <c r="J306" s="1" t="s">
        <v>25</v>
      </c>
      <c r="K306" s="1" t="s">
        <v>26</v>
      </c>
      <c r="L306" s="1" t="s">
        <v>27</v>
      </c>
      <c r="M306" s="1" t="s">
        <v>28</v>
      </c>
      <c r="N306" s="1">
        <v>2045</v>
      </c>
      <c r="O306" s="2">
        <v>42421</v>
      </c>
      <c r="P306" s="1" t="s">
        <v>99</v>
      </c>
      <c r="Q306" s="1" t="s">
        <v>38</v>
      </c>
      <c r="R306" s="1" t="s">
        <v>31</v>
      </c>
      <c r="S306" s="1" t="s">
        <v>32</v>
      </c>
      <c r="T306" s="1">
        <v>5</v>
      </c>
      <c r="U306" s="1">
        <v>3</v>
      </c>
      <c r="V306" s="2">
        <v>42388</v>
      </c>
      <c r="W306" s="1">
        <v>7</v>
      </c>
      <c r="X306" t="str">
        <f>INDEX(Position!B:B, MATCH(Table2[[#This Row],[Position ID]],Position!A:A,0))</f>
        <v>Production Technician II</v>
      </c>
      <c r="Y306" t="str">
        <f>INDEX(Department!B:B, MATCH(Table2[[#This Row],[Department ID]],Department!A:A,0))</f>
        <v>Production</v>
      </c>
      <c r="Z306" t="str">
        <f>INDEX(Manager!B:B, MATCH(Table2[[#This Row],[Manager ID]],Manager!A:A,0))</f>
        <v>Brannon Miller</v>
      </c>
      <c r="AA306">
        <f ca="1">DATEDIF(Table2[[#This Row],[DOB]],$AF$2,"y")</f>
        <v>65</v>
      </c>
      <c r="AB306" t="str">
        <f ca="1">IF(Table2[[#This Row],[Age]]&lt;20,"&lt;20", IF(Table2[[#This Row],[Age]]&lt;=29, "20-29", IF(Table2[[#This Row],[Age]]&lt;=39, "30-39", IF(Table2[[#This Row],[Age]]&lt;=49, "40-49", IF(Table2[[#This Row],[Age]]&lt;=60,"50-60","&gt;60")))))</f>
        <v>&gt;60</v>
      </c>
      <c r="AC306">
        <f>YEAR(Table2[[#This Row],[DateofHire]])</f>
        <v>2013</v>
      </c>
      <c r="AD306"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&gt;70K-80K</v>
      </c>
    </row>
    <row r="307" spans="1:30" ht="15.75" customHeight="1" x14ac:dyDescent="0.35">
      <c r="A307" s="1" t="s">
        <v>440</v>
      </c>
      <c r="B307" s="1">
        <v>10174</v>
      </c>
      <c r="C307" s="1" t="s">
        <v>42</v>
      </c>
      <c r="D307" s="1" t="s">
        <v>24</v>
      </c>
      <c r="E307" s="1">
        <v>10252</v>
      </c>
      <c r="F307" s="2">
        <v>41911</v>
      </c>
      <c r="G307" s="1">
        <v>60446</v>
      </c>
      <c r="H307" s="1" t="s">
        <v>511</v>
      </c>
      <c r="I307" s="2">
        <v>31157</v>
      </c>
      <c r="J307" s="1" t="s">
        <v>25</v>
      </c>
      <c r="K307" s="1" t="s">
        <v>26</v>
      </c>
      <c r="L307" s="1" t="s">
        <v>27</v>
      </c>
      <c r="M307" s="1" t="s">
        <v>28</v>
      </c>
      <c r="N307" s="1">
        <v>2302</v>
      </c>
      <c r="P307" s="1" t="s">
        <v>29</v>
      </c>
      <c r="Q307" s="1" t="s">
        <v>30</v>
      </c>
      <c r="R307" s="1" t="s">
        <v>31</v>
      </c>
      <c r="S307" s="1" t="s">
        <v>40</v>
      </c>
      <c r="T307" s="1">
        <v>3.4</v>
      </c>
      <c r="U307" s="1">
        <v>4</v>
      </c>
      <c r="V307" s="2">
        <v>43517</v>
      </c>
      <c r="W307" s="1">
        <v>14</v>
      </c>
      <c r="X307" t="str">
        <f>INDEX(Position!B:B, MATCH(Table2[[#This Row],[Position ID]],Position!A:A,0))</f>
        <v>Production Technician II</v>
      </c>
      <c r="Y307" t="str">
        <f>INDEX(Department!B:B, MATCH(Table2[[#This Row],[Department ID]],Department!A:A,0))</f>
        <v>Production</v>
      </c>
      <c r="Z307" t="str">
        <f>INDEX(Manager!B:B, MATCH(Table2[[#This Row],[Manager ID]],Manager!A:A,0))</f>
        <v>David Stanley</v>
      </c>
      <c r="AA307">
        <f ca="1">DATEDIF(Table2[[#This Row],[DOB]],$AF$2,"y")</f>
        <v>39</v>
      </c>
      <c r="AB307" t="str">
        <f ca="1">IF(Table2[[#This Row],[Age]]&lt;20,"&lt;20", IF(Table2[[#This Row],[Age]]&lt;=29, "20-29", IF(Table2[[#This Row],[Age]]&lt;=39, "30-39", IF(Table2[[#This Row],[Age]]&lt;=49, "40-49", IF(Table2[[#This Row],[Age]]&lt;=60,"50-60","&gt;60")))))</f>
        <v>30-39</v>
      </c>
      <c r="AC307">
        <f>YEAR(Table2[[#This Row],[DateofHire]])</f>
        <v>2014</v>
      </c>
      <c r="AD307"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308" spans="1:30" ht="15.75" customHeight="1" x14ac:dyDescent="0.35">
      <c r="A308" s="1" t="s">
        <v>441</v>
      </c>
      <c r="B308" s="1">
        <v>10135</v>
      </c>
      <c r="C308" s="1" t="s">
        <v>42</v>
      </c>
      <c r="D308" s="1" t="s">
        <v>24</v>
      </c>
      <c r="E308" s="1">
        <v>10196</v>
      </c>
      <c r="F308" s="2">
        <v>41827</v>
      </c>
      <c r="G308" s="1">
        <v>65893</v>
      </c>
      <c r="H308" s="1" t="s">
        <v>512</v>
      </c>
      <c r="I308" s="2">
        <v>31178</v>
      </c>
      <c r="J308" s="1" t="s">
        <v>25</v>
      </c>
      <c r="K308" s="1" t="s">
        <v>26</v>
      </c>
      <c r="L308" s="1" t="s">
        <v>27</v>
      </c>
      <c r="M308" s="1" t="s">
        <v>28</v>
      </c>
      <c r="N308" s="1">
        <v>1810</v>
      </c>
      <c r="P308" s="1" t="s">
        <v>29</v>
      </c>
      <c r="Q308" s="1" t="s">
        <v>30</v>
      </c>
      <c r="R308" s="1" t="s">
        <v>31</v>
      </c>
      <c r="S308" s="1" t="s">
        <v>40</v>
      </c>
      <c r="T308" s="1">
        <v>4.07</v>
      </c>
      <c r="U308" s="1">
        <v>4</v>
      </c>
      <c r="V308" s="2">
        <v>43524</v>
      </c>
      <c r="W308" s="1">
        <v>13</v>
      </c>
      <c r="X308" t="str">
        <f>INDEX(Position!B:B, MATCH(Table2[[#This Row],[Position ID]],Position!A:A,0))</f>
        <v>Production Technician II</v>
      </c>
      <c r="Y308" t="str">
        <f>INDEX(Department!B:B, MATCH(Table2[[#This Row],[Department ID]],Department!A:A,0))</f>
        <v>Production</v>
      </c>
      <c r="Z308" t="str">
        <f>INDEX(Manager!B:B, MATCH(Table2[[#This Row],[Manager ID]],Manager!A:A,0))</f>
        <v>Kissy Sullivan</v>
      </c>
      <c r="AA308">
        <f ca="1">DATEDIF(Table2[[#This Row],[DOB]],$AF$2,"y")</f>
        <v>39</v>
      </c>
      <c r="AB308" t="str">
        <f ca="1">IF(Table2[[#This Row],[Age]]&lt;20,"&lt;20", IF(Table2[[#This Row],[Age]]&lt;=29, "20-29", IF(Table2[[#This Row],[Age]]&lt;=39, "30-39", IF(Table2[[#This Row],[Age]]&lt;=49, "40-49", IF(Table2[[#This Row],[Age]]&lt;=60,"50-60","&gt;60")))))</f>
        <v>30-39</v>
      </c>
      <c r="AC308">
        <f>YEAR(Table2[[#This Row],[DateofHire]])</f>
        <v>2014</v>
      </c>
      <c r="AD308"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&gt;60K-70K</v>
      </c>
    </row>
    <row r="309" spans="1:30" ht="15.75" customHeight="1" x14ac:dyDescent="0.35">
      <c r="A309" s="1" t="s">
        <v>442</v>
      </c>
      <c r="B309" s="1">
        <v>10301</v>
      </c>
      <c r="C309" s="1" t="s">
        <v>23</v>
      </c>
      <c r="D309" s="1" t="s">
        <v>24</v>
      </c>
      <c r="E309" s="1">
        <v>10114</v>
      </c>
      <c r="F309" s="2">
        <v>39693</v>
      </c>
      <c r="G309" s="1">
        <v>48513</v>
      </c>
      <c r="H309" s="1" t="s">
        <v>511</v>
      </c>
      <c r="I309" s="2">
        <v>30075</v>
      </c>
      <c r="J309" s="1" t="s">
        <v>25</v>
      </c>
      <c r="K309" s="1" t="s">
        <v>26</v>
      </c>
      <c r="L309" s="1" t="s">
        <v>82</v>
      </c>
      <c r="M309" s="1" t="s">
        <v>28</v>
      </c>
      <c r="N309" s="1">
        <v>2458</v>
      </c>
      <c r="O309" s="2">
        <v>42276</v>
      </c>
      <c r="P309" s="1" t="s">
        <v>62</v>
      </c>
      <c r="Q309" s="1" t="s">
        <v>38</v>
      </c>
      <c r="R309" s="1" t="s">
        <v>48</v>
      </c>
      <c r="S309" s="1" t="s">
        <v>154</v>
      </c>
      <c r="T309" s="1">
        <v>3.2</v>
      </c>
      <c r="U309" s="1">
        <v>2</v>
      </c>
      <c r="V309" s="2">
        <v>42249</v>
      </c>
      <c r="W309" s="1">
        <v>4</v>
      </c>
      <c r="X309" t="str">
        <f>INDEX(Position!B:B, MATCH(Table2[[#This Row],[Position ID]],Position!A:A,0))</f>
        <v>Production Technician I</v>
      </c>
      <c r="Y309" t="str">
        <f>INDEX(Department!B:B, MATCH(Table2[[#This Row],[Department ID]],Department!A:A,0))</f>
        <v>Production</v>
      </c>
      <c r="Z309" t="str">
        <f>INDEX(Manager!B:B, MATCH(Table2[[#This Row],[Manager ID]],Manager!A:A,0))</f>
        <v>Brannon Miller</v>
      </c>
      <c r="AA309">
        <f ca="1">DATEDIF(Table2[[#This Row],[DOB]],$AF$2,"y")</f>
        <v>42</v>
      </c>
      <c r="AB309" t="str">
        <f ca="1">IF(Table2[[#This Row],[Age]]&lt;20,"&lt;20", IF(Table2[[#This Row],[Age]]&lt;=29, "20-29", IF(Table2[[#This Row],[Age]]&lt;=39, "30-39", IF(Table2[[#This Row],[Age]]&lt;=49, "40-49", IF(Table2[[#This Row],[Age]]&lt;=60,"50-60","&gt;60")))))</f>
        <v>40-49</v>
      </c>
      <c r="AC309">
        <f>YEAR(Table2[[#This Row],[DateofHire]])</f>
        <v>2008</v>
      </c>
      <c r="AD309"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310" spans="1:30" ht="15.75" customHeight="1" x14ac:dyDescent="0.35">
      <c r="A310" s="1" t="s">
        <v>443</v>
      </c>
      <c r="B310" s="1">
        <v>10010</v>
      </c>
      <c r="C310" s="1" t="s">
        <v>444</v>
      </c>
      <c r="D310" s="1" t="s">
        <v>35</v>
      </c>
      <c r="E310" s="1">
        <v>10175</v>
      </c>
      <c r="F310" s="2">
        <v>40278</v>
      </c>
      <c r="G310" s="1">
        <v>220450</v>
      </c>
      <c r="H310" s="1" t="s">
        <v>511</v>
      </c>
      <c r="I310" s="2">
        <v>29097</v>
      </c>
      <c r="J310" s="1" t="s">
        <v>25</v>
      </c>
      <c r="K310" s="1" t="s">
        <v>26</v>
      </c>
      <c r="L310" s="1" t="s">
        <v>27</v>
      </c>
      <c r="M310" s="1" t="s">
        <v>28</v>
      </c>
      <c r="N310" s="1">
        <v>2067</v>
      </c>
      <c r="P310" s="1" t="s">
        <v>29</v>
      </c>
      <c r="Q310" s="1" t="s">
        <v>30</v>
      </c>
      <c r="R310" s="1" t="s">
        <v>55</v>
      </c>
      <c r="S310" s="1" t="s">
        <v>32</v>
      </c>
      <c r="T310" s="1">
        <v>4.5999999999999996</v>
      </c>
      <c r="U310" s="1">
        <v>5</v>
      </c>
      <c r="V310" s="2">
        <v>43517</v>
      </c>
      <c r="W310" s="1">
        <v>16</v>
      </c>
      <c r="X310" t="str">
        <f>INDEX(Position!B:B, MATCH(Table2[[#This Row],[Position ID]],Position!A:A,0))</f>
        <v>CIO</v>
      </c>
      <c r="Y310" t="str">
        <f>INDEX(Department!B:B, MATCH(Table2[[#This Row],[Department ID]],Department!A:A,0))</f>
        <v>IT/IS</v>
      </c>
      <c r="Z310" t="str">
        <f>INDEX(Manager!B:B, MATCH(Table2[[#This Row],[Manager ID]],Manager!A:A,0))</f>
        <v>Janet King</v>
      </c>
      <c r="AA310">
        <f ca="1">DATEDIF(Table2[[#This Row],[DOB]],$AF$2,"y")</f>
        <v>45</v>
      </c>
      <c r="AB310" t="str">
        <f ca="1">IF(Table2[[#This Row],[Age]]&lt;20,"&lt;20", IF(Table2[[#This Row],[Age]]&lt;=29, "20-29", IF(Table2[[#This Row],[Age]]&lt;=39, "30-39", IF(Table2[[#This Row],[Age]]&lt;=49, "40-49", IF(Table2[[#This Row],[Age]]&lt;=60,"50-60","&gt;60")))))</f>
        <v>40-49</v>
      </c>
      <c r="AC310">
        <f>YEAR(Table2[[#This Row],[DateofHire]])</f>
        <v>2010</v>
      </c>
      <c r="AD310"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&gt;150K</v>
      </c>
    </row>
    <row r="311" spans="1:30" ht="15.75" customHeight="1" x14ac:dyDescent="0.35">
      <c r="A311" s="1" t="s">
        <v>445</v>
      </c>
      <c r="B311" s="1">
        <v>10043</v>
      </c>
      <c r="C311" s="1" t="s">
        <v>66</v>
      </c>
      <c r="D311" s="1" t="s">
        <v>35</v>
      </c>
      <c r="E311" s="1">
        <v>10084</v>
      </c>
      <c r="F311" s="2">
        <v>42093</v>
      </c>
      <c r="G311" s="1">
        <v>89292</v>
      </c>
      <c r="H311" s="1" t="s">
        <v>511</v>
      </c>
      <c r="I311" s="2">
        <v>28910</v>
      </c>
      <c r="J311" s="1" t="s">
        <v>25</v>
      </c>
      <c r="K311" s="1" t="s">
        <v>26</v>
      </c>
      <c r="L311" s="1" t="s">
        <v>27</v>
      </c>
      <c r="M311" s="1" t="s">
        <v>28</v>
      </c>
      <c r="N311" s="1">
        <v>2148</v>
      </c>
      <c r="P311" s="1" t="s">
        <v>29</v>
      </c>
      <c r="Q311" s="1" t="s">
        <v>30</v>
      </c>
      <c r="R311" s="1" t="s">
        <v>55</v>
      </c>
      <c r="S311" s="1" t="s">
        <v>40</v>
      </c>
      <c r="T311" s="1">
        <v>5</v>
      </c>
      <c r="U311" s="1">
        <v>3</v>
      </c>
      <c r="V311" s="2">
        <v>43497</v>
      </c>
      <c r="W311" s="1">
        <v>11</v>
      </c>
      <c r="X311" t="str">
        <f>INDEX(Position!B:B, MATCH(Table2[[#This Row],[Position ID]],Position!A:A,0))</f>
        <v>Data Analyst</v>
      </c>
      <c r="Y311" t="str">
        <f>INDEX(Department!B:B, MATCH(Table2[[#This Row],[Department ID]],Department!A:A,0))</f>
        <v>IT/IS</v>
      </c>
      <c r="Z311" t="str">
        <f>INDEX(Manager!B:B, MATCH(Table2[[#This Row],[Manager ID]],Manager!A:A,0))</f>
        <v>Simon Roup</v>
      </c>
      <c r="AA311">
        <f ca="1">DATEDIF(Table2[[#This Row],[DOB]],$AF$2,"y")</f>
        <v>45</v>
      </c>
      <c r="AB311" t="str">
        <f ca="1">IF(Table2[[#This Row],[Age]]&lt;20,"&lt;20", IF(Table2[[#This Row],[Age]]&lt;=29, "20-29", IF(Table2[[#This Row],[Age]]&lt;=39, "30-39", IF(Table2[[#This Row],[Age]]&lt;=49, "40-49", IF(Table2[[#This Row],[Age]]&lt;=60,"50-60","&gt;60")))))</f>
        <v>40-49</v>
      </c>
      <c r="AC311">
        <f>YEAR(Table2[[#This Row],[DateofHire]])</f>
        <v>2015</v>
      </c>
      <c r="AD311"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&gt;80K-90K</v>
      </c>
    </row>
    <row r="312" spans="1:30" ht="15.75" customHeight="1" x14ac:dyDescent="0.35">
      <c r="A312" s="1" t="s">
        <v>446</v>
      </c>
      <c r="B312" s="1">
        <v>10271</v>
      </c>
      <c r="C312" s="1" t="s">
        <v>23</v>
      </c>
      <c r="D312" s="1" t="s">
        <v>24</v>
      </c>
      <c r="E312" s="1">
        <v>10252</v>
      </c>
      <c r="F312" s="2">
        <v>41911</v>
      </c>
      <c r="G312" s="1">
        <v>45046</v>
      </c>
      <c r="H312" s="1" t="s">
        <v>511</v>
      </c>
      <c r="I312" s="2">
        <v>28719</v>
      </c>
      <c r="J312" s="1" t="s">
        <v>54</v>
      </c>
      <c r="K312" s="1" t="s">
        <v>26</v>
      </c>
      <c r="L312" s="1" t="s">
        <v>82</v>
      </c>
      <c r="M312" s="1" t="s">
        <v>28</v>
      </c>
      <c r="N312" s="1">
        <v>1730</v>
      </c>
      <c r="P312" s="1" t="s">
        <v>29</v>
      </c>
      <c r="Q312" s="1" t="s">
        <v>30</v>
      </c>
      <c r="R312" s="1" t="s">
        <v>31</v>
      </c>
      <c r="S312" s="1" t="s">
        <v>40</v>
      </c>
      <c r="T312" s="1">
        <v>4.5</v>
      </c>
      <c r="U312" s="1">
        <v>5</v>
      </c>
      <c r="V312" s="2">
        <v>43495</v>
      </c>
      <c r="W312" s="1">
        <v>2</v>
      </c>
      <c r="X312" t="str">
        <f>INDEX(Position!B:B, MATCH(Table2[[#This Row],[Position ID]],Position!A:A,0))</f>
        <v>Production Technician I</v>
      </c>
      <c r="Y312" t="str">
        <f>INDEX(Department!B:B, MATCH(Table2[[#This Row],[Department ID]],Department!A:A,0))</f>
        <v>Production</v>
      </c>
      <c r="Z312" t="str">
        <f>INDEX(Manager!B:B, MATCH(Table2[[#This Row],[Manager ID]],Manager!A:A,0))</f>
        <v>David Stanley</v>
      </c>
      <c r="AA312">
        <f ca="1">DATEDIF(Table2[[#This Row],[DOB]],$AF$2,"y")</f>
        <v>46</v>
      </c>
      <c r="AB312" t="str">
        <f ca="1">IF(Table2[[#This Row],[Age]]&lt;20,"&lt;20", IF(Table2[[#This Row],[Age]]&lt;=29, "20-29", IF(Table2[[#This Row],[Age]]&lt;=39, "30-39", IF(Table2[[#This Row],[Age]]&lt;=49, "40-49", IF(Table2[[#This Row],[Age]]&lt;=60,"50-60","&gt;60")))))</f>
        <v>40-49</v>
      </c>
      <c r="AC312">
        <f>YEAR(Table2[[#This Row],[DateofHire]])</f>
        <v>2014</v>
      </c>
      <c r="AD312" s="12" t="str">
        <f>IF(Table2[[#This Row],[Salary]]&gt;150000, "&gt;150K", IF(Table2[[#This Row],[Salary]]&gt;140000, "&gt;140K-150K", IF(Table2[[#This Row],[Salary]]&gt;130000, "&gt;130K-140K", IF(Table2[[#This Row],[Salary]]&gt;120000, "&gt;120K-130K", IF(Table2[[#This Row],[Salary]]&gt;110000, "&gt;110K-120K", IF(Table2[[#This Row],[Salary]]&gt;100000, "&gt;100K-110K", IF(Table2[[#This Row],[Salary]]&gt;90000, "&gt;90K-100K", IF(Table2[[#This Row],[Salary]]&gt;80000, "&gt;80K-90K", IF(Table2[[#This Row],[Salary]]&gt;70000, "&gt;70K-80K", IF(Table2[[#This Row],[Salary]]&gt;60000, "&gt;60K-70K", IF(Table2[[#This Row],[Salary]]&gt;50000, "&gt;50K-60K", "40K-50K")))))))))))</f>
        <v>40K-50K</v>
      </c>
    </row>
    <row r="313" spans="1:30" ht="15.75" customHeight="1" x14ac:dyDescent="0.35"/>
    <row r="314" spans="1:30" ht="15.75" customHeight="1" x14ac:dyDescent="0.35"/>
    <row r="315" spans="1:30" ht="15.75" customHeight="1" x14ac:dyDescent="0.35"/>
    <row r="316" spans="1:30" ht="15.75" customHeight="1" x14ac:dyDescent="0.35"/>
    <row r="317" spans="1:30" ht="15.75" customHeight="1" x14ac:dyDescent="0.35"/>
    <row r="318" spans="1:30" ht="15.75" customHeight="1" x14ac:dyDescent="0.35"/>
    <row r="319" spans="1:30" ht="15.75" customHeight="1" x14ac:dyDescent="0.35"/>
    <row r="320" spans="1:3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BE4D5"/>
  </sheetPr>
  <dimension ref="A1:B1000"/>
  <sheetViews>
    <sheetView workbookViewId="0"/>
  </sheetViews>
  <sheetFormatPr defaultColWidth="14.453125" defaultRowHeight="15" customHeight="1" x14ac:dyDescent="0.35"/>
  <cols>
    <col min="1" max="1" width="13.08984375" customWidth="1"/>
    <col min="2" max="2" width="44.81640625" customWidth="1"/>
    <col min="3" max="26" width="8.7265625" customWidth="1"/>
  </cols>
  <sheetData>
    <row r="1" spans="1:2" ht="14.5" x14ac:dyDescent="0.35">
      <c r="A1" s="1" t="s">
        <v>447</v>
      </c>
    </row>
    <row r="3" spans="1:2" ht="14.5" x14ac:dyDescent="0.35">
      <c r="A3" s="1" t="s">
        <v>2</v>
      </c>
      <c r="B3" s="1" t="s">
        <v>447</v>
      </c>
    </row>
    <row r="4" spans="1:2" ht="14.5" x14ac:dyDescent="0.35">
      <c r="A4" s="1" t="s">
        <v>102</v>
      </c>
      <c r="B4" s="1" t="s">
        <v>448</v>
      </c>
    </row>
    <row r="5" spans="1:2" ht="14.5" x14ac:dyDescent="0.35">
      <c r="A5" s="1" t="s">
        <v>239</v>
      </c>
      <c r="B5" s="1" t="s">
        <v>449</v>
      </c>
    </row>
    <row r="6" spans="1:2" ht="14.5" x14ac:dyDescent="0.35">
      <c r="A6" s="1" t="s">
        <v>107</v>
      </c>
      <c r="B6" s="1" t="s">
        <v>450</v>
      </c>
    </row>
    <row r="7" spans="1:2" ht="14.5" x14ac:dyDescent="0.35">
      <c r="A7" s="1" t="s">
        <v>159</v>
      </c>
      <c r="B7" s="1" t="s">
        <v>451</v>
      </c>
    </row>
    <row r="8" spans="1:2" ht="14.5" x14ac:dyDescent="0.35">
      <c r="A8" s="1" t="s">
        <v>122</v>
      </c>
      <c r="B8" s="1" t="s">
        <v>452</v>
      </c>
    </row>
    <row r="9" spans="1:2" ht="14.5" x14ac:dyDescent="0.35">
      <c r="A9" s="1" t="s">
        <v>444</v>
      </c>
      <c r="B9" s="1" t="s">
        <v>453</v>
      </c>
    </row>
    <row r="10" spans="1:2" ht="14.5" x14ac:dyDescent="0.35">
      <c r="A10" s="1" t="s">
        <v>66</v>
      </c>
      <c r="B10" s="1" t="s">
        <v>454</v>
      </c>
    </row>
    <row r="11" spans="1:2" ht="14.5" x14ac:dyDescent="0.35">
      <c r="A11" s="1" t="s">
        <v>377</v>
      </c>
      <c r="B11" s="1" t="s">
        <v>455</v>
      </c>
    </row>
    <row r="12" spans="1:2" ht="14.5" x14ac:dyDescent="0.35">
      <c r="A12" s="1" t="s">
        <v>366</v>
      </c>
      <c r="B12" s="1" t="s">
        <v>456</v>
      </c>
    </row>
    <row r="13" spans="1:2" ht="14.5" x14ac:dyDescent="0.35">
      <c r="A13" s="1" t="s">
        <v>79</v>
      </c>
      <c r="B13" s="1" t="s">
        <v>457</v>
      </c>
    </row>
    <row r="14" spans="1:2" ht="14.5" x14ac:dyDescent="0.35">
      <c r="A14" s="1" t="s">
        <v>138</v>
      </c>
      <c r="B14" s="1" t="s">
        <v>458</v>
      </c>
    </row>
    <row r="15" spans="1:2" ht="14.5" x14ac:dyDescent="0.35">
      <c r="A15" s="1" t="s">
        <v>236</v>
      </c>
      <c r="B15" s="1" t="s">
        <v>459</v>
      </c>
    </row>
    <row r="16" spans="1:2" ht="14.5" x14ac:dyDescent="0.35">
      <c r="A16" s="1" t="s">
        <v>91</v>
      </c>
      <c r="B16" s="1" t="s">
        <v>460</v>
      </c>
    </row>
    <row r="17" spans="1:2" ht="14.5" x14ac:dyDescent="0.35">
      <c r="A17" s="1" t="s">
        <v>194</v>
      </c>
      <c r="B17" s="1" t="s">
        <v>461</v>
      </c>
    </row>
    <row r="18" spans="1:2" ht="14.5" x14ac:dyDescent="0.35">
      <c r="A18" s="1" t="s">
        <v>370</v>
      </c>
      <c r="B18" s="1" t="s">
        <v>462</v>
      </c>
    </row>
    <row r="19" spans="1:2" ht="14.5" x14ac:dyDescent="0.35">
      <c r="A19" s="1" t="s">
        <v>308</v>
      </c>
      <c r="B19" s="1" t="s">
        <v>463</v>
      </c>
    </row>
    <row r="20" spans="1:2" ht="14.5" x14ac:dyDescent="0.35">
      <c r="A20" s="1" t="s">
        <v>168</v>
      </c>
      <c r="B20" s="1" t="s">
        <v>464</v>
      </c>
    </row>
    <row r="21" spans="1:2" ht="15.75" customHeight="1" x14ac:dyDescent="0.35">
      <c r="A21" s="1" t="s">
        <v>60</v>
      </c>
      <c r="B21" s="1" t="s">
        <v>465</v>
      </c>
    </row>
    <row r="22" spans="1:2" ht="15.75" customHeight="1" x14ac:dyDescent="0.35">
      <c r="A22" s="1" t="s">
        <v>187</v>
      </c>
      <c r="B22" s="1" t="s">
        <v>466</v>
      </c>
    </row>
    <row r="23" spans="1:2" ht="15.75" customHeight="1" x14ac:dyDescent="0.35">
      <c r="A23" s="1" t="s">
        <v>261</v>
      </c>
      <c r="B23" s="1" t="s">
        <v>467</v>
      </c>
    </row>
    <row r="24" spans="1:2" ht="15.75" customHeight="1" x14ac:dyDescent="0.35">
      <c r="A24" s="1" t="s">
        <v>364</v>
      </c>
      <c r="B24" s="1" t="s">
        <v>468</v>
      </c>
    </row>
    <row r="25" spans="1:2" ht="15.75" customHeight="1" x14ac:dyDescent="0.35">
      <c r="A25" s="1" t="s">
        <v>98</v>
      </c>
      <c r="B25" s="1" t="s">
        <v>469</v>
      </c>
    </row>
    <row r="26" spans="1:2" ht="15.75" customHeight="1" x14ac:dyDescent="0.35">
      <c r="A26" s="1" t="s">
        <v>23</v>
      </c>
      <c r="B26" s="1" t="s">
        <v>470</v>
      </c>
    </row>
    <row r="27" spans="1:2" ht="15.75" customHeight="1" x14ac:dyDescent="0.35">
      <c r="A27" s="1" t="s">
        <v>42</v>
      </c>
      <c r="B27" s="1" t="s">
        <v>471</v>
      </c>
    </row>
    <row r="28" spans="1:2" ht="15.75" customHeight="1" x14ac:dyDescent="0.35">
      <c r="A28" s="1" t="s">
        <v>145</v>
      </c>
      <c r="B28" s="1" t="s">
        <v>472</v>
      </c>
    </row>
    <row r="29" spans="1:2" ht="15.75" customHeight="1" x14ac:dyDescent="0.35">
      <c r="A29" s="1" t="s">
        <v>276</v>
      </c>
      <c r="B29" s="1" t="s">
        <v>473</v>
      </c>
    </row>
    <row r="30" spans="1:2" ht="15.75" customHeight="1" x14ac:dyDescent="0.35">
      <c r="A30" s="1" t="s">
        <v>279</v>
      </c>
      <c r="B30" s="1" t="s">
        <v>474</v>
      </c>
    </row>
    <row r="31" spans="1:2" ht="15.75" customHeight="1" x14ac:dyDescent="0.35">
      <c r="A31" s="1" t="s">
        <v>51</v>
      </c>
      <c r="B31" s="1" t="s">
        <v>475</v>
      </c>
    </row>
    <row r="32" spans="1:2" ht="15.75" customHeight="1" x14ac:dyDescent="0.35">
      <c r="A32" s="1" t="s">
        <v>113</v>
      </c>
      <c r="B32" s="1" t="s">
        <v>476</v>
      </c>
    </row>
    <row r="33" spans="1:2" ht="15.75" customHeight="1" x14ac:dyDescent="0.35">
      <c r="A33" s="1" t="s">
        <v>95</v>
      </c>
      <c r="B33" s="1" t="s">
        <v>477</v>
      </c>
    </row>
    <row r="34" spans="1:2" ht="15.75" customHeight="1" x14ac:dyDescent="0.35">
      <c r="A34" s="1" t="s">
        <v>34</v>
      </c>
      <c r="B34" s="1" t="s">
        <v>478</v>
      </c>
    </row>
    <row r="35" spans="1:2" ht="15.75" customHeight="1" x14ac:dyDescent="0.35">
      <c r="A35" s="1" t="s">
        <v>143</v>
      </c>
      <c r="B35" s="1" t="s">
        <v>479</v>
      </c>
    </row>
    <row r="36" spans="1:2" ht="15.75" customHeight="1" x14ac:dyDescent="0.35"/>
    <row r="37" spans="1:2" ht="15.75" customHeight="1" x14ac:dyDescent="0.35"/>
    <row r="38" spans="1:2" ht="15.75" customHeight="1" x14ac:dyDescent="0.35"/>
    <row r="39" spans="1:2" ht="15.75" customHeight="1" x14ac:dyDescent="0.35"/>
    <row r="40" spans="1:2" ht="15.75" customHeight="1" x14ac:dyDescent="0.35"/>
    <row r="41" spans="1:2" ht="15.75" customHeight="1" x14ac:dyDescent="0.35"/>
    <row r="42" spans="1:2" ht="15.75" customHeight="1" x14ac:dyDescent="0.35"/>
    <row r="43" spans="1:2" ht="15.75" customHeight="1" x14ac:dyDescent="0.35"/>
    <row r="44" spans="1:2" ht="15.75" customHeight="1" x14ac:dyDescent="0.35"/>
    <row r="45" spans="1:2" ht="15.75" customHeight="1" x14ac:dyDescent="0.35"/>
    <row r="46" spans="1:2" ht="15.75" customHeight="1" x14ac:dyDescent="0.35"/>
    <row r="47" spans="1:2" ht="15.75" customHeight="1" x14ac:dyDescent="0.35"/>
    <row r="48" spans="1: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BE4D5"/>
  </sheetPr>
  <dimension ref="A1:B1000"/>
  <sheetViews>
    <sheetView workbookViewId="0">
      <selection activeCell="B7" sqref="B7"/>
    </sheetView>
  </sheetViews>
  <sheetFormatPr defaultColWidth="14.453125" defaultRowHeight="15" customHeight="1" x14ac:dyDescent="0.35"/>
  <cols>
    <col min="1" max="1" width="15.453125" customWidth="1"/>
    <col min="2" max="2" width="29.7265625" customWidth="1"/>
    <col min="3" max="26" width="8.7265625" customWidth="1"/>
  </cols>
  <sheetData>
    <row r="1" spans="1:2" ht="14.5" x14ac:dyDescent="0.35">
      <c r="A1" s="1" t="s">
        <v>480</v>
      </c>
    </row>
    <row r="3" spans="1:2" ht="14.5" x14ac:dyDescent="0.35">
      <c r="A3" s="1" t="s">
        <v>481</v>
      </c>
      <c r="B3" s="1" t="s">
        <v>482</v>
      </c>
    </row>
    <row r="4" spans="1:2" ht="14.5" x14ac:dyDescent="0.35">
      <c r="A4" s="1" t="s">
        <v>96</v>
      </c>
      <c r="B4" s="1" t="s">
        <v>483</v>
      </c>
    </row>
    <row r="5" spans="1:2" ht="14.5" x14ac:dyDescent="0.35">
      <c r="A5" s="1" t="s">
        <v>262</v>
      </c>
      <c r="B5" s="1" t="s">
        <v>484</v>
      </c>
    </row>
    <row r="6" spans="1:2" ht="14.5" x14ac:dyDescent="0.35">
      <c r="A6" s="1" t="s">
        <v>35</v>
      </c>
      <c r="B6" s="1" t="s">
        <v>485</v>
      </c>
    </row>
    <row r="7" spans="1:2" ht="14.5" x14ac:dyDescent="0.35">
      <c r="A7" s="1" t="s">
        <v>24</v>
      </c>
      <c r="B7" s="1" t="s">
        <v>522</v>
      </c>
    </row>
    <row r="8" spans="1:2" ht="14.5" x14ac:dyDescent="0.35">
      <c r="A8" s="1" t="s">
        <v>108</v>
      </c>
      <c r="B8" s="1" t="s">
        <v>486</v>
      </c>
    </row>
    <row r="9" spans="1:2" ht="14.5" x14ac:dyDescent="0.35">
      <c r="A9" s="1" t="s">
        <v>52</v>
      </c>
      <c r="B9" s="1" t="s">
        <v>487</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BE4D5"/>
  </sheetPr>
  <dimension ref="A1:B1000"/>
  <sheetViews>
    <sheetView workbookViewId="0"/>
  </sheetViews>
  <sheetFormatPr defaultColWidth="14.453125" defaultRowHeight="15" customHeight="1" x14ac:dyDescent="0.35"/>
  <cols>
    <col min="1" max="1" width="13.26953125" customWidth="1"/>
    <col min="2" max="2" width="21.7265625" customWidth="1"/>
    <col min="3" max="3" width="13.81640625" customWidth="1"/>
    <col min="4" max="26" width="8.7265625" customWidth="1"/>
  </cols>
  <sheetData>
    <row r="1" spans="1:2" ht="14.5" x14ac:dyDescent="0.35">
      <c r="A1" s="1" t="s">
        <v>488</v>
      </c>
    </row>
    <row r="3" spans="1:2" ht="14.5" x14ac:dyDescent="0.35">
      <c r="A3" s="1" t="s">
        <v>489</v>
      </c>
      <c r="B3" s="1" t="s">
        <v>488</v>
      </c>
    </row>
    <row r="4" spans="1:2" ht="14.5" x14ac:dyDescent="0.35">
      <c r="A4" s="1">
        <v>10026</v>
      </c>
      <c r="B4" s="1" t="s">
        <v>490</v>
      </c>
    </row>
    <row r="5" spans="1:2" ht="14.5" x14ac:dyDescent="0.35">
      <c r="A5" s="1">
        <v>10084</v>
      </c>
      <c r="B5" s="1" t="s">
        <v>491</v>
      </c>
    </row>
    <row r="6" spans="1:2" ht="14.5" x14ac:dyDescent="0.35">
      <c r="A6" s="1">
        <v>10196</v>
      </c>
      <c r="B6" s="1" t="s">
        <v>492</v>
      </c>
    </row>
    <row r="7" spans="1:2" ht="14.5" x14ac:dyDescent="0.35">
      <c r="A7" s="1">
        <v>10088</v>
      </c>
      <c r="B7" s="1" t="s">
        <v>493</v>
      </c>
    </row>
    <row r="8" spans="1:2" ht="14.5" x14ac:dyDescent="0.35">
      <c r="A8" s="1">
        <v>10069</v>
      </c>
      <c r="B8" s="1" t="s">
        <v>494</v>
      </c>
    </row>
    <row r="9" spans="1:2" ht="14.5" x14ac:dyDescent="0.35">
      <c r="A9" s="1">
        <v>10002</v>
      </c>
      <c r="B9" s="1" t="s">
        <v>495</v>
      </c>
    </row>
    <row r="10" spans="1:2" ht="14.5" x14ac:dyDescent="0.35">
      <c r="A10" s="1">
        <v>10194</v>
      </c>
      <c r="B10" s="1" t="s">
        <v>496</v>
      </c>
    </row>
    <row r="11" spans="1:2" ht="14.5" x14ac:dyDescent="0.35">
      <c r="A11" s="1">
        <v>10062</v>
      </c>
      <c r="B11" s="1" t="s">
        <v>497</v>
      </c>
    </row>
    <row r="12" spans="1:2" ht="14.5" x14ac:dyDescent="0.35">
      <c r="A12" s="1">
        <v>10114</v>
      </c>
      <c r="B12" s="1" t="s">
        <v>498</v>
      </c>
    </row>
    <row r="13" spans="1:2" ht="14.5" x14ac:dyDescent="0.35">
      <c r="A13" s="1">
        <v>10250</v>
      </c>
      <c r="B13" s="1" t="s">
        <v>499</v>
      </c>
    </row>
    <row r="14" spans="1:2" ht="14.5" x14ac:dyDescent="0.35">
      <c r="A14" s="1">
        <v>10252</v>
      </c>
      <c r="B14" s="1" t="s">
        <v>500</v>
      </c>
    </row>
    <row r="15" spans="1:2" ht="14.5" x14ac:dyDescent="0.35">
      <c r="A15" s="1">
        <v>10265</v>
      </c>
      <c r="B15" s="1" t="s">
        <v>501</v>
      </c>
    </row>
    <row r="16" spans="1:2" ht="14.5" x14ac:dyDescent="0.35">
      <c r="A16" s="1">
        <v>10026</v>
      </c>
      <c r="B16" s="1" t="s">
        <v>490</v>
      </c>
    </row>
    <row r="17" spans="1:2" ht="14.5" x14ac:dyDescent="0.35">
      <c r="A17" s="1">
        <v>10081</v>
      </c>
      <c r="B17" s="1" t="s">
        <v>502</v>
      </c>
    </row>
    <row r="18" spans="1:2" ht="14.5" x14ac:dyDescent="0.35">
      <c r="A18" s="1">
        <v>10175</v>
      </c>
      <c r="B18" s="1" t="s">
        <v>503</v>
      </c>
    </row>
    <row r="19" spans="1:2" ht="14.5" x14ac:dyDescent="0.35">
      <c r="A19" s="1">
        <v>10188</v>
      </c>
      <c r="B19" s="1" t="s">
        <v>504</v>
      </c>
    </row>
    <row r="20" spans="1:2" ht="14.5" x14ac:dyDescent="0.35">
      <c r="A20" s="1">
        <v>10150</v>
      </c>
      <c r="B20" s="1" t="s">
        <v>505</v>
      </c>
    </row>
    <row r="21" spans="1:2" ht="15.75" customHeight="1" x14ac:dyDescent="0.35">
      <c r="A21" s="1">
        <v>10200</v>
      </c>
      <c r="B21" s="1" t="s">
        <v>506</v>
      </c>
    </row>
    <row r="22" spans="1:2" ht="15.75" customHeight="1" x14ac:dyDescent="0.35">
      <c r="A22" s="1">
        <v>10220</v>
      </c>
      <c r="B22" s="1" t="s">
        <v>507</v>
      </c>
    </row>
    <row r="23" spans="1:2" ht="15.75" customHeight="1" x14ac:dyDescent="0.35">
      <c r="A23" s="1">
        <v>10099</v>
      </c>
      <c r="B23" s="1" t="s">
        <v>508</v>
      </c>
    </row>
    <row r="24" spans="1:2" ht="15.75" customHeight="1" x14ac:dyDescent="0.35">
      <c r="A24" s="1">
        <v>10197</v>
      </c>
      <c r="B24" s="1" t="s">
        <v>509</v>
      </c>
    </row>
    <row r="25" spans="1:2" ht="15.75" customHeight="1" x14ac:dyDescent="0.35">
      <c r="A25" s="1">
        <v>10080</v>
      </c>
      <c r="B25" s="1" t="s">
        <v>510</v>
      </c>
    </row>
    <row r="26" spans="1:2" ht="15.75" customHeight="1" x14ac:dyDescent="0.35"/>
    <row r="27" spans="1:2" ht="15.75" customHeight="1" x14ac:dyDescent="0.35"/>
    <row r="28" spans="1:2" ht="15.75" customHeight="1" x14ac:dyDescent="0.35"/>
    <row r="29" spans="1:2" ht="15.75" customHeight="1" x14ac:dyDescent="0.35"/>
    <row r="30" spans="1:2" ht="15.75" customHeight="1" x14ac:dyDescent="0.35"/>
    <row r="31" spans="1:2" ht="15.75" customHeight="1" x14ac:dyDescent="0.35"/>
    <row r="32" spans="1: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List</vt:lpstr>
      <vt:lpstr>Sheet1</vt:lpstr>
      <vt:lpstr>Pivot</vt:lpstr>
      <vt:lpstr>HR Data</vt:lpstr>
      <vt:lpstr>Position</vt:lpstr>
      <vt:lpstr>Department</vt:lpstr>
      <vt:lpstr>Manager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Mielle Shaikh</cp:lastModifiedBy>
  <cp:lastPrinted>2024-09-30T14:16:47Z</cp:lastPrinted>
  <dcterms:created xsi:type="dcterms:W3CDTF">2022-10-02T20:52:34Z</dcterms:created>
  <dcterms:modified xsi:type="dcterms:W3CDTF">2024-10-03T09:29:18Z</dcterms:modified>
</cp:coreProperties>
</file>