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<sst xmlns="http://schemas.openxmlformats.org/spreadsheetml/2006/main" count="40" uniqueCount="39">
  <si>
    <t>X</t>
  </si>
  <si>
    <t>Y</t>
  </si>
  <si>
    <t>SCATTER PLOT Y vs. X</t>
  </si>
  <si>
    <t>Optional</t>
  </si>
  <si>
    <t>X - Avg</t>
  </si>
  <si>
    <t>(X - Avg)^2</t>
  </si>
  <si>
    <t>SUM(X - Avg)^2</t>
  </si>
  <si>
    <t>Var X</t>
  </si>
  <si>
    <t>Y - Avg</t>
  </si>
  <si>
    <t>(Y - Avg)^2</t>
  </si>
  <si>
    <t>SUM(Y - Avg)^2</t>
  </si>
  <si>
    <t>Var Y</t>
  </si>
  <si>
    <t>(X - Avg)*(Y - Avg)</t>
  </si>
  <si>
    <t>SUM(X - Avg)*(Y - Avg)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</si>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</sst>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7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4" fontId="2" numFmtId="0" xfId="0" applyBorder="1" applyFill="1" applyFont="1"/>
    <xf borderId="0" fillId="0" fontId="3" numFmtId="0" xfId="0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5" fontId="4" numFmtId="0" xfId="0" applyBorder="1" applyFill="1" applyFont="1"/>
    <xf borderId="1" fillId="6" fontId="4" numFmtId="0" xfId="0" applyBorder="1" applyFill="1" applyFont="1"/>
    <xf borderId="1" fillId="5" fontId="4" numFmtId="2" xfId="0" applyBorder="1" applyFont="1" applyNumberFormat="1"/>
    <xf borderId="0" fillId="0" fontId="5" numFmtId="0" xfId="0" applyAlignment="1" applyFont="1">
      <alignment horizontal="center" shrinkToFit="0" vertical="center" wrapText="1"/>
    </xf>
    <xf borderId="3" fillId="4" fontId="2" numFmtId="0" xfId="0" applyBorder="1" applyFont="1"/>
    <xf borderId="4" fillId="5" fontId="6" numFmtId="0" xfId="0" applyBorder="1" applyFont="1"/>
    <xf borderId="3" fillId="5" fontId="6" numFmtId="0" xfId="0" applyBorder="1" applyFont="1"/>
    <xf borderId="5" fillId="4" fontId="2" numFmtId="0" xfId="0" applyBorder="1" applyFont="1"/>
    <xf borderId="5" fillId="5" fontId="6" numFmtId="2" xfId="0" applyBorder="1" applyFont="1" applyNumberFormat="1"/>
    <xf borderId="6" fillId="4" fontId="2" numFmtId="0" xfId="0" applyBorder="1" applyFont="1"/>
    <xf borderId="7" fillId="5" fontId="6" numFmtId="2" xfId="0" applyBorder="1" applyFont="1" applyNumberFormat="1"/>
    <xf borderId="8" fillId="4" fontId="2" numFmtId="0" xfId="0" applyBorder="1" applyFont="1"/>
    <xf borderId="9" fillId="7" fontId="6" numFmtId="2" xfId="0" applyBorder="1" applyFill="1" applyFont="1" applyNumberFormat="1"/>
    <xf borderId="10" fillId="4" fontId="2" numFmtId="0" xfId="0" applyBorder="1" applyFont="1"/>
    <xf borderId="11" fillId="5" fontId="6" numFmtId="2" xfId="0" applyBorder="1" applyFont="1" applyNumberFormat="1"/>
    <xf borderId="12" fillId="4" fontId="2" numFmtId="0" xfId="0" applyBorder="1" applyFont="1"/>
    <xf borderId="13" fillId="7" fontId="6" numFmtId="2" xfId="0" applyBorder="1" applyFont="1" applyNumberFormat="1"/>
    <xf borderId="4" fillId="4" fontId="2" numFmtId="0" xfId="0" applyBorder="1" applyFont="1"/>
    <xf borderId="3" fillId="5" fontId="6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0000"/>
                </a:solidFill>
                <a:latin typeface="+mn-lt"/>
              </a:defRPr>
            </a:pPr>
            <a:r>
              <a:rPr b="1">
                <a:solidFill>
                  <a:srgbClr val="CC0000"/>
                </a:solidFill>
                <a:latin typeface="+mn-lt"/>
              </a:rPr>
              <a:t>Scatter Plot 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61832"/>
        <c:axId val="1584754333"/>
      </c:scatterChart>
      <c:valAx>
        <c:axId val="1824561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754333"/>
      </c:valAx>
      <c:valAx>
        <c:axId val="158475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561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219075</xdr:rowOff>
    </xdr:from>
    <xdr:ext cx="4067175" cy="2514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0</xdr:row>
      <xdr:rowOff>219075</xdr:rowOff>
    </xdr:from>
    <xdr:ext cx="1381125" cy="1800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13"/>
    <col customWidth="1" min="2" max="3" width="12.0"/>
    <col customWidth="1" min="4" max="4" width="12.63"/>
    <col customWidth="1" min="5" max="5" width="32.0"/>
    <col customWidth="1" min="6" max="6" width="12.63"/>
    <col customWidth="1" min="8" max="8" width="13.63"/>
    <col customWidth="1" min="9" max="9" width="19.25"/>
    <col customWidth="1" min="10" max="10" width="13.63"/>
    <col customWidth="1" min="12" max="12" width="14.25"/>
    <col customWidth="1" min="13" max="13" width="19.13"/>
    <col customWidth="1" min="15" max="15" width="21.5"/>
    <col customWidth="1" min="16" max="16" width="26.25"/>
  </cols>
  <sheetData>
    <row r="1" ht="15.75" customHeight="1">
      <c r="B1" s="1" t="s">
        <v>0</v>
      </c>
      <c r="C1" s="2" t="s">
        <v>1</v>
      </c>
      <c r="E1" s="3" t="s">
        <v>2</v>
      </c>
      <c r="F1" s="4" t="s">
        <v>3</v>
      </c>
      <c r="G1" s="5" t="s">
        <v>4</v>
      </c>
      <c r="H1" s="5" t="s">
        <v>5</v>
      </c>
      <c r="I1" s="5" t="s">
        <v>6</v>
      </c>
      <c r="J1" s="6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</row>
    <row r="2" ht="15.75" customHeight="1">
      <c r="B2" s="7">
        <v>12.0</v>
      </c>
      <c r="C2" s="8">
        <v>77.0</v>
      </c>
      <c r="G2" s="9">
        <f t="shared" ref="G2:G13" si="1">$B2-$B$19</f>
        <v>-1.75</v>
      </c>
      <c r="H2" s="9">
        <f t="shared" ref="H2:H13" si="2">$G2^2</f>
        <v>3.0625</v>
      </c>
      <c r="I2" s="9">
        <f>SUM($H$2:$H$13)</f>
        <v>192.25</v>
      </c>
      <c r="J2" s="9">
        <f>divide($I$2,$B$14-1)</f>
        <v>17.47727273</v>
      </c>
      <c r="K2" s="9">
        <f t="shared" ref="K2:K13" si="3">$C2-$C$19</f>
        <v>18.91666667</v>
      </c>
      <c r="L2" s="9">
        <f t="shared" ref="L2:L13" si="4">$K2^2</f>
        <v>357.8402778</v>
      </c>
      <c r="M2" s="9">
        <f>SUM($L$2:$L$13)</f>
        <v>6352.916667</v>
      </c>
      <c r="N2" s="9">
        <f>DIVIDE($M$2,$C$14-1)</f>
        <v>577.5378788</v>
      </c>
      <c r="O2" s="9">
        <f t="shared" ref="O2:O13" si="5">G2*K2</f>
        <v>-33.10416667</v>
      </c>
      <c r="P2" s="9">
        <f>SUM(O2:O13)</f>
        <v>-509.75</v>
      </c>
    </row>
    <row r="3" ht="15.75" customHeight="1">
      <c r="B3" s="7">
        <v>16.0</v>
      </c>
      <c r="C3" s="8">
        <v>64.0</v>
      </c>
      <c r="G3" s="9">
        <f t="shared" si="1"/>
        <v>2.25</v>
      </c>
      <c r="H3" s="9">
        <f t="shared" si="2"/>
        <v>5.0625</v>
      </c>
      <c r="I3" s="9"/>
      <c r="J3" s="9"/>
      <c r="K3" s="9">
        <f t="shared" si="3"/>
        <v>5.916666667</v>
      </c>
      <c r="L3" s="9">
        <f t="shared" si="4"/>
        <v>35.00694444</v>
      </c>
      <c r="M3" s="9"/>
      <c r="N3" s="9"/>
      <c r="O3" s="9">
        <f t="shared" si="5"/>
        <v>13.3125</v>
      </c>
      <c r="P3" s="9"/>
    </row>
    <row r="4" ht="15.75" customHeight="1">
      <c r="B4" s="7">
        <v>18.0</v>
      </c>
      <c r="C4" s="8">
        <v>53.0</v>
      </c>
      <c r="G4" s="9">
        <f t="shared" si="1"/>
        <v>4.25</v>
      </c>
      <c r="H4" s="9">
        <f t="shared" si="2"/>
        <v>18.0625</v>
      </c>
      <c r="I4" s="9"/>
      <c r="J4" s="9"/>
      <c r="K4" s="9">
        <f t="shared" si="3"/>
        <v>-5.083333333</v>
      </c>
      <c r="L4" s="9">
        <f t="shared" si="4"/>
        <v>25.84027778</v>
      </c>
      <c r="M4" s="9"/>
      <c r="N4" s="9"/>
      <c r="O4" s="9">
        <f t="shared" si="5"/>
        <v>-21.60416667</v>
      </c>
      <c r="P4" s="9"/>
    </row>
    <row r="5" ht="15.75" customHeight="1">
      <c r="B5" s="7">
        <v>20.0</v>
      </c>
      <c r="C5" s="8">
        <v>21.0</v>
      </c>
      <c r="G5" s="9">
        <f t="shared" si="1"/>
        <v>6.25</v>
      </c>
      <c r="H5" s="9">
        <f t="shared" si="2"/>
        <v>39.0625</v>
      </c>
      <c r="I5" s="9"/>
      <c r="J5" s="9"/>
      <c r="K5" s="9">
        <f t="shared" si="3"/>
        <v>-37.08333333</v>
      </c>
      <c r="L5" s="9">
        <f t="shared" si="4"/>
        <v>1375.173611</v>
      </c>
      <c r="M5" s="9"/>
      <c r="N5" s="9"/>
      <c r="O5" s="9">
        <f t="shared" si="5"/>
        <v>-231.7708333</v>
      </c>
      <c r="P5" s="9"/>
    </row>
    <row r="6" ht="15.75" customHeight="1">
      <c r="B6" s="7">
        <v>19.0</v>
      </c>
      <c r="C6" s="8">
        <v>84.0</v>
      </c>
      <c r="G6" s="9">
        <f t="shared" si="1"/>
        <v>5.25</v>
      </c>
      <c r="H6" s="9">
        <f t="shared" si="2"/>
        <v>27.5625</v>
      </c>
      <c r="I6" s="9"/>
      <c r="J6" s="9"/>
      <c r="K6" s="9">
        <f t="shared" si="3"/>
        <v>25.91666667</v>
      </c>
      <c r="L6" s="9">
        <f t="shared" si="4"/>
        <v>671.6736111</v>
      </c>
      <c r="M6" s="9"/>
      <c r="N6" s="9"/>
      <c r="O6" s="9">
        <f t="shared" si="5"/>
        <v>136.0625</v>
      </c>
      <c r="P6" s="9"/>
    </row>
    <row r="7" ht="15.75" customHeight="1">
      <c r="B7" s="7">
        <v>7.0</v>
      </c>
      <c r="C7" s="8">
        <v>90.0</v>
      </c>
      <c r="G7" s="9">
        <f t="shared" si="1"/>
        <v>-6.75</v>
      </c>
      <c r="H7" s="9">
        <f t="shared" si="2"/>
        <v>45.5625</v>
      </c>
      <c r="I7" s="9"/>
      <c r="J7" s="9"/>
      <c r="K7" s="9">
        <f t="shared" si="3"/>
        <v>31.91666667</v>
      </c>
      <c r="L7" s="9">
        <f t="shared" si="4"/>
        <v>1018.673611</v>
      </c>
      <c r="M7" s="9"/>
      <c r="N7" s="9"/>
      <c r="O7" s="9">
        <f t="shared" si="5"/>
        <v>-215.4375</v>
      </c>
      <c r="P7" s="9"/>
    </row>
    <row r="8" ht="15.75" customHeight="1">
      <c r="A8" s="10"/>
      <c r="B8" s="7">
        <v>15.0</v>
      </c>
      <c r="C8" s="8">
        <v>26.0</v>
      </c>
      <c r="G8" s="9">
        <f t="shared" si="1"/>
        <v>1.25</v>
      </c>
      <c r="H8" s="9">
        <f t="shared" si="2"/>
        <v>1.5625</v>
      </c>
      <c r="I8" s="9"/>
      <c r="J8" s="9"/>
      <c r="K8" s="9">
        <f t="shared" si="3"/>
        <v>-32.08333333</v>
      </c>
      <c r="L8" s="9">
        <f t="shared" si="4"/>
        <v>1029.340278</v>
      </c>
      <c r="M8" s="9"/>
      <c r="N8" s="9"/>
      <c r="O8" s="9">
        <f t="shared" si="5"/>
        <v>-40.10416667</v>
      </c>
      <c r="P8" s="9"/>
    </row>
    <row r="9" ht="15.75" customHeight="1">
      <c r="A9" s="10"/>
      <c r="B9" s="7">
        <v>16.0</v>
      </c>
      <c r="C9" s="8">
        <v>46.0</v>
      </c>
      <c r="G9" s="9">
        <f t="shared" si="1"/>
        <v>2.25</v>
      </c>
      <c r="H9" s="9">
        <f t="shared" si="2"/>
        <v>5.0625</v>
      </c>
      <c r="I9" s="9"/>
      <c r="J9" s="9"/>
      <c r="K9" s="9">
        <f t="shared" si="3"/>
        <v>-12.08333333</v>
      </c>
      <c r="L9" s="9">
        <f t="shared" si="4"/>
        <v>146.0069444</v>
      </c>
      <c r="M9" s="9"/>
      <c r="N9" s="9"/>
      <c r="O9" s="9">
        <f t="shared" si="5"/>
        <v>-27.1875</v>
      </c>
      <c r="P9" s="9"/>
    </row>
    <row r="10" ht="15.75" customHeight="1">
      <c r="B10" s="7">
        <v>12.0</v>
      </c>
      <c r="C10" s="8">
        <v>33.0</v>
      </c>
      <c r="G10" s="9">
        <f t="shared" si="1"/>
        <v>-1.75</v>
      </c>
      <c r="H10" s="9">
        <f t="shared" si="2"/>
        <v>3.0625</v>
      </c>
      <c r="I10" s="9"/>
      <c r="J10" s="9"/>
      <c r="K10" s="9">
        <f t="shared" si="3"/>
        <v>-25.08333333</v>
      </c>
      <c r="L10" s="9">
        <f t="shared" si="4"/>
        <v>629.1736111</v>
      </c>
      <c r="M10" s="9"/>
      <c r="N10" s="9"/>
      <c r="O10" s="9">
        <f t="shared" si="5"/>
        <v>43.89583333</v>
      </c>
      <c r="P10" s="9"/>
    </row>
    <row r="11" ht="15.75" customHeight="1">
      <c r="A11" s="10" t="s">
        <v>14</v>
      </c>
      <c r="B11" s="7">
        <v>10.0</v>
      </c>
      <c r="C11" s="8">
        <v>85.0</v>
      </c>
      <c r="G11" s="9">
        <f t="shared" si="1"/>
        <v>-3.75</v>
      </c>
      <c r="H11" s="9">
        <f t="shared" si="2"/>
        <v>14.0625</v>
      </c>
      <c r="I11" s="9"/>
      <c r="J11" s="9"/>
      <c r="K11" s="9">
        <f t="shared" si="3"/>
        <v>26.91666667</v>
      </c>
      <c r="L11" s="9">
        <f t="shared" si="4"/>
        <v>724.5069444</v>
      </c>
      <c r="M11" s="9"/>
      <c r="N11" s="9"/>
      <c r="O11" s="9">
        <f t="shared" si="5"/>
        <v>-100.9375</v>
      </c>
      <c r="P11" s="9"/>
    </row>
    <row r="12" ht="15.75" customHeight="1">
      <c r="B12" s="7">
        <v>9.0</v>
      </c>
      <c r="C12" s="8">
        <v>72.0</v>
      </c>
      <c r="G12" s="9">
        <f t="shared" si="1"/>
        <v>-4.75</v>
      </c>
      <c r="H12" s="9">
        <f t="shared" si="2"/>
        <v>22.5625</v>
      </c>
      <c r="I12" s="9"/>
      <c r="J12" s="9"/>
      <c r="K12" s="9">
        <f t="shared" si="3"/>
        <v>13.91666667</v>
      </c>
      <c r="L12" s="9">
        <f t="shared" si="4"/>
        <v>193.6736111</v>
      </c>
      <c r="M12" s="9"/>
      <c r="N12" s="9"/>
      <c r="O12" s="9">
        <f t="shared" si="5"/>
        <v>-66.10416667</v>
      </c>
      <c r="P12" s="9"/>
    </row>
    <row r="13" ht="15.75" customHeight="1">
      <c r="B13" s="7">
        <v>11.0</v>
      </c>
      <c r="C13" s="8">
        <v>46.0</v>
      </c>
      <c r="G13" s="9">
        <f t="shared" si="1"/>
        <v>-2.75</v>
      </c>
      <c r="H13" s="9">
        <f t="shared" si="2"/>
        <v>7.5625</v>
      </c>
      <c r="I13" s="9"/>
      <c r="J13" s="9"/>
      <c r="K13" s="9">
        <f t="shared" si="3"/>
        <v>-12.08333333</v>
      </c>
      <c r="L13" s="9">
        <f t="shared" si="4"/>
        <v>146.0069444</v>
      </c>
      <c r="M13" s="9"/>
      <c r="N13" s="9"/>
      <c r="O13" s="9">
        <f t="shared" si="5"/>
        <v>33.22916667</v>
      </c>
      <c r="P13" s="9"/>
    </row>
    <row r="14" ht="15.75" customHeight="1">
      <c r="A14" s="11" t="s">
        <v>15</v>
      </c>
      <c r="B14" s="12">
        <f t="shared" ref="B14:C14" si="6">COUNT(B2:B13)</f>
        <v>12</v>
      </c>
      <c r="C14" s="12">
        <f t="shared" si="6"/>
        <v>12</v>
      </c>
    </row>
    <row r="15" ht="15.75" customHeight="1">
      <c r="A15" s="11" t="s">
        <v>16</v>
      </c>
      <c r="B15" s="12">
        <f t="shared" ref="B15:C15" si="7">SUM(B2:B13)</f>
        <v>165</v>
      </c>
      <c r="C15" s="12">
        <f t="shared" si="7"/>
        <v>697</v>
      </c>
    </row>
    <row r="16" ht="15.75" customHeight="1">
      <c r="A16" s="11" t="s">
        <v>17</v>
      </c>
      <c r="B16" s="13">
        <f t="shared" ref="B16:C16" si="8">MODE(B2:B13)</f>
        <v>12</v>
      </c>
      <c r="C16" s="13">
        <f t="shared" si="8"/>
        <v>46</v>
      </c>
    </row>
    <row r="17" ht="15.75" customHeight="1">
      <c r="A17" s="14" t="s">
        <v>18</v>
      </c>
      <c r="B17" s="15">
        <f t="shared" ref="B17:C17" si="9">MEDIAN(B2:B13)</f>
        <v>13.5</v>
      </c>
      <c r="C17" s="15">
        <f t="shared" si="9"/>
        <v>58.5</v>
      </c>
    </row>
    <row r="18" ht="15.75" customHeight="1">
      <c r="A18" s="16" t="s">
        <v>19</v>
      </c>
      <c r="B18" s="17">
        <f t="shared" ref="B18:C18" si="10">divide(SUM(B2:B13), COUNT(B2:B13))</f>
        <v>13.75</v>
      </c>
      <c r="C18" s="17">
        <f t="shared" si="10"/>
        <v>58.08333333</v>
      </c>
      <c r="E18" s="18" t="s">
        <v>20</v>
      </c>
      <c r="F18" s="19">
        <f>DIVIDE(P2, B14-1)</f>
        <v>-46.34090909</v>
      </c>
    </row>
    <row r="19" ht="15.75" customHeight="1">
      <c r="A19" s="20" t="s">
        <v>21</v>
      </c>
      <c r="B19" s="21">
        <f t="shared" ref="B19:C19" si="11">AVERAGE(B2:B13)</f>
        <v>13.75</v>
      </c>
      <c r="C19" s="21">
        <f t="shared" si="11"/>
        <v>58.08333333</v>
      </c>
      <c r="E19" s="22" t="s">
        <v>22</v>
      </c>
      <c r="F19" s="23">
        <f>_xlfn.COVARIANCE.S(C2:C13,B2:B13)</f>
        <v>-46.34090909</v>
      </c>
    </row>
    <row r="20" ht="15.75" customHeight="1">
      <c r="A20" s="24" t="s">
        <v>23</v>
      </c>
      <c r="B20" s="12">
        <f t="shared" ref="B20:C20" si="12">MIN(B2:B13)</f>
        <v>7</v>
      </c>
      <c r="C20" s="12">
        <f t="shared" si="12"/>
        <v>21</v>
      </c>
      <c r="E20" s="18" t="s">
        <v>24</v>
      </c>
      <c r="F20" s="19">
        <f>DIVIDE(F19,B30*C30)</f>
        <v>-0.4612511701</v>
      </c>
    </row>
    <row r="21" ht="15.75" customHeight="1">
      <c r="A21" s="11" t="s">
        <v>25</v>
      </c>
      <c r="B21" s="13">
        <f t="shared" ref="B21:C21" si="13">MAX(B2:B13)</f>
        <v>20</v>
      </c>
      <c r="C21" s="13">
        <f t="shared" si="13"/>
        <v>90</v>
      </c>
      <c r="E21" s="22" t="s">
        <v>26</v>
      </c>
      <c r="F21" s="23">
        <f>CORREL(C2:C13,B2:B13)</f>
        <v>-0.4612511701</v>
      </c>
    </row>
    <row r="22" ht="15.75" customHeight="1">
      <c r="A22" s="11" t="s">
        <v>27</v>
      </c>
      <c r="B22" s="13">
        <f t="shared" ref="B22:C22" si="14">MAX(B2:B13)-MIN(B2:B13)</f>
        <v>13</v>
      </c>
      <c r="C22" s="13">
        <f t="shared" si="14"/>
        <v>69</v>
      </c>
    </row>
    <row r="23" ht="15.75" customHeight="1">
      <c r="A23" s="11" t="s">
        <v>28</v>
      </c>
      <c r="B23" s="13">
        <f t="shared" ref="B23:C23" si="15">QUARTILE(B2:B13, 1)</f>
        <v>10.75</v>
      </c>
      <c r="C23" s="13">
        <f t="shared" si="15"/>
        <v>42.75</v>
      </c>
    </row>
    <row r="24" ht="15.75" customHeight="1">
      <c r="A24" s="11" t="s">
        <v>29</v>
      </c>
      <c r="B24" s="13">
        <f t="shared" ref="B24:C24" si="16">QUARTILE(B2:B13, 2)</f>
        <v>13.5</v>
      </c>
      <c r="C24" s="13">
        <f t="shared" si="16"/>
        <v>58.5</v>
      </c>
    </row>
    <row r="25" ht="15.75" customHeight="1">
      <c r="A25" s="11" t="s">
        <v>30</v>
      </c>
      <c r="B25" s="13">
        <f t="shared" ref="B25:C25" si="17">QUARTILE(B2:B13, 3)</f>
        <v>16.5</v>
      </c>
      <c r="C25" s="13">
        <f t="shared" si="17"/>
        <v>78.75</v>
      </c>
    </row>
    <row r="26" ht="15.75" customHeight="1">
      <c r="A26" s="14" t="s">
        <v>31</v>
      </c>
      <c r="B26" s="13">
        <f t="shared" ref="B26:C26" si="18">QUARTILE(B2:B13, 3) - QUARTILE(B2:B13, 1)</f>
        <v>5.75</v>
      </c>
      <c r="C26" s="13">
        <f t="shared" si="18"/>
        <v>36</v>
      </c>
    </row>
    <row r="27" ht="15.75" customHeight="1">
      <c r="A27" s="16" t="s">
        <v>32</v>
      </c>
      <c r="B27" s="17">
        <f>$J$2</f>
        <v>17.47727273</v>
      </c>
      <c r="C27" s="17">
        <f>$N$2</f>
        <v>577.5378788</v>
      </c>
      <c r="D27" s="4" t="s">
        <v>33</v>
      </c>
    </row>
    <row r="28" ht="15.75" customHeight="1">
      <c r="A28" s="20" t="s">
        <v>34</v>
      </c>
      <c r="B28" s="21">
        <f t="shared" ref="B28:C28" si="19">_xlfn.VAR.S(B2:B13)</f>
        <v>17.47727273</v>
      </c>
      <c r="C28" s="21">
        <f t="shared" si="19"/>
        <v>577.5378788</v>
      </c>
    </row>
    <row r="29" ht="15.75" customHeight="1">
      <c r="A29" s="16" t="s">
        <v>35</v>
      </c>
      <c r="B29" s="17">
        <f>SQRT($J$2)</f>
        <v>4.180582821</v>
      </c>
      <c r="C29" s="17">
        <f>SQRT($N$2)</f>
        <v>24.03201778</v>
      </c>
      <c r="D29" s="4" t="s">
        <v>33</v>
      </c>
    </row>
    <row r="30" ht="15.75" customHeight="1">
      <c r="A30" s="20" t="s">
        <v>36</v>
      </c>
      <c r="B30" s="21">
        <f t="shared" ref="B30:C30" si="20">STDEV(B2:B13)</f>
        <v>4.180582821</v>
      </c>
      <c r="C30" s="21">
        <f t="shared" si="20"/>
        <v>24.03201778</v>
      </c>
    </row>
    <row r="31" ht="15.75" customHeight="1">
      <c r="A31" s="11" t="s">
        <v>37</v>
      </c>
      <c r="B31" s="25">
        <f t="shared" ref="B31:C31" si="21">SKEW(B2:B13)</f>
        <v>-0.01287766638</v>
      </c>
      <c r="C31" s="25">
        <f t="shared" si="21"/>
        <v>-0.191540125</v>
      </c>
    </row>
    <row r="32" ht="15.75" customHeight="1">
      <c r="A32" s="11" t="s">
        <v>38</v>
      </c>
      <c r="B32" s="25">
        <f t="shared" ref="B32:C32" si="22">KURT(B2:B13)</f>
        <v>-1.183534705</v>
      </c>
      <c r="C32" s="25">
        <f t="shared" si="22"/>
        <v>-1.401790616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1:A13"/>
  </mergeCells>
  <drawing r:id="rId1"/>
</worksheet>
</file>