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2"/>
  </bookViews>
  <sheets>
    <sheet name="人设目录" sheetId="1" r:id="rId1"/>
    <sheet name="副将羁绊" sheetId="2" r:id="rId2"/>
    <sheet name="副将描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ED3D2D04F1346469B33919D3EA6A4E1" descr="character_xiahouchu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14700" y="2569210"/>
          <a:ext cx="1752600" cy="1653540"/>
        </a:xfrm>
        <a:prstGeom prst="rect">
          <a:avLst/>
        </a:prstGeom>
      </xdr:spPr>
    </xdr:pic>
  </etc:cellImage>
  <etc:cellImage>
    <xdr:pic>
      <xdr:nvPicPr>
        <xdr:cNvPr id="45" name="ID_66FBF6EAA8DE4D8DADB7DD407CADFC23" descr="character_lejin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165" y="4157980"/>
          <a:ext cx="1600200" cy="1415415"/>
        </a:xfrm>
        <a:prstGeom prst="rect">
          <a:avLst/>
        </a:prstGeom>
      </xdr:spPr>
    </xdr:pic>
  </etc:cellImage>
  <etc:cellImage>
    <xdr:pic>
      <xdr:nvPicPr>
        <xdr:cNvPr id="32" name="ID_11C92F29BFFE411A995E9B0903163C1E" descr="character_lvbu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43275" y="4565650"/>
          <a:ext cx="2266950" cy="1511935"/>
        </a:xfrm>
        <a:prstGeom prst="rect">
          <a:avLst/>
        </a:prstGeom>
      </xdr:spPr>
    </xdr:pic>
  </etc:cellImage>
  <etc:cellImage>
    <xdr:pic>
      <xdr:nvPicPr>
        <xdr:cNvPr id="14" name="ID_E6C703FCBBAE433BB9C736A60A135ADE" descr="character_taishici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66970" y="11019790"/>
          <a:ext cx="1301115" cy="1678940"/>
        </a:xfrm>
        <a:prstGeom prst="rect">
          <a:avLst/>
        </a:prstGeom>
      </xdr:spPr>
    </xdr:pic>
  </etc:cellImage>
  <etc:cellImage>
    <xdr:pic>
      <xdr:nvPicPr>
        <xdr:cNvPr id="19" name="ID_31A68ED44E084C5DAE6E148B3950B31E" descr="character_zhangliao_sp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51705" y="12572365"/>
          <a:ext cx="1978025" cy="1659255"/>
        </a:xfrm>
        <a:prstGeom prst="rect">
          <a:avLst/>
        </a:prstGeom>
      </xdr:spPr>
    </xdr:pic>
  </etc:cellImage>
  <etc:cellImage>
    <xdr:pic>
      <xdr:nvPicPr>
        <xdr:cNvPr id="18" name="ID_663236F7D14845CFA82DB21C6607F93C" descr="character_dianwe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68520" y="13951585"/>
          <a:ext cx="1567815" cy="1555115"/>
        </a:xfrm>
        <a:prstGeom prst="rect">
          <a:avLst/>
        </a:prstGeom>
      </xdr:spPr>
    </xdr:pic>
  </etc:cellImage>
  <etc:cellImage>
    <xdr:pic>
      <xdr:nvPicPr>
        <xdr:cNvPr id="41" name="ID_2CC636E7460F42E78D9909CB295871F1" descr="character_lvmeng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40935" y="16924655"/>
          <a:ext cx="1619885" cy="1123950"/>
        </a:xfrm>
        <a:prstGeom prst="rect">
          <a:avLst/>
        </a:prstGeom>
      </xdr:spPr>
    </xdr:pic>
  </etc:cellImage>
  <etc:cellImage>
    <xdr:pic>
      <xdr:nvPicPr>
        <xdr:cNvPr id="40" name="ID_892718AA28F64A53A67B5CF07C66CA79" descr="character_liubiao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439410" y="17658080"/>
          <a:ext cx="921385" cy="1367790"/>
        </a:xfrm>
        <a:prstGeom prst="rect">
          <a:avLst/>
        </a:prstGeom>
      </xdr:spPr>
    </xdr:pic>
  </etc:cellImage>
  <etc:cellImage>
    <xdr:pic>
      <xdr:nvPicPr>
        <xdr:cNvPr id="23" name="ID_B1036ED424F747F2AFEEE0077A68F364" descr="character_yujin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858385" y="18916650"/>
          <a:ext cx="1921510" cy="1333500"/>
        </a:xfrm>
        <a:prstGeom prst="rect">
          <a:avLst/>
        </a:prstGeom>
      </xdr:spPr>
    </xdr:pic>
  </etc:cellImage>
  <etc:cellImage>
    <xdr:pic>
      <xdr:nvPicPr>
        <xdr:cNvPr id="42" name="ID_05A344317DBD45CCA0D8D5526B5E312C" descr="character_hubaoqi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121275" y="22086570"/>
          <a:ext cx="1595120" cy="1438275"/>
        </a:xfrm>
        <a:prstGeom prst="rect">
          <a:avLst/>
        </a:prstGeom>
      </xdr:spPr>
    </xdr:pic>
  </etc:cellImage>
  <etc:cellImage>
    <xdr:pic>
      <xdr:nvPicPr>
        <xdr:cNvPr id="22" name="ID_416325AFD7CD4B6EA4D43F30736E77C2" descr="character_ganning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456555" y="20838795"/>
          <a:ext cx="1148715" cy="1485900"/>
        </a:xfrm>
        <a:prstGeom prst="rect">
          <a:avLst/>
        </a:prstGeom>
      </xdr:spPr>
    </xdr:pic>
  </etc:cellImage>
  <etc:cellImage>
    <xdr:pic>
      <xdr:nvPicPr>
        <xdr:cNvPr id="53" name="ID_586548F7BF124791B2C8908FB958A3DC" descr="character_sunhao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009515" y="32202755"/>
          <a:ext cx="1557020" cy="1362075"/>
        </a:xfrm>
        <a:prstGeom prst="rect">
          <a:avLst/>
        </a:prstGeom>
      </xdr:spPr>
    </xdr:pic>
  </etc:cellImage>
  <etc:cellImage>
    <xdr:pic>
      <xdr:nvPicPr>
        <xdr:cNvPr id="52" name="ID_202A4ECB9C7B4AF88C7F9346EC27D6A3" descr="character_sunce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524500" y="28548965"/>
          <a:ext cx="1322070" cy="1257300"/>
        </a:xfrm>
        <a:prstGeom prst="rect">
          <a:avLst/>
        </a:prstGeom>
      </xdr:spPr>
    </xdr:pic>
  </etc:cellImage>
  <etc:cellImage>
    <xdr:pic>
      <xdr:nvPicPr>
        <xdr:cNvPr id="58" name="ID_BC3E9AE9624F42BB9336CDE03FF500D9" descr="character_xuhuang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379085" y="34051240"/>
          <a:ext cx="1766570" cy="1572260"/>
        </a:xfrm>
        <a:prstGeom prst="rect">
          <a:avLst/>
        </a:prstGeom>
      </xdr:spPr>
    </xdr:pic>
  </etc:cellImage>
  <etc:cellImage>
    <xdr:pic>
      <xdr:nvPicPr>
        <xdr:cNvPr id="56" name="ID_31C1EA98DF954A39A534CFD183D124C2" descr="character_xuchu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931410" y="35270440"/>
          <a:ext cx="1722120" cy="1514475"/>
        </a:xfrm>
        <a:prstGeom prst="rect">
          <a:avLst/>
        </a:prstGeom>
      </xdr:spPr>
    </xdr:pic>
  </etc:cellImage>
  <etc:cellImage>
    <xdr:pic>
      <xdr:nvPicPr>
        <xdr:cNvPr id="57" name="ID_29E7F6D140134533BF405457F3102DB6" descr="character_guanyu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874895" y="39676070"/>
          <a:ext cx="2192655" cy="1762125"/>
        </a:xfrm>
        <a:prstGeom prst="rect">
          <a:avLst/>
        </a:prstGeom>
      </xdr:spPr>
    </xdr:pic>
  </etc:cellImage>
  <etc:cellImage>
    <xdr:pic>
      <xdr:nvPicPr>
        <xdr:cNvPr id="3" name="ID_2BEA219A8909439894B423AD7E678CD2" descr="character_dingfeng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066925" y="10371455"/>
          <a:ext cx="1171575" cy="1223010"/>
        </a:xfrm>
        <a:prstGeom prst="rect">
          <a:avLst/>
        </a:prstGeom>
      </xdr:spPr>
    </xdr:pic>
  </etc:cellImage>
  <etc:cellImage>
    <xdr:pic>
      <xdr:nvPicPr>
        <xdr:cNvPr id="4" name="ID_5CE2752379164A2AA677058A70FC4A96" descr="character_guanfeng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66925" y="11536680"/>
          <a:ext cx="1847850" cy="1524000"/>
        </a:xfrm>
        <a:prstGeom prst="rect">
          <a:avLst/>
        </a:prstGeom>
      </xdr:spPr>
    </xdr:pic>
  </etc:cellImage>
  <etc:cellImage>
    <xdr:pic>
      <xdr:nvPicPr>
        <xdr:cNvPr id="5" name="ID_0C40D3A6E32249D3A07A4EE742AA9610" descr="character_huangzhong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066925" y="12317730"/>
          <a:ext cx="1438275" cy="1509395"/>
        </a:xfrm>
        <a:prstGeom prst="rect">
          <a:avLst/>
        </a:prstGeom>
      </xdr:spPr>
    </xdr:pic>
  </etc:cellImage>
  <etc:cellImage>
    <xdr:pic>
      <xdr:nvPicPr>
        <xdr:cNvPr id="6" name="ID_434CC83F9F9E46C9A6FA2F580338E50D" descr="character_jiangwei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66925" y="13274675"/>
          <a:ext cx="1495425" cy="1362075"/>
        </a:xfrm>
        <a:prstGeom prst="rect">
          <a:avLst/>
        </a:prstGeom>
      </xdr:spPr>
    </xdr:pic>
  </etc:cellImage>
  <etc:cellImage>
    <xdr:pic>
      <xdr:nvPicPr>
        <xdr:cNvPr id="10" name="ID_472EEE497238462DBC808F9E9F0D4ABF" descr="character_luxun_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066925" y="14141450"/>
          <a:ext cx="1095375" cy="1224280"/>
        </a:xfrm>
        <a:prstGeom prst="rect">
          <a:avLst/>
        </a:prstGeom>
      </xdr:spPr>
    </xdr:pic>
  </etc:cellImage>
  <etc:cellImage>
    <xdr:pic>
      <xdr:nvPicPr>
        <xdr:cNvPr id="11" name="ID_98BAAC17F12E4714B5C2FC23B4BDE471" descr="character_machao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066925" y="15094585"/>
          <a:ext cx="1714500" cy="1571625"/>
        </a:xfrm>
        <a:prstGeom prst="rect">
          <a:avLst/>
        </a:prstGeom>
      </xdr:spPr>
    </xdr:pic>
  </etc:cellImage>
  <etc:cellImage>
    <xdr:pic>
      <xdr:nvPicPr>
        <xdr:cNvPr id="12" name="ID_9FB3A3F94FB14DBDBA72058F9600FF14" descr="character_menghuo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066925" y="15961360"/>
          <a:ext cx="1657350" cy="1406525"/>
        </a:xfrm>
        <a:prstGeom prst="rect">
          <a:avLst/>
        </a:prstGeom>
      </xdr:spPr>
    </xdr:pic>
  </etc:cellImage>
  <etc:cellImage>
    <xdr:pic>
      <xdr:nvPicPr>
        <xdr:cNvPr id="13" name="ID_E6F09B2B45214C91AC9008C109F252DB" descr="character_weiya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066925" y="16767810"/>
          <a:ext cx="1790700" cy="1388745"/>
        </a:xfrm>
        <a:prstGeom prst="rect">
          <a:avLst/>
        </a:prstGeom>
      </xdr:spPr>
    </xdr:pic>
  </etc:cellImage>
  <etc:cellImage>
    <xdr:pic>
      <xdr:nvPicPr>
        <xdr:cNvPr id="15" name="ID_BF69D0CB241A4B309DAB5B5516599510" descr="character_xiahouyuan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066925" y="17508855"/>
          <a:ext cx="2124075" cy="1757680"/>
        </a:xfrm>
        <a:prstGeom prst="rect">
          <a:avLst/>
        </a:prstGeom>
      </xdr:spPr>
    </xdr:pic>
  </etc:cellImage>
  <etc:cellImage>
    <xdr:pic>
      <xdr:nvPicPr>
        <xdr:cNvPr id="16" name="ID_DA448F4EE4524DF48B1DAD1BEC610047" descr="character_xuhuang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66925" y="18294985"/>
          <a:ext cx="1771650" cy="1569085"/>
        </a:xfrm>
        <a:prstGeom prst="rect">
          <a:avLst/>
        </a:prstGeom>
      </xdr:spPr>
    </xdr:pic>
  </etc:cellImage>
  <etc:cellImage>
    <xdr:pic>
      <xdr:nvPicPr>
        <xdr:cNvPr id="17" name="ID_568C5678B3C04C45BC30B10530CCE489" descr="character_xuchu_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05225" y="9208770"/>
          <a:ext cx="2171700" cy="1937385"/>
        </a:xfrm>
        <a:prstGeom prst="rect">
          <a:avLst/>
        </a:prstGeom>
      </xdr:spPr>
    </xdr:pic>
  </etc:cellImage>
  <etc:cellImage>
    <xdr:pic>
      <xdr:nvPicPr>
        <xdr:cNvPr id="20" name="ID_3FDF22CD94FB42649DBBFF3B307E3B26" descr="character_zhangfei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066925" y="19383375"/>
          <a:ext cx="1895475" cy="1243330"/>
        </a:xfrm>
        <a:prstGeom prst="rect">
          <a:avLst/>
        </a:prstGeom>
      </xdr:spPr>
    </xdr:pic>
  </etc:cellImage>
  <etc:cellImage>
    <xdr:pic>
      <xdr:nvPicPr>
        <xdr:cNvPr id="24" name="ID_9583C6EF1A80445595674BE4E703D187" descr="character_zhanghe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066925" y="20007580"/>
          <a:ext cx="1552575" cy="1414780"/>
        </a:xfrm>
        <a:prstGeom prst="rect">
          <a:avLst/>
        </a:prstGeom>
      </xdr:spPr>
    </xdr:pic>
  </etc:cellImage>
  <etc:cellImage>
    <xdr:pic>
      <xdr:nvPicPr>
        <xdr:cNvPr id="26" name="ID_2ECF1B03065347879BD6381829B11366" descr="character_zhaoyun_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2066925" y="20879435"/>
          <a:ext cx="2038350" cy="1581785"/>
        </a:xfrm>
        <a:prstGeom prst="rect">
          <a:avLst/>
        </a:prstGeom>
      </xdr:spPr>
    </xdr:pic>
  </etc:cellImage>
  <etc:cellImage>
    <xdr:pic>
      <xdr:nvPicPr>
        <xdr:cNvPr id="27" name="ID_4D9ECB37D0D94CABA3CE87C407C109B1" descr="character_zhoutai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2066925" y="21613495"/>
          <a:ext cx="1066800" cy="1424940"/>
        </a:xfrm>
        <a:prstGeom prst="rect">
          <a:avLst/>
        </a:prstGeom>
      </xdr:spPr>
    </xdr:pic>
  </etc:cellImage>
  <etc:cellImage>
    <xdr:pic>
      <xdr:nvPicPr>
        <xdr:cNvPr id="28" name="ID_73D0186A61244D8DBB80C39D88C0521D" descr="character_xusheng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066925" y="22571710"/>
          <a:ext cx="1104900" cy="1333500"/>
        </a:xfrm>
        <a:prstGeom prst="rect">
          <a:avLst/>
        </a:prstGeom>
      </xdr:spPr>
    </xdr:pic>
  </etc:cellImage>
  <etc:cellImage>
    <xdr:pic>
      <xdr:nvPicPr>
        <xdr:cNvPr id="29" name="ID_86B6A585664B4638AB9E81A89865B8CC" descr="character_gongsunzan_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066925" y="23524210"/>
          <a:ext cx="1581150" cy="1276350"/>
        </a:xfrm>
        <a:prstGeom prst="rect">
          <a:avLst/>
        </a:prstGeom>
      </xdr:spPr>
    </xdr:pic>
  </etc:cellImage>
  <etc:cellImage>
    <xdr:pic>
      <xdr:nvPicPr>
        <xdr:cNvPr id="30" name="ID_5359161DD4D44B6D874FC176279E7237" descr="character_sunce_2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066925" y="24286210"/>
          <a:ext cx="1647825" cy="1311275"/>
        </a:xfrm>
        <a:prstGeom prst="rect">
          <a:avLst/>
        </a:prstGeom>
      </xdr:spPr>
    </xdr:pic>
  </etc:cellImage>
  <etc:cellImage>
    <xdr:pic>
      <xdr:nvPicPr>
        <xdr:cNvPr id="7" name="ID_C5E272E1579444B8B33B5FC79FBED3F5" descr="character_lusu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066925" y="25410160"/>
          <a:ext cx="933450" cy="1079500"/>
        </a:xfrm>
        <a:prstGeom prst="rect">
          <a:avLst/>
        </a:prstGeom>
      </xdr:spPr>
    </xdr:pic>
  </etc:cellImage>
  <etc:cellImage>
    <xdr:pic>
      <xdr:nvPicPr>
        <xdr:cNvPr id="9" name="ID_635C7BFE90154DCD8915D685F2E61A5F" descr="character_pangde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066925" y="14674850"/>
          <a:ext cx="1819275" cy="1741170"/>
        </a:xfrm>
        <a:prstGeom prst="rect">
          <a:avLst/>
        </a:prstGeom>
      </xdr:spPr>
    </xdr:pic>
  </etc:cellImage>
  <etc:cellImage>
    <xdr:pic>
      <xdr:nvPicPr>
        <xdr:cNvPr id="31" name="ID_E3F4A938384F4688BD3DF13906D9B47A" descr="character_zhurong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95325" y="4761230"/>
          <a:ext cx="1181100" cy="1358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<sst xmlns="http://schemas.openxmlformats.org/spreadsheetml/2006/main" count="282" uniqueCount="117">
  <si>
    <t>魏</t>
  </si>
  <si>
    <t>蜀</t>
  </si>
  <si>
    <t>吴</t>
  </si>
  <si>
    <t>群</t>
  </si>
  <si>
    <t>张辽</t>
  </si>
  <si>
    <t>五子良将</t>
  </si>
  <si>
    <t>关羽</t>
  </si>
  <si>
    <t>五虎上将</t>
  </si>
  <si>
    <t>陆逊</t>
  </si>
  <si>
    <t>大都督</t>
  </si>
  <si>
    <t>？</t>
  </si>
  <si>
    <t>吕布</t>
  </si>
  <si>
    <t>生死相随</t>
  </si>
  <si>
    <t>乐进</t>
  </si>
  <si>
    <t>张飞</t>
  </si>
  <si>
    <t>吕蒙</t>
  </si>
  <si>
    <t>高顺</t>
  </si>
  <si>
    <t>于禁</t>
  </si>
  <si>
    <t>赵云</t>
  </si>
  <si>
    <t>太史慈</t>
  </si>
  <si>
    <t>以武交心</t>
  </si>
  <si>
    <t>华雄</t>
  </si>
  <si>
    <t>张郃</t>
  </si>
  <si>
    <t>马超</t>
  </si>
  <si>
    <t>孙策</t>
  </si>
  <si>
    <t>公孙瓒</t>
  </si>
  <si>
    <t>群雄军阀</t>
  </si>
  <si>
    <t>徐晃</t>
  </si>
  <si>
    <t>黄忠</t>
  </si>
  <si>
    <t>蒋钦</t>
  </si>
  <si>
    <t>江表之虎臣</t>
  </si>
  <si>
    <t>严白虎</t>
  </si>
  <si>
    <t>许褚</t>
  </si>
  <si>
    <t>恶来虎痴</t>
  </si>
  <si>
    <t>魏延</t>
  </si>
  <si>
    <t>程普</t>
  </si>
  <si>
    <t>颜良</t>
  </si>
  <si>
    <t>骁勇双雄</t>
  </si>
  <si>
    <t>典韦</t>
  </si>
  <si>
    <t>孟获</t>
  </si>
  <si>
    <t>献计攻心</t>
  </si>
  <si>
    <t>韩当</t>
  </si>
  <si>
    <t>文丑</t>
  </si>
  <si>
    <t>夏侯惇</t>
  </si>
  <si>
    <t>八虎骑</t>
  </si>
  <si>
    <t>双夏侯</t>
  </si>
  <si>
    <t>马谡</t>
  </si>
  <si>
    <t>徐盛</t>
  </si>
  <si>
    <t>心服口服</t>
  </si>
  <si>
    <t>夏侯渊</t>
  </si>
  <si>
    <t>周泰</t>
  </si>
  <si>
    <t>曹仁</t>
  </si>
  <si>
    <t>姜维</t>
  </si>
  <si>
    <t>曹纯</t>
  </si>
  <si>
    <t>甘宁</t>
  </si>
  <si>
    <t>恩怨纠葛</t>
  </si>
  <si>
    <t>曹洪</t>
  </si>
  <si>
    <t>凌统</t>
  </si>
  <si>
    <t>曹休</t>
  </si>
  <si>
    <t>黄盖</t>
  </si>
  <si>
    <t>夏侯尚</t>
  </si>
  <si>
    <t>陈武</t>
  </si>
  <si>
    <t>曹真</t>
  </si>
  <si>
    <t>丁奉</t>
  </si>
  <si>
    <t>品质</t>
  </si>
  <si>
    <t>统计数量</t>
  </si>
  <si>
    <t>总数</t>
  </si>
  <si>
    <t>寻道灵兽数量</t>
  </si>
  <si>
    <t>绿</t>
  </si>
  <si>
    <t>5+</t>
  </si>
  <si>
    <t>蓝</t>
  </si>
  <si>
    <t>紫</t>
  </si>
  <si>
    <t>橙</t>
  </si>
  <si>
    <t>红</t>
  </si>
  <si>
    <t>29+</t>
  </si>
  <si>
    <t>寻道大千</t>
  </si>
  <si>
    <t>温壶好酒</t>
  </si>
  <si>
    <t>无形象</t>
  </si>
  <si>
    <t>勇冠三军</t>
  </si>
  <si>
    <t>刘表</t>
  </si>
  <si>
    <t>改脸（修改）</t>
  </si>
  <si>
    <t>袁谭</t>
  </si>
  <si>
    <t>袁尚</t>
  </si>
  <si>
    <t>关凤</t>
  </si>
  <si>
    <t>勇猛无双</t>
  </si>
  <si>
    <t>关西人也，身长九尺，虎体狼腰，豹头猿臂。</t>
  </si>
  <si>
    <t>为人清白，少言语，不饮酒，不受馈赠，所率领的部队精锐非常，攻无不克，名为“陷阵营”。</t>
  </si>
  <si>
    <t>字奉先，号称“飞将”。生的器宇轩昂，威风凛凛，顶束发金冠，披百花战袍，擐唐猊铠甲，系狮蛮宝带，手持方天画戟。</t>
  </si>
  <si>
    <t>字子义。身长七尺七寸，美须髯，猿臂善射，弦不虚发，是个真正的神射手。</t>
  </si>
  <si>
    <t>字伯符，绰号“小霸王”。骁勇善战，才智超群，善于出奇制胜；志向远大，出类拔萃，有临盖中原之望。</t>
  </si>
  <si>
    <t>字文远。面如紫玉，目若朗星。精通军事韬略，计略周备，善于临敌制决，立有赫赫战功。</t>
  </si>
  <si>
    <t>字文谦。虽容貌短小，但胆识过人。随军多年，战功无数。</t>
  </si>
  <si>
    <t>字文则。带军严肃庄重，战斗中缴获的财物从不私藏。但是由于常常以军法处理下属，所以不得士卒众心。</t>
  </si>
  <si>
    <t>字儁乂。识变数，善处营陈，料战势地形，无不如计，自诸葛亮皆惮之。</t>
  </si>
  <si>
    <t>字公明。深通兵法，治军严谨，智勇兼备，以其卓越的军事才能，南征北战，立下战功无数。</t>
  </si>
  <si>
    <t>形貌魁梧，膂力过人，有大志气节，性格任侠。被曹操称为“古之恶来”。</t>
  </si>
  <si>
    <t>字仲康。长八尺馀，腰大十围，容貌雄毅，勇力绝人。力大如虎，但并不聪明，因此军中称其“虎痴”。</t>
  </si>
  <si>
    <t>性格促狭，虽骁勇不可独任，为一夫之勇。武艺高强，在战场上总是冲锋陷阵，勇猛无比。</t>
  </si>
  <si>
    <t>和颜良齐名的勇将，曾与赵云单挑而平分秋色。曾在战斗中击败张辽和徐晃……</t>
  </si>
  <si>
    <t>字元让。虽在军旅，亲迎师受业。性清俭，有余财辄以分施，不足资之于官，不置产业。在与吕布军交战时，曾被飞矢射中左眼，但仍然勇猛难挡。</t>
  </si>
  <si>
    <t>字妙才。以谨慎著称，善于运筹帷幄，多次在战场上展现出卓越的智慧才能。</t>
  </si>
  <si>
    <t>字兴霸。年少时有气力，好游侠，在地方为非作歹，组成渠师抢夺船只财物，崇尚奢华，人称锦帆贼。青年时停止抢劫，熟读诸子。</t>
  </si>
  <si>
    <t>字公绩。亲贤礼士，轻财重义，有国士之风；心胸宽广，任人唯才。</t>
  </si>
  <si>
    <t>字云长。身长九尺，髯长二尺；面若重枣，唇若涂脂；丹凤眼，卧蚕眉，相貌堂堂，威风凛凛。</t>
  </si>
  <si>
    <t>字翼德。身长八尺，豹头环眼，燕颔虎须，声若巨雷，势如奔马。</t>
  </si>
  <si>
    <t>字子龙。身长八尺，浓眉大眼，阔面重颐，威风凛凛。姿颜雄伟，文武双全。</t>
  </si>
  <si>
    <t>字孟起。面如冠玉，眼若流星，虎体猿臂，彪腹狼腰；手执长枪，坐骑骏马，英勇无敌。</t>
  </si>
  <si>
    <t>字汉升。老将说黄忠，收川立大功。重披黄金甲，双挽铁胎弓。胆气惊河北，威名镇蜀中。临亡头似雪，犹自显英雄。</t>
  </si>
  <si>
    <t>字伯约。自幼博览群书，兵法武艺，无所不通；奉母至孝，郡人敬之……</t>
  </si>
  <si>
    <t>本名陆议，后改名逊，字伯言。身长八尺，面如美玉，体似凝酥。</t>
  </si>
  <si>
    <t>字子明。自幼习武，果敢有胆，数遍江东英杰无人能出其右。后折节读书，识见精博，终成大将。</t>
  </si>
  <si>
    <t>南蛮之王，力大无穷，势不可挡。为人骁勇善战，但是不善于用兵。</t>
  </si>
  <si>
    <t>祝融夫人</t>
  </si>
  <si>
    <t>南蛮王孟获之妻，相传为火神祝融氏的后裔。有勇有谋，武艺高强，善使飞刀，百发百中。</t>
  </si>
  <si>
    <t>字文长。身长九尺，面如重枣，目似朗星，武艺独魁，有勇有谋。</t>
  </si>
  <si>
    <t>字幼平。原为水贼，后决心归顺。忠心赤胆，勇猛非常，几番护主于危难中，身上伤痕遍布。</t>
  </si>
  <si>
    <t>字文向。一生勇武，有勇有谋，曾多次创下以少胜多的战绩。关键时刻总能挺身而出，堪称江东铁壁。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</si>
</sst>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7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7">
    <dxf>
      <font>
        <b val="1"/>
        <i val="0"/>
        <color theme="0"/>
      </font>
      <fill>
        <patternFill patternType="solid">
          <bgColor rgb="FFFF6363"/>
        </patternFill>
      </fill>
    </dxf>
    <dxf>
      <font>
        <b val="1"/>
        <i val="0"/>
        <color theme="0"/>
      </font>
      <fill>
        <patternFill patternType="solid">
          <bgColor rgb="FFFF9523"/>
        </patternFill>
      </fill>
    </dxf>
    <dxf>
      <font>
        <b val="1"/>
        <i val="0"/>
        <color theme="0"/>
      </font>
      <fill>
        <patternFill patternType="solid">
          <bgColor rgb="FF9956CC"/>
        </patternFill>
      </fill>
    </dxf>
    <dxf>
      <font>
        <b val="1"/>
        <i val="0"/>
        <color theme="0"/>
      </font>
      <fill>
        <patternFill patternType="solid">
          <bgColor rgb="FF33CDFF"/>
        </patternFill>
      </fill>
    </dxf>
    <dxf>
      <font>
        <b val="1"/>
        <i val="0"/>
        <color theme="0"/>
      </font>
      <fill>
        <patternFill patternType="solid">
          <bgColor rgb="FF9BD45E"/>
        </patternFill>
      </fill>
    </dxf>
    <dxf>
      <font>
        <b val="1"/>
        <i val="0"/>
        <color theme="0"/>
      </font>
      <fill>
        <patternFill patternType="solid">
          <bgColor rgb="FFFF4545"/>
        </patternFill>
      </fill>
    </dxf>
    <dxf>
      <font>
        <b val="1"/>
        <i val="0"/>
        <color theme="0"/>
      </font>
      <fill>
        <patternFill patternType="solid">
          <bgColor rgb="FFFCA927"/>
        </patternFill>
      </fill>
    </dxf>
    <dxf>
      <font>
        <b val="1"/>
        <i val="0"/>
        <color theme="0"/>
      </font>
      <fill>
        <patternFill patternType="solid">
          <bgColor rgb="FFAB75D6"/>
        </patternFill>
      </fill>
    </dxf>
    <dxf>
      <font>
        <b val="1"/>
        <i val="0"/>
        <color theme="0"/>
      </font>
      <fill>
        <patternFill patternType="solid">
          <bgColor rgb="FF47D2FF"/>
        </patternFill>
      </fill>
    </dxf>
    <dxf>
      <font>
        <b val="1"/>
        <i val="0"/>
        <color theme="0"/>
      </font>
      <fill>
        <patternFill patternType="solid">
          <bgColor rgb="FFAEDC7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colors>
    <mruColors>
      <color rgb="00BDE394"/>
      <color rgb="00AEDC78"/>
      <color rgb="0047D2FF"/>
      <color rgb="00AB75D6"/>
      <color rgb="00FFCB2D"/>
      <color rgb="00FF4545"/>
      <color rgb="00F1944F"/>
      <color rgb="00FCA9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0"/>
  <sheetViews>
    <sheetView workbookViewId="0">
      <selection activeCell="M26" sqref="M26"/>
    </sheetView>
  </sheetViews>
  <sheetFormatPr defaultColWidth="9" defaultRowHeight="13.5"/>
  <sheetData>
    <row r="2" spans="1:12">
      <c r="A2" s="5" t="s">
        <v>0</v>
      </c>
      <c r="E2" s="5" t="s">
        <v>1</v>
      </c>
      <c r="H2" s="5" t="s">
        <v>2</v>
      </c>
      <c r="L2" s="5" t="s">
        <v>3</v>
      </c>
    </row>
    <row r="3" spans="1:14">
      <c r="A3" t="s">
        <v>4</v>
      </c>
      <c r="B3" t="str">
        <f>VLOOKUP(A3,IF({1,0},副将羁绊!C:C,副将羁绊!B:B),2,0)</f>
        <v>红</v>
      </c>
      <c r="C3" s="9" t="s">
        <v>5</v>
      </c>
      <c r="D3" s="9"/>
      <c r="E3" t="s">
        <v>6</v>
      </c>
      <c r="F3" t="str">
        <f>VLOOKUP(E3,IF({1,0},副将羁绊!C:C,副将羁绊!B:B),2,0)</f>
        <v>红</v>
      </c>
      <c r="G3" s="9" t="s">
        <v>7</v>
      </c>
      <c r="H3" t="s">
        <v>8</v>
      </c>
      <c r="I3" t="str">
        <f>VLOOKUP(H3,IF({1,0},副将羁绊!C:C,副将羁绊!B:B),2,0)</f>
        <v>红</v>
      </c>
      <c r="J3" s="9" t="s">
        <v>9</v>
      </c>
      <c r="K3" t="s">
        <v>10</v>
      </c>
      <c r="L3" t="s">
        <v>11</v>
      </c>
      <c r="M3" t="str">
        <f>VLOOKUP(L3,IF({1,0},副将羁绊!C:C,副将羁绊!B:B),2,0)</f>
        <v>红</v>
      </c>
      <c r="N3" s="9" t="s">
        <v>12</v>
      </c>
    </row>
    <row r="4" spans="1:14">
      <c r="A4" t="s">
        <v>13</v>
      </c>
      <c r="B4" t="str">
        <f>VLOOKUP(A4,IF({1,0},副将羁绊!C:C,副将羁绊!B:B),2,0)</f>
        <v>紫</v>
      </c>
      <c r="C4" s="9"/>
      <c r="D4" s="9"/>
      <c r="E4" t="s">
        <v>14</v>
      </c>
      <c r="F4" t="str">
        <f>VLOOKUP(E4,IF({1,0},副将羁绊!C:C,副将羁绊!B:B),2,0)</f>
        <v>橙</v>
      </c>
      <c r="G4" s="9"/>
      <c r="H4" t="s">
        <v>15</v>
      </c>
      <c r="I4" t="str">
        <f>VLOOKUP(H4,IF({1,0},副将羁绊!C:C,副将羁绊!B:B),2,0)</f>
        <v>绿</v>
      </c>
      <c r="J4" s="9"/>
      <c r="L4" t="s">
        <v>16</v>
      </c>
      <c r="M4" t="str">
        <f>VLOOKUP(L4,IF({1,0},副将羁绊!C:C,副将羁绊!B:B),2,0)</f>
        <v>蓝</v>
      </c>
      <c r="N4" s="9"/>
    </row>
    <row r="5" spans="1:13">
      <c r="A5" t="s">
        <v>17</v>
      </c>
      <c r="B5" t="str">
        <f>VLOOKUP(A5,IF({1,0},副将羁绊!C:C,副将羁绊!B:B),2,0)</f>
        <v>蓝</v>
      </c>
      <c r="C5" s="9"/>
      <c r="D5" s="9"/>
      <c r="E5" t="s">
        <v>18</v>
      </c>
      <c r="F5" t="str">
        <f>VLOOKUP(E5,IF({1,0},副将羁绊!C:C,副将羁绊!B:B),2,0)</f>
        <v>红</v>
      </c>
      <c r="G5" s="9"/>
      <c r="H5" t="s">
        <v>19</v>
      </c>
      <c r="I5" t="str">
        <f>VLOOKUP(H5,IF({1,0},副将羁绊!C:C,副将羁绊!B:B),2,0)</f>
        <v>橙</v>
      </c>
      <c r="J5" s="9" t="s">
        <v>20</v>
      </c>
      <c r="L5" t="s">
        <v>21</v>
      </c>
      <c r="M5" t="str">
        <f>VLOOKUP(L5,IF({1,0},副将羁绊!C:C,副将羁绊!B:B),2,0)</f>
        <v>绿</v>
      </c>
    </row>
    <row r="6" spans="1:14">
      <c r="A6" t="s">
        <v>22</v>
      </c>
      <c r="B6" t="str">
        <f>VLOOKUP(A6,IF({1,0},副将羁绊!C:C,副将羁绊!B:B),2,0)</f>
        <v>紫</v>
      </c>
      <c r="C6" s="9"/>
      <c r="D6" s="9"/>
      <c r="E6" t="s">
        <v>23</v>
      </c>
      <c r="F6" t="str">
        <f>VLOOKUP(E6,IF({1,0},副将羁绊!C:C,副将羁绊!B:B),2,0)</f>
        <v>橙</v>
      </c>
      <c r="G6" s="9"/>
      <c r="H6" t="s">
        <v>24</v>
      </c>
      <c r="I6" t="str">
        <f>VLOOKUP(H6,IF({1,0},副将羁绊!C:C,副将羁绊!B:B),2,0)</f>
        <v>紫</v>
      </c>
      <c r="J6" s="9"/>
      <c r="K6" t="s">
        <v>10</v>
      </c>
      <c r="L6" t="s">
        <v>25</v>
      </c>
      <c r="M6">
        <f>VLOOKUP(L6,IF({1,0},副将羁绊!C:C,副将羁绊!B:B),2,0)</f>
        <v>0</v>
      </c>
      <c r="N6" s="9" t="s">
        <v>26</v>
      </c>
    </row>
    <row r="7" spans="1:14">
      <c r="A7" t="s">
        <v>27</v>
      </c>
      <c r="B7" t="str">
        <f>VLOOKUP(A7,IF({1,0},副将羁绊!C:C,副将羁绊!B:B),2,0)</f>
        <v>紫</v>
      </c>
      <c r="C7" s="9"/>
      <c r="D7" s="9"/>
      <c r="E7" t="s">
        <v>28</v>
      </c>
      <c r="F7" t="str">
        <f>VLOOKUP(E7,IF({1,0},副将羁绊!C:C,副将羁绊!B:B),2,0)</f>
        <v>紫</v>
      </c>
      <c r="G7" s="9"/>
      <c r="H7" t="s">
        <v>29</v>
      </c>
      <c r="I7" t="e">
        <f>VLOOKUP(H7,IF({1,0},副将羁绊!C:C,副将羁绊!B:B),2,0)</f>
        <v>#N/A</v>
      </c>
      <c r="J7" s="39" t="s">
        <v>30</v>
      </c>
      <c r="L7" t="s">
        <v>31</v>
      </c>
      <c r="M7" t="e">
        <f>VLOOKUP(L7,IF({1,0},副将羁绊!C:C,副将羁绊!B:B),2,0)</f>
        <v>#N/A</v>
      </c>
      <c r="N7" s="9"/>
    </row>
    <row r="8" spans="1:14">
      <c r="A8" t="s">
        <v>32</v>
      </c>
      <c r="B8" t="str">
        <f>VLOOKUP(A8,IF({1,0},副将羁绊!C:C,副将羁绊!B:B),2,0)</f>
        <v>橙</v>
      </c>
      <c r="C8" s="9" t="s">
        <v>33</v>
      </c>
      <c r="D8" s="9"/>
      <c r="E8" t="s">
        <v>34</v>
      </c>
      <c r="F8" t="str">
        <f>VLOOKUP(E8,IF({1,0},副将羁绊!C:C,副将羁绊!B:B),2,0)</f>
        <v>绿</v>
      </c>
      <c r="H8" t="s">
        <v>35</v>
      </c>
      <c r="I8" t="e">
        <f>VLOOKUP(H8,IF({1,0},副将羁绊!C:C,副将羁绊!B:B),2,0)</f>
        <v>#N/A</v>
      </c>
      <c r="J8" s="39"/>
      <c r="L8" t="s">
        <v>36</v>
      </c>
      <c r="M8" t="str">
        <f>VLOOKUP(L8,IF({1,0},副将羁绊!C:C,副将羁绊!B:B),2,0)</f>
        <v>蓝</v>
      </c>
      <c r="N8" s="9" t="s">
        <v>37</v>
      </c>
    </row>
    <row r="9" spans="1:14">
      <c r="A9" t="s">
        <v>38</v>
      </c>
      <c r="B9" t="str">
        <f>VLOOKUP(A9,IF({1,0},副将羁绊!C:C,副将羁绊!B:B),2,0)</f>
        <v>橙</v>
      </c>
      <c r="E9" t="s">
        <v>39</v>
      </c>
      <c r="F9" t="str">
        <f>VLOOKUP(E9,IF({1,0},副将羁绊!C:C,副将羁绊!B:B),2,0)</f>
        <v>绿</v>
      </c>
      <c r="G9" s="9" t="s">
        <v>40</v>
      </c>
      <c r="H9" t="s">
        <v>41</v>
      </c>
      <c r="I9" t="e">
        <f>VLOOKUP(H9,IF({1,0},副将羁绊!C:C,副将羁绊!B:B),2,0)</f>
        <v>#N/A</v>
      </c>
      <c r="J9" s="39"/>
      <c r="L9" t="s">
        <v>42</v>
      </c>
      <c r="M9" t="str">
        <f>VLOOKUP(L9,IF({1,0},副将羁绊!C:C,副将羁绊!B:B),2,0)</f>
        <v>蓝</v>
      </c>
      <c r="N9" s="9"/>
    </row>
    <row r="10" spans="1:10">
      <c r="A10" t="s">
        <v>43</v>
      </c>
      <c r="B10" t="str">
        <f>VLOOKUP(A10,IF({1,0},副将羁绊!C:C,副将羁绊!B:B),2,0)</f>
        <v>橙</v>
      </c>
      <c r="C10" s="9" t="s">
        <v>44</v>
      </c>
      <c r="D10" s="9" t="s">
        <v>45</v>
      </c>
      <c r="E10" t="s">
        <v>46</v>
      </c>
      <c r="F10" t="e">
        <f>VLOOKUP(E10,IF({1,0},副将羁绊!C:C,副将羁绊!B:B),2,0)</f>
        <v>#N/A</v>
      </c>
      <c r="G10" s="9"/>
      <c r="H10" t="s">
        <v>47</v>
      </c>
      <c r="I10" t="str">
        <f>VLOOKUP(H10,IF({1,0},副将羁绊!C:C,副将羁绊!B:B),2,0)</f>
        <v>蓝</v>
      </c>
      <c r="J10" s="9" t="s">
        <v>48</v>
      </c>
    </row>
    <row r="11" spans="1:10">
      <c r="A11" t="s">
        <v>49</v>
      </c>
      <c r="B11" t="str">
        <f>VLOOKUP(A11,IF({1,0},副将羁绊!C:C,副将羁绊!B:B),2,0)</f>
        <v>绿</v>
      </c>
      <c r="C11" s="9"/>
      <c r="D11" s="9"/>
      <c r="F11">
        <f>VLOOKUP(E11,IF({1,0},副将羁绊!C:C,副将羁绊!B:B),2,0)</f>
        <v>0</v>
      </c>
      <c r="H11" t="s">
        <v>50</v>
      </c>
      <c r="I11" t="str">
        <f>VLOOKUP(H11,IF({1,0},副将羁绊!C:C,副将羁绊!B:B),2,0)</f>
        <v>紫</v>
      </c>
      <c r="J11" s="9"/>
    </row>
    <row r="12" spans="1:10">
      <c r="A12" t="s">
        <v>51</v>
      </c>
      <c r="B12" t="e">
        <f>VLOOKUP(A12,IF({1,0},副将羁绊!C:C,副将羁绊!B:B),2,0)</f>
        <v>#N/A</v>
      </c>
      <c r="C12" s="9"/>
      <c r="D12" s="9"/>
      <c r="E12" t="s">
        <v>52</v>
      </c>
      <c r="F12">
        <f>VLOOKUP(E12,IF({1,0},副将羁绊!C:C,副将羁绊!B:B),2,0)</f>
        <v>0</v>
      </c>
      <c r="I12">
        <f>VLOOKUP(H12,IF({1,0},副将羁绊!C:C,副将羁绊!B:B),2,0)</f>
        <v>0</v>
      </c>
      <c r="J12" s="39"/>
    </row>
    <row r="13" spans="1:10">
      <c r="A13" s="35" t="s">
        <v>53</v>
      </c>
      <c r="B13" t="e">
        <f>VLOOKUP(A13,IF({1,0},副将羁绊!C:C,副将羁绊!B:B),2,0)</f>
        <v>#N/A</v>
      </c>
      <c r="H13" t="s">
        <v>54</v>
      </c>
      <c r="I13" t="str">
        <f>VLOOKUP(H13,IF({1,0},副将羁绊!C:C,副将羁绊!B:B),2,0)</f>
        <v>橙</v>
      </c>
      <c r="J13" s="9" t="s">
        <v>55</v>
      </c>
    </row>
    <row r="14" spans="1:10">
      <c r="A14" s="36" t="s">
        <v>56</v>
      </c>
      <c r="B14" t="e">
        <f>VLOOKUP(A14,IF({1,0},副将羁绊!C:C,副将羁绊!B:B),2,0)</f>
        <v>#N/A</v>
      </c>
      <c r="H14" t="s">
        <v>57</v>
      </c>
      <c r="I14" t="str">
        <f>VLOOKUP(H14,IF({1,0},副将羁绊!C:C,副将羁绊!B:B),2,0)</f>
        <v>紫</v>
      </c>
      <c r="J14" s="9"/>
    </row>
    <row r="15" spans="1:9">
      <c r="A15" s="36" t="s">
        <v>58</v>
      </c>
      <c r="B15" t="e">
        <f>VLOOKUP(A15,IF({1,0},副将羁绊!C:C,副将羁绊!B:B),2,0)</f>
        <v>#N/A</v>
      </c>
      <c r="H15" t="s">
        <v>59</v>
      </c>
      <c r="I15">
        <f>VLOOKUP(H15,IF({1,0},副将羁绊!C:C,副将羁绊!B:B),2,0)</f>
        <v>0</v>
      </c>
    </row>
    <row r="16" spans="1:9">
      <c r="A16" s="36" t="s">
        <v>60</v>
      </c>
      <c r="B16" t="e">
        <f>VLOOKUP(A16,IF({1,0},副将羁绊!C:C,副将羁绊!B:B),2,0)</f>
        <v>#N/A</v>
      </c>
      <c r="H16" t="s">
        <v>61</v>
      </c>
      <c r="I16" t="e">
        <f>VLOOKUP(H16,IF({1,0},副将羁绊!C:C,副将羁绊!B:B),2,0)</f>
        <v>#N/A</v>
      </c>
    </row>
    <row r="17" spans="1:9">
      <c r="A17" s="37" t="s">
        <v>62</v>
      </c>
      <c r="B17" t="e">
        <f>VLOOKUP(A17,IF({1,0},副将羁绊!C:C,副将羁绊!B:B),2,0)</f>
        <v>#N/A</v>
      </c>
      <c r="H17" t="s">
        <v>63</v>
      </c>
      <c r="I17">
        <f>VLOOKUP(H17,IF({1,0},副将羁绊!C:C,副将羁绊!B:B),2,0)</f>
        <v>0</v>
      </c>
    </row>
    <row r="32" spans="1:6">
      <c r="A32" s="5" t="s">
        <v>64</v>
      </c>
      <c r="B32" s="5" t="s">
        <v>65</v>
      </c>
      <c r="C32" s="5" t="s">
        <v>66</v>
      </c>
      <c r="D32" s="5"/>
      <c r="F32" s="5" t="s">
        <v>67</v>
      </c>
    </row>
    <row r="33" spans="1:6">
      <c r="A33" s="9" t="s">
        <v>68</v>
      </c>
      <c r="B33">
        <f>COUNTIF(A2:N18,A33)</f>
        <v>5</v>
      </c>
      <c r="C33">
        <f>SUM(B33:B37)</f>
        <v>29</v>
      </c>
      <c r="F33" t="s">
        <v>69</v>
      </c>
    </row>
    <row r="34" spans="1:6">
      <c r="A34" s="9" t="s">
        <v>70</v>
      </c>
      <c r="B34">
        <f>COUNTIF(A2:N18,A34)</f>
        <v>5</v>
      </c>
      <c r="F34">
        <v>5</v>
      </c>
    </row>
    <row r="35" spans="1:6">
      <c r="A35" s="9" t="s">
        <v>71</v>
      </c>
      <c r="B35">
        <f>COUNTIF(A2:N18,A35)</f>
        <v>7</v>
      </c>
      <c r="F35">
        <v>7</v>
      </c>
    </row>
    <row r="36" spans="1:6">
      <c r="A36" s="9" t="s">
        <v>72</v>
      </c>
      <c r="B36">
        <f>COUNTIF(A2:N18,A36)</f>
        <v>7</v>
      </c>
      <c r="F36">
        <v>7</v>
      </c>
    </row>
    <row r="37" spans="1:8">
      <c r="A37" s="9" t="s">
        <v>73</v>
      </c>
      <c r="B37">
        <f>COUNTIF(A2:N18,A37)</f>
        <v>5</v>
      </c>
      <c r="F37">
        <v>5</v>
      </c>
      <c r="H37" t="s">
        <v>74</v>
      </c>
    </row>
    <row r="44" ht="18.75" spans="1:1">
      <c r="A44" s="38" t="s">
        <v>75</v>
      </c>
    </row>
    <row r="45" spans="1:2">
      <c r="A45" s="5" t="s">
        <v>64</v>
      </c>
      <c r="B45" s="5" t="s">
        <v>65</v>
      </c>
    </row>
    <row r="46" spans="1:2">
      <c r="A46" s="9" t="s">
        <v>68</v>
      </c>
      <c r="B46">
        <v>6</v>
      </c>
    </row>
    <row r="47" spans="1:2">
      <c r="A47" s="9" t="s">
        <v>70</v>
      </c>
      <c r="B47">
        <v>8</v>
      </c>
    </row>
    <row r="48" spans="1:2">
      <c r="A48" s="9" t="s">
        <v>71</v>
      </c>
      <c r="B48">
        <v>9</v>
      </c>
    </row>
    <row r="49" spans="1:2">
      <c r="A49" s="9" t="s">
        <v>72</v>
      </c>
      <c r="B49">
        <v>11</v>
      </c>
    </row>
    <row r="50" spans="1:2">
      <c r="A50" s="9" t="s">
        <v>73</v>
      </c>
      <c r="B50">
        <v>12</v>
      </c>
    </row>
  </sheetData>
  <mergeCells count="13">
    <mergeCell ref="C3:C7"/>
    <mergeCell ref="C8:C9"/>
    <mergeCell ref="C10:C12"/>
    <mergeCell ref="D10:D11"/>
    <mergeCell ref="G3:G7"/>
    <mergeCell ref="G9:G10"/>
    <mergeCell ref="J3:J4"/>
    <mergeCell ref="J5:J6"/>
    <mergeCell ref="J10:J11"/>
    <mergeCell ref="J13:J14"/>
    <mergeCell ref="N3:N4"/>
    <mergeCell ref="N6:N7"/>
    <mergeCell ref="N8:N9"/>
  </mergeCells>
  <conditionalFormatting sqref="A33">
    <cfRule type="cellIs" dxfId="0" priority="45" operator="equal">
      <formula>"红"</formula>
    </cfRule>
    <cfRule type="cellIs" dxfId="1" priority="44" operator="equal">
      <formula>"橙"</formula>
    </cfRule>
    <cfRule type="cellIs" dxfId="2" priority="43" operator="equal">
      <formula>"紫"</formula>
    </cfRule>
    <cfRule type="cellIs" dxfId="3" priority="42" operator="equal">
      <formula>"蓝"</formula>
    </cfRule>
    <cfRule type="cellIs" dxfId="4" priority="41" operator="equal">
      <formula>"绿"</formula>
    </cfRule>
  </conditionalFormatting>
  <conditionalFormatting sqref="A34">
    <cfRule type="cellIs" dxfId="0" priority="35" operator="equal">
      <formula>"红"</formula>
    </cfRule>
    <cfRule type="cellIs" dxfId="1" priority="34" operator="equal">
      <formula>"橙"</formula>
    </cfRule>
    <cfRule type="cellIs" dxfId="2" priority="33" operator="equal">
      <formula>"紫"</formula>
    </cfRule>
    <cfRule type="cellIs" dxfId="3" priority="32" operator="equal">
      <formula>"蓝"</formula>
    </cfRule>
    <cfRule type="cellIs" dxfId="4" priority="31" operator="equal">
      <formula>"绿"</formula>
    </cfRule>
  </conditionalFormatting>
  <conditionalFormatting sqref="A35">
    <cfRule type="cellIs" dxfId="0" priority="40" operator="equal">
      <formula>"红"</formula>
    </cfRule>
    <cfRule type="cellIs" dxfId="1" priority="39" operator="equal">
      <formula>"橙"</formula>
    </cfRule>
    <cfRule type="cellIs" dxfId="2" priority="38" operator="equal">
      <formula>"紫"</formula>
    </cfRule>
    <cfRule type="cellIs" dxfId="3" priority="37" operator="equal">
      <formula>"蓝"</formula>
    </cfRule>
    <cfRule type="cellIs" dxfId="4" priority="36" operator="equal">
      <formula>"绿"</formula>
    </cfRule>
  </conditionalFormatting>
  <conditionalFormatting sqref="A36">
    <cfRule type="cellIs" dxfId="0" priority="30" operator="equal">
      <formula>"红"</formula>
    </cfRule>
    <cfRule type="cellIs" dxfId="1" priority="29" operator="equal">
      <formula>"橙"</formula>
    </cfRule>
    <cfRule type="cellIs" dxfId="2" priority="28" operator="equal">
      <formula>"紫"</formula>
    </cfRule>
    <cfRule type="cellIs" dxfId="3" priority="27" operator="equal">
      <formula>"蓝"</formula>
    </cfRule>
    <cfRule type="cellIs" dxfId="4" priority="26" operator="equal">
      <formula>"绿"</formula>
    </cfRule>
  </conditionalFormatting>
  <conditionalFormatting sqref="A46">
    <cfRule type="cellIs" dxfId="0" priority="20" operator="equal">
      <formula>"红"</formula>
    </cfRule>
    <cfRule type="cellIs" dxfId="1" priority="19" operator="equal">
      <formula>"橙"</formula>
    </cfRule>
    <cfRule type="cellIs" dxfId="2" priority="18" operator="equal">
      <formula>"紫"</formula>
    </cfRule>
    <cfRule type="cellIs" dxfId="3" priority="17" operator="equal">
      <formula>"蓝"</formula>
    </cfRule>
    <cfRule type="cellIs" dxfId="4" priority="16" operator="equal">
      <formula>"绿"</formula>
    </cfRule>
  </conditionalFormatting>
  <conditionalFormatting sqref="A47">
    <cfRule type="cellIs" dxfId="0" priority="10" operator="equal">
      <formula>"红"</formula>
    </cfRule>
    <cfRule type="cellIs" dxfId="1" priority="9" operator="equal">
      <formula>"橙"</formula>
    </cfRule>
    <cfRule type="cellIs" dxfId="2" priority="8" operator="equal">
      <formula>"紫"</formula>
    </cfRule>
    <cfRule type="cellIs" dxfId="3" priority="7" operator="equal">
      <formula>"蓝"</formula>
    </cfRule>
    <cfRule type="cellIs" dxfId="4" priority="6" operator="equal">
      <formula>"绿"</formula>
    </cfRule>
  </conditionalFormatting>
  <conditionalFormatting sqref="A48">
    <cfRule type="cellIs" dxfId="0" priority="15" operator="equal">
      <formula>"红"</formula>
    </cfRule>
    <cfRule type="cellIs" dxfId="1" priority="14" operator="equal">
      <formula>"橙"</formula>
    </cfRule>
    <cfRule type="cellIs" dxfId="2" priority="13" operator="equal">
      <formula>"紫"</formula>
    </cfRule>
    <cfRule type="cellIs" dxfId="3" priority="12" operator="equal">
      <formula>"蓝"</formula>
    </cfRule>
    <cfRule type="cellIs" dxfId="4" priority="11" operator="equal">
      <formula>"绿"</formula>
    </cfRule>
  </conditionalFormatting>
  <conditionalFormatting sqref="B1:C2 A32:A1048576 C3 A1:A12 B13:D1048576 A16:A21 A23:A24 F33:H37 I20:L1048576 H3:J3 F1:K2 M3:M9 K6:K11 G17:G18 M12:M18 O$1:XFD$1048576 F3:F18 E12:E32 E1:E10 L1:L9 H4:H11 H13:H17 E38:H1048576 J15:J18 J5 J7 D1:D3 M19:N1048576 G28:G32 L12:L16 H20:H32 M1:N2 G20:G22 F20:F32 B3:B12 I4:I17">
    <cfRule type="cellIs" dxfId="4" priority="21" operator="equal">
      <formula>"绿"</formula>
    </cfRule>
    <cfRule type="cellIs" dxfId="3" priority="22" operator="equal">
      <formula>"蓝"</formula>
    </cfRule>
    <cfRule type="cellIs" dxfId="2" priority="23" operator="equal">
      <formula>"紫"</formula>
    </cfRule>
    <cfRule type="cellIs" dxfId="1" priority="24" operator="equal">
      <formula>"橙"</formula>
    </cfRule>
    <cfRule type="cellIs" dxfId="0" priority="25" operator="equal">
      <formula>"红"</formula>
    </cfRule>
  </conditionalFormatting>
  <conditionalFormatting sqref="A3:B12 C3:N3 H4:H11 J5 M12:N22 H13:H17 L4:M9 C8:D8 A13:F22 C10:E10 E4:E9 G8:G9 G11:G22 E12 N5:N6 N8 J7 H20:L22 K5:K11 L12:L16 J15:J18 F4:F12 I4:I17">
    <cfRule type="cellIs" dxfId="4" priority="1" operator="equal">
      <formula>"绿"</formula>
    </cfRule>
    <cfRule type="cellIs" dxfId="3" priority="2" operator="equal">
      <formula>"蓝"</formula>
    </cfRule>
    <cfRule type="cellIs" dxfId="2" priority="3" operator="equal">
      <formula>"紫"</formula>
    </cfRule>
    <cfRule type="cellIs" dxfId="1" priority="4" operator="equal">
      <formula>"橙"</formula>
    </cfRule>
    <cfRule type="cellIs" dxfId="0" priority="5" operator="equal">
      <formula>"红"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workbookViewId="0">
      <selection activeCell="I4" sqref="I4"/>
    </sheetView>
  </sheetViews>
  <sheetFormatPr defaultColWidth="9" defaultRowHeight="13.5"/>
  <cols>
    <col min="4" max="4" width="13"/>
    <col min="5" max="6" width="12.5"/>
  </cols>
  <sheetData>
    <row r="1" ht="75.35" spans="2:11">
      <c r="B1" t="s">
        <v>68</v>
      </c>
      <c r="C1" s="2" t="s">
        <v>21</v>
      </c>
      <c r="D1" s="3" t="str">
        <f>_xlfn.DISPIMG("ID_3ED3D2D04F1346469B33919D3EA6A4E1",1)</f>
        <v>=DISPIMG("ID_3ED3D2D04F1346469B33919D3EA6A4E1",1)</v>
      </c>
      <c r="E1" s="30" t="s">
        <v>43</v>
      </c>
      <c r="F1" s="31" t="s">
        <v>76</v>
      </c>
      <c r="I1" s="5" t="s">
        <v>64</v>
      </c>
      <c r="J1" s="5" t="s">
        <v>65</v>
      </c>
      <c r="K1" s="5" t="s">
        <v>66</v>
      </c>
    </row>
    <row r="2" ht="66.55" spans="2:11">
      <c r="B2" t="s">
        <v>70</v>
      </c>
      <c r="C2" s="6" t="s">
        <v>16</v>
      </c>
      <c r="D2" s="7" t="str">
        <f>_xlfn.DISPIMG("ID_66FBF6EAA8DE4D8DADB7DD407CADFC23",1)</f>
        <v>=DISPIMG("ID_66FBF6EAA8DE4D8DADB7DD407CADFC23",1)</v>
      </c>
      <c r="E2" s="21" t="s">
        <v>13</v>
      </c>
      <c r="F2" s="32" t="s">
        <v>12</v>
      </c>
      <c r="I2" s="9" t="s">
        <v>68</v>
      </c>
      <c r="J2">
        <f>COUNTIF(B:B,I2)</f>
        <v>5</v>
      </c>
      <c r="K2">
        <f>SUM(J2:J6)</f>
        <v>29</v>
      </c>
    </row>
    <row r="3" ht="55.25" spans="2:10">
      <c r="B3" t="s">
        <v>73</v>
      </c>
      <c r="C3" s="10" t="s">
        <v>11</v>
      </c>
      <c r="D3" s="11" t="str">
        <f>_xlfn.DISPIMG("ID_11C92F29BFFE411A995E9B0903163C1E",1)</f>
        <v>=DISPIMG("ID_11C92F29BFFE411A995E9B0903163C1E",1)</v>
      </c>
      <c r="E3" s="13"/>
      <c r="F3" s="33"/>
      <c r="I3" s="9" t="s">
        <v>70</v>
      </c>
      <c r="J3">
        <f>COUNTIF(B:B,I3)</f>
        <v>5</v>
      </c>
    </row>
    <row r="4" ht="96.1" spans="2:10">
      <c r="B4" t="s">
        <v>72</v>
      </c>
      <c r="C4" s="6" t="s">
        <v>19</v>
      </c>
      <c r="D4" s="7" t="str">
        <f>_xlfn.DISPIMG("ID_E6C703FCBBAE433BB9C736A60A135ADE",1)</f>
        <v>=DISPIMG("ID_E6C703FCBBAE433BB9C736A60A135ADE",1)</v>
      </c>
      <c r="E4" s="21"/>
      <c r="F4" s="32" t="s">
        <v>20</v>
      </c>
      <c r="I4" s="9" t="s">
        <v>71</v>
      </c>
      <c r="J4">
        <f>COUNTIF(B:B,I4)</f>
        <v>7</v>
      </c>
    </row>
    <row r="5" ht="64.6" spans="2:10">
      <c r="B5" t="s">
        <v>71</v>
      </c>
      <c r="C5" s="10" t="s">
        <v>24</v>
      </c>
      <c r="D5" s="13" t="str">
        <f>_xlfn.DISPIMG("ID_5359161DD4D44B6D874FC176279E7237",1)</f>
        <v>=DISPIMG("ID_5359161DD4D44B6D874FC176279E7237",1)</v>
      </c>
      <c r="E5" s="13"/>
      <c r="F5" s="33"/>
      <c r="I5" s="9" t="s">
        <v>72</v>
      </c>
      <c r="J5">
        <f>COUNTIF(B:B,I5)</f>
        <v>7</v>
      </c>
    </row>
    <row r="6" ht="63.25" spans="2:10">
      <c r="B6" t="s">
        <v>73</v>
      </c>
      <c r="C6" s="6" t="s">
        <v>4</v>
      </c>
      <c r="D6" s="7" t="str">
        <f>_xlfn.DISPIMG("ID_31A68ED44E084C5DAE6E148B3950B31E",1)</f>
        <v>=DISPIMG("ID_31A68ED44E084C5DAE6E148B3950B31E",1)</v>
      </c>
      <c r="E6" s="21"/>
      <c r="F6" s="32" t="s">
        <v>5</v>
      </c>
      <c r="I6" s="9" t="s">
        <v>73</v>
      </c>
      <c r="J6">
        <f>COUNTIF(B:B,I6)</f>
        <v>5</v>
      </c>
    </row>
    <row r="7" ht="66.55" spans="2:6">
      <c r="B7" t="s">
        <v>71</v>
      </c>
      <c r="C7" s="14" t="s">
        <v>13</v>
      </c>
      <c r="D7" s="15" t="str">
        <f>_xlfn.DISPIMG("ID_66FBF6EAA8DE4D8DADB7DD407CADFC23",1)</f>
        <v>=DISPIMG("ID_66FBF6EAA8DE4D8DADB7DD407CADFC23",1)</v>
      </c>
      <c r="E7" s="5" t="s">
        <v>77</v>
      </c>
      <c r="F7" s="34"/>
    </row>
    <row r="8" ht="52" spans="2:6">
      <c r="B8" t="s">
        <v>70</v>
      </c>
      <c r="C8" s="17" t="s">
        <v>17</v>
      </c>
      <c r="D8" s="18" t="str">
        <f>_xlfn.DISPIMG("ID_B1036ED424F747F2AFEEE0077A68F364",1)</f>
        <v>=DISPIMG("ID_B1036ED424F747F2AFEEE0077A68F364",1)</v>
      </c>
      <c r="F8" s="34"/>
    </row>
    <row r="9" ht="68.3" spans="2:6">
      <c r="B9" t="s">
        <v>71</v>
      </c>
      <c r="C9" s="17" t="s">
        <v>22</v>
      </c>
      <c r="D9" t="str">
        <f>_xlfn.DISPIMG("ID_9583C6EF1A80445595674BE4E703D187",1)</f>
        <v>=DISPIMG("ID_9583C6EF1A80445595674BE4E703D187",1)</v>
      </c>
      <c r="F9" s="34"/>
    </row>
    <row r="10" ht="70.9" spans="2:6">
      <c r="B10" t="s">
        <v>71</v>
      </c>
      <c r="C10" s="10" t="s">
        <v>27</v>
      </c>
      <c r="D10" s="13" t="str">
        <f>_xlfn.DISPIMG("ID_DA448F4EE4524DF48B1DAD1BEC610047",1)</f>
        <v>=DISPIMG("ID_DA448F4EE4524DF48B1DAD1BEC610047",1)</v>
      </c>
      <c r="E10" s="13"/>
      <c r="F10" s="33"/>
    </row>
    <row r="11" ht="74.35" spans="2:6">
      <c r="B11" t="s">
        <v>72</v>
      </c>
      <c r="C11" s="6" t="s">
        <v>38</v>
      </c>
      <c r="D11" s="7" t="str">
        <f>_xlfn.DISPIMG("ID_663236F7D14845CFA82DB21C6607F93C",1)</f>
        <v>=DISPIMG("ID_663236F7D14845CFA82DB21C6607F93C",1)</v>
      </c>
      <c r="E11" s="21"/>
      <c r="F11" s="32" t="s">
        <v>33</v>
      </c>
    </row>
    <row r="12" ht="71.4" spans="2:6">
      <c r="B12" t="s">
        <v>72</v>
      </c>
      <c r="C12" s="10" t="s">
        <v>32</v>
      </c>
      <c r="D12" s="11" t="str">
        <f>_xlfn.DISPIMG("ID_31C1EA98DF954A39A534CFD183D124C2",1)</f>
        <v>=DISPIMG("ID_31C1EA98DF954A39A534CFD183D124C2",1)</v>
      </c>
      <c r="E12" s="13" t="str">
        <f>_xlfn.DISPIMG("ID_568C5678B3C04C45BC30B10530CCE489",1)</f>
        <v>=DISPIMG("ID_568C5678B3C04C45BC30B10530CCE489",1)</v>
      </c>
      <c r="F12" s="33"/>
    </row>
    <row r="13" ht="52" spans="2:6">
      <c r="B13" t="s">
        <v>70</v>
      </c>
      <c r="C13" s="6" t="s">
        <v>36</v>
      </c>
      <c r="D13" s="7" t="str">
        <f>_xlfn.DISPIMG("ID_2CC636E7460F42E78D9909CB295871F1",1)</f>
        <v>=DISPIMG("ID_2CC636E7460F42E78D9909CB295871F1",1)</v>
      </c>
      <c r="E13" s="21" t="s">
        <v>15</v>
      </c>
      <c r="F13" s="32" t="s">
        <v>78</v>
      </c>
    </row>
    <row r="14" ht="79.5" spans="2:6">
      <c r="B14" t="s">
        <v>70</v>
      </c>
      <c r="C14" s="10" t="s">
        <v>42</v>
      </c>
      <c r="D14" s="11" t="str">
        <f>_xlfn.DISPIMG("ID_892718AA28F64A53A67B5CF07C66CA79",1)</f>
        <v>=DISPIMG("ID_892718AA28F64A53A67B5CF07C66CA79",1)</v>
      </c>
      <c r="E14" s="13" t="s">
        <v>79</v>
      </c>
      <c r="F14" s="33"/>
    </row>
    <row r="15" ht="67.6" spans="2:6">
      <c r="B15" t="s">
        <v>72</v>
      </c>
      <c r="C15" s="6" t="s">
        <v>43</v>
      </c>
      <c r="D15" s="7" t="str">
        <f>_xlfn.DISPIMG("ID_05A344317DBD45CCA0D8D5526B5E312C",1)</f>
        <v>=DISPIMG("ID_05A344317DBD45CCA0D8D5526B5E312C",1)</v>
      </c>
      <c r="E15" s="21"/>
      <c r="F15" s="32" t="s">
        <v>45</v>
      </c>
    </row>
    <row r="16" ht="66.55" spans="2:6">
      <c r="B16" t="s">
        <v>68</v>
      </c>
      <c r="C16" s="10" t="s">
        <v>49</v>
      </c>
      <c r="D16" s="13" t="str">
        <f>_xlfn.DISPIMG("ID_BF69D0CB241A4B309DAB5B5516599510",1)</f>
        <v>=DISPIMG("ID_BF69D0CB241A4B309DAB5B5516599510",1)</v>
      </c>
      <c r="E16" s="13"/>
      <c r="F16" s="33"/>
    </row>
    <row r="17" ht="75" spans="2:6">
      <c r="B17" t="s">
        <v>72</v>
      </c>
      <c r="C17" s="6" t="s">
        <v>54</v>
      </c>
      <c r="D17" s="7" t="str">
        <f>_xlfn.DISPIMG("ID_416325AFD7CD4B6EA4D43F30736E77C2",1)</f>
        <v>=DISPIMG("ID_416325AFD7CD4B6EA4D43F30736E77C2",1)</v>
      </c>
      <c r="E17" s="21"/>
      <c r="F17" s="32" t="s">
        <v>55</v>
      </c>
    </row>
    <row r="18" ht="61" customHeight="1" spans="2:6">
      <c r="B18" t="s">
        <v>71</v>
      </c>
      <c r="C18" s="19" t="s">
        <v>57</v>
      </c>
      <c r="D18" s="11" t="str">
        <f>_xlfn.DISPIMG("ID_635C7BFE90154DCD8915D685F2E61A5F",1)</f>
        <v>=DISPIMG("ID_635C7BFE90154DCD8915D685F2E61A5F",1)</v>
      </c>
      <c r="E18" s="13" t="s">
        <v>80</v>
      </c>
      <c r="F18" s="33"/>
    </row>
    <row r="19" ht="65.6" spans="3:4">
      <c r="C19" s="20" t="s">
        <v>81</v>
      </c>
      <c r="D19" s="18" t="str">
        <f>_xlfn.DISPIMG("ID_586548F7BF124791B2C8908FB958A3DC",1)</f>
        <v>=DISPIMG("ID_586548F7BF124791B2C8908FB958A3DC",1)</v>
      </c>
    </row>
    <row r="20" ht="51.45" spans="3:5">
      <c r="C20" s="20" t="s">
        <v>82</v>
      </c>
      <c r="D20" s="18" t="str">
        <f>_xlfn.DISPIMG("ID_202A4ECB9C7B4AF88C7F9346EC27D6A3",1)</f>
        <v>=DISPIMG("ID_202A4ECB9C7B4AF88C7F9346EC27D6A3",1)</v>
      </c>
      <c r="E20" t="s">
        <v>24</v>
      </c>
    </row>
    <row r="21" ht="71.25" spans="3:4">
      <c r="C21" t="s">
        <v>59</v>
      </c>
      <c r="D21" s="18" t="str">
        <f>_xlfn.DISPIMG("ID_BC3E9AE9624F42BB9336CDE03FF500D9",1)</f>
        <v>=DISPIMG("ID_BC3E9AE9624F42BB9336CDE03FF500D9",1)</v>
      </c>
    </row>
    <row r="22" ht="60.25" spans="2:6">
      <c r="B22" t="s">
        <v>73</v>
      </c>
      <c r="C22" s="6" t="s">
        <v>6</v>
      </c>
      <c r="D22" s="7" t="str">
        <f>_xlfn.DISPIMG("ID_29E7F6D140134533BF405457F3102DB6",1)</f>
        <v>=DISPIMG("ID_29E7F6D140134533BF405457F3102DB6",1)</v>
      </c>
      <c r="E22" s="21"/>
      <c r="F22" s="32" t="s">
        <v>7</v>
      </c>
    </row>
    <row r="23" ht="49.15" spans="2:6">
      <c r="B23" t="s">
        <v>72</v>
      </c>
      <c r="C23" s="17" t="s">
        <v>14</v>
      </c>
      <c r="D23" t="str">
        <f>_xlfn.DISPIMG("ID_3FDF22CD94FB42649DBBFF3B307E3B26",1)</f>
        <v>=DISPIMG("ID_3FDF22CD94FB42649DBBFF3B307E3B26",1)</v>
      </c>
      <c r="F23" s="34"/>
    </row>
    <row r="24" ht="58.2" spans="2:6">
      <c r="B24" t="s">
        <v>73</v>
      </c>
      <c r="C24" s="17" t="s">
        <v>18</v>
      </c>
      <c r="D24" t="str">
        <f>_xlfn.DISPIMG("ID_2ECF1B03065347879BD6381829B11366",1)</f>
        <v>=DISPIMG("ID_2ECF1B03065347879BD6381829B11366",1)</v>
      </c>
      <c r="F24" s="34"/>
    </row>
    <row r="25" ht="68.75" spans="2:6">
      <c r="B25" t="s">
        <v>72</v>
      </c>
      <c r="C25" s="17" t="s">
        <v>23</v>
      </c>
      <c r="D25" t="str">
        <f>_xlfn.DISPIMG("ID_98BAAC17F12E4714B5C2FC23B4BDE471",1)</f>
        <v>=DISPIMG("ID_98BAAC17F12E4714B5C2FC23B4BDE471",1)</v>
      </c>
      <c r="F25" s="34"/>
    </row>
    <row r="26" ht="79.5" spans="2:6">
      <c r="B26" t="s">
        <v>71</v>
      </c>
      <c r="C26" s="10" t="s">
        <v>28</v>
      </c>
      <c r="D26" s="13" t="str">
        <f>_xlfn.DISPIMG("ID_0C40D3A6E32249D3A07A4EE742AA9610",1)</f>
        <v>=DISPIMG("ID_0C40D3A6E32249D3A07A4EE742AA9610",1)</v>
      </c>
      <c r="E26" s="13"/>
      <c r="F26" s="33"/>
    </row>
    <row r="27" ht="75" spans="3:4">
      <c r="C27" t="s">
        <v>63</v>
      </c>
      <c r="D27" t="str">
        <f>_xlfn.DISPIMG("ID_2BEA219A8909439894B423AD7E678CD2",1)</f>
        <v>=DISPIMG("ID_2BEA219A8909439894B423AD7E678CD2",1)</v>
      </c>
    </row>
    <row r="28" ht="61.85" spans="3:4">
      <c r="C28" s="20" t="s">
        <v>83</v>
      </c>
      <c r="D28" t="str">
        <f>_xlfn.DISPIMG("ID_5CE2752379164A2AA677058A70FC4A96",1)</f>
        <v>=DISPIMG("ID_5CE2752379164A2AA677058A70FC4A96",1)</v>
      </c>
    </row>
    <row r="29" ht="72.8" spans="3:4">
      <c r="C29" t="s">
        <v>52</v>
      </c>
      <c r="D29" t="str">
        <f>_xlfn.DISPIMG("ID_434CC83F9F9E46C9A6FA2F580338E50D",1)</f>
        <v>=DISPIMG("ID_434CC83F9F9E46C9A6FA2F580338E50D",1)</v>
      </c>
    </row>
    <row r="30" ht="75" spans="2:6">
      <c r="B30" t="s">
        <v>73</v>
      </c>
      <c r="C30" s="6" t="s">
        <v>8</v>
      </c>
      <c r="D30" s="21" t="str">
        <f>_xlfn.DISPIMG("ID_472EEE497238462DBC808F9E9F0D4ABF",1)</f>
        <v>=DISPIMG("ID_472EEE497238462DBC808F9E9F0D4ABF",1)</v>
      </c>
      <c r="E30" s="21"/>
      <c r="F30" s="32" t="s">
        <v>9</v>
      </c>
    </row>
    <row r="31" ht="61" customHeight="1" spans="2:6">
      <c r="B31" t="s">
        <v>68</v>
      </c>
      <c r="C31" s="19" t="s">
        <v>15</v>
      </c>
      <c r="D31" s="11" t="str">
        <f>_xlfn.DISPIMG("ID_C5E272E1579444B8B33B5FC79FBED3F5",1)</f>
        <v>=DISPIMG("ID_C5E272E1579444B8B33B5FC79FBED3F5",1)</v>
      </c>
      <c r="E31" s="13"/>
      <c r="F31" s="33"/>
    </row>
    <row r="32" ht="63.6" spans="2:6">
      <c r="B32" t="s">
        <v>68</v>
      </c>
      <c r="C32" s="6" t="s">
        <v>39</v>
      </c>
      <c r="D32" s="21" t="str">
        <f>_xlfn.DISPIMG("ID_9FB3A3F94FB14DBDBA72058F9600FF14",1)</f>
        <v>=DISPIMG("ID_9FB3A3F94FB14DBDBA72058F9600FF14",1)</v>
      </c>
      <c r="E32" s="21"/>
      <c r="F32" s="32" t="s">
        <v>84</v>
      </c>
    </row>
    <row r="33" ht="61" customHeight="1" spans="2:6">
      <c r="B33" t="s">
        <v>68</v>
      </c>
      <c r="C33" s="10" t="s">
        <v>34</v>
      </c>
      <c r="D33" s="13" t="str">
        <f>_xlfn.DISPIMG("ID_E6F09B2B45214C91AC9008C109F252DB",1)</f>
        <v>=DISPIMG("ID_E6F09B2B45214C91AC9008C109F252DB",1)</v>
      </c>
      <c r="E33" s="13"/>
      <c r="F33" s="33"/>
    </row>
    <row r="34" ht="75" spans="2:6">
      <c r="B34" t="s">
        <v>71</v>
      </c>
      <c r="C34" s="6" t="s">
        <v>50</v>
      </c>
      <c r="D34" s="21" t="str">
        <f>_xlfn.DISPIMG("ID_4D9ECB37D0D94CABA3CE87C407C109B1",1)</f>
        <v>=DISPIMG("ID_4D9ECB37D0D94CABA3CE87C407C109B1",1)</v>
      </c>
      <c r="E34" s="21"/>
      <c r="F34" s="32" t="s">
        <v>48</v>
      </c>
    </row>
    <row r="35" ht="78" spans="2:6">
      <c r="B35" t="s">
        <v>70</v>
      </c>
      <c r="C35" s="10" t="s">
        <v>47</v>
      </c>
      <c r="D35" s="13" t="str">
        <f>_xlfn.DISPIMG("ID_73D0186A61244D8DBB80C39D88C0521D",1)</f>
        <v>=DISPIMG("ID_73D0186A61244D8DBB80C39D88C0521D",1)</v>
      </c>
      <c r="E35" s="13"/>
      <c r="F35" s="33"/>
    </row>
    <row r="36" ht="60.5" spans="3:4">
      <c r="C36" t="s">
        <v>25</v>
      </c>
      <c r="D36" t="str">
        <f>_xlfn.DISPIMG("ID_86B6A585664B4638AB9E81A89865B8CC",1)</f>
        <v>=DISPIMG("ID_86B6A585664B4638AB9E81A89865B8CC",1)</v>
      </c>
    </row>
  </sheetData>
  <mergeCells count="11">
    <mergeCell ref="F2:F3"/>
    <mergeCell ref="F4:F5"/>
    <mergeCell ref="F6:F10"/>
    <mergeCell ref="F11:F12"/>
    <mergeCell ref="F13:F14"/>
    <mergeCell ref="F15:F16"/>
    <mergeCell ref="F17:F18"/>
    <mergeCell ref="F22:F26"/>
    <mergeCell ref="F30:F31"/>
    <mergeCell ref="F32:F33"/>
    <mergeCell ref="F34:F35"/>
  </mergeCells>
  <conditionalFormatting sqref="I2">
    <cfRule type="cellIs" dxfId="0" priority="25" operator="equal">
      <formula>"红"</formula>
    </cfRule>
    <cfRule type="cellIs" dxfId="1" priority="24" operator="equal">
      <formula>"橙"</formula>
    </cfRule>
    <cfRule type="cellIs" dxfId="2" priority="23" operator="equal">
      <formula>"紫"</formula>
    </cfRule>
    <cfRule type="cellIs" dxfId="3" priority="22" operator="equal">
      <formula>"蓝"</formula>
    </cfRule>
    <cfRule type="cellIs" dxfId="4" priority="21" operator="equal">
      <formula>"绿"</formula>
    </cfRule>
  </conditionalFormatting>
  <conditionalFormatting sqref="I3">
    <cfRule type="cellIs" dxfId="0" priority="15" operator="equal">
      <formula>"红"</formula>
    </cfRule>
    <cfRule type="cellIs" dxfId="1" priority="14" operator="equal">
      <formula>"橙"</formula>
    </cfRule>
    <cfRule type="cellIs" dxfId="2" priority="13" operator="equal">
      <formula>"紫"</formula>
    </cfRule>
    <cfRule type="cellIs" dxfId="3" priority="12" operator="equal">
      <formula>"蓝"</formula>
    </cfRule>
    <cfRule type="cellIs" dxfId="4" priority="11" operator="equal">
      <formula>"绿"</formula>
    </cfRule>
  </conditionalFormatting>
  <conditionalFormatting sqref="I4">
    <cfRule type="cellIs" dxfId="0" priority="20" operator="equal">
      <formula>"红"</formula>
    </cfRule>
    <cfRule type="cellIs" dxfId="1" priority="19" operator="equal">
      <formula>"橙"</formula>
    </cfRule>
    <cfRule type="cellIs" dxfId="2" priority="18" operator="equal">
      <formula>"紫"</formula>
    </cfRule>
    <cfRule type="cellIs" dxfId="3" priority="17" operator="equal">
      <formula>"蓝"</formula>
    </cfRule>
    <cfRule type="cellIs" dxfId="4" priority="16" operator="equal">
      <formula>"绿"</formula>
    </cfRule>
  </conditionalFormatting>
  <conditionalFormatting sqref="I5">
    <cfRule type="cellIs" dxfId="0" priority="10" operator="equal">
      <formula>"红"</formula>
    </cfRule>
    <cfRule type="cellIs" dxfId="1" priority="9" operator="equal">
      <formula>"橙"</formula>
    </cfRule>
    <cfRule type="cellIs" dxfId="2" priority="8" operator="equal">
      <formula>"紫"</formula>
    </cfRule>
    <cfRule type="cellIs" dxfId="3" priority="7" operator="equal">
      <formula>"蓝"</formula>
    </cfRule>
    <cfRule type="cellIs" dxfId="4" priority="6" operator="equal">
      <formula>"绿"</formula>
    </cfRule>
  </conditionalFormatting>
  <conditionalFormatting sqref="B$1:B$1048576">
    <cfRule type="cellIs" dxfId="5" priority="26" operator="equal">
      <formula>"红"</formula>
    </cfRule>
    <cfRule type="cellIs" dxfId="6" priority="27" operator="equal">
      <formula>"橙"</formula>
    </cfRule>
    <cfRule type="cellIs" dxfId="7" priority="28" operator="equal">
      <formula>"紫"</formula>
    </cfRule>
    <cfRule type="cellIs" dxfId="8" priority="29" operator="equal">
      <formula>"蓝"</formula>
    </cfRule>
    <cfRule type="cellIs" dxfId="9" priority="30" operator="equal">
      <formula>"绿"</formula>
    </cfRule>
  </conditionalFormatting>
  <conditionalFormatting sqref="I1:I6 J1:K6">
    <cfRule type="cellIs" dxfId="0" priority="5" operator="equal">
      <formula>"红"</formula>
    </cfRule>
    <cfRule type="cellIs" dxfId="1" priority="4" operator="equal">
      <formula>"橙"</formula>
    </cfRule>
    <cfRule type="cellIs" dxfId="2" priority="3" operator="equal">
      <formula>"紫"</formula>
    </cfRule>
    <cfRule type="cellIs" dxfId="3" priority="2" operator="equal">
      <formula>"蓝"</formula>
    </cfRule>
    <cfRule type="cellIs" dxfId="4" priority="1" operator="equal">
      <formula>"绿"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7"/>
  <sheetViews>
    <sheetView tabSelected="1" topLeftCell="B11" workbookViewId="0">
      <selection activeCell="E14" sqref="E14"/>
    </sheetView>
  </sheetViews>
  <sheetFormatPr defaultColWidth="9" defaultRowHeight="13.5" outlineLevelCol="7"/>
  <cols>
    <col min="4" max="4" width="13"/>
    <col min="5" max="5" width="43.75" style="1" customWidth="1"/>
  </cols>
  <sheetData>
    <row r="1" ht="75.2" spans="2:8">
      <c r="B1" t="s">
        <v>68</v>
      </c>
      <c r="C1" s="2" t="s">
        <v>21</v>
      </c>
      <c r="D1" s="3" t="str">
        <f>_xlfn.DISPIMG("ID_3ED3D2D04F1346469B33919D3EA6A4E1",1)</f>
        <v>=DISPIMG("ID_3ED3D2D04F1346469B33919D3EA6A4E1",1)</v>
      </c>
      <c r="E1" s="4" t="s">
        <v>85</v>
      </c>
      <c r="F1" s="5" t="s">
        <v>64</v>
      </c>
      <c r="G1" s="5" t="s">
        <v>65</v>
      </c>
      <c r="H1" s="5" t="s">
        <v>66</v>
      </c>
    </row>
    <row r="2" ht="69.25" spans="2:8">
      <c r="B2" t="s">
        <v>70</v>
      </c>
      <c r="C2" s="6" t="s">
        <v>16</v>
      </c>
      <c r="D2" s="7" t="str">
        <f>_xlfn.DISPIMG("ID_66FBF6EAA8DE4D8DADB7DD407CADFC23",1)</f>
        <v>=DISPIMG("ID_66FBF6EAA8DE4D8DADB7DD407CADFC23",1)</v>
      </c>
      <c r="E2" s="8" t="s">
        <v>86</v>
      </c>
      <c r="F2" s="9" t="s">
        <v>68</v>
      </c>
      <c r="G2">
        <f>COUNTIF(B:B,F2)</f>
        <v>5</v>
      </c>
      <c r="H2">
        <f>SUM(G2:G6)</f>
        <v>30</v>
      </c>
    </row>
    <row r="3" ht="54.25" spans="2:7">
      <c r="B3" t="s">
        <v>73</v>
      </c>
      <c r="C3" s="10" t="s">
        <v>11</v>
      </c>
      <c r="D3" s="11" t="str">
        <f>_xlfn.DISPIMG("ID_11C92F29BFFE411A995E9B0903163C1E",1)</f>
        <v>=DISPIMG("ID_11C92F29BFFE411A995E9B0903163C1E",1)</v>
      </c>
      <c r="E3" s="12" t="s">
        <v>87</v>
      </c>
      <c r="F3" s="9" t="s">
        <v>70</v>
      </c>
      <c r="G3">
        <f>COUNTIF(B:B,F3)</f>
        <v>5</v>
      </c>
    </row>
    <row r="4" ht="99.95" spans="2:7">
      <c r="B4" t="s">
        <v>72</v>
      </c>
      <c r="C4" s="6" t="s">
        <v>19</v>
      </c>
      <c r="D4" s="7" t="str">
        <f>_xlfn.DISPIMG("ID_E6C703FCBBAE433BB9C736A60A135ADE",1)</f>
        <v>=DISPIMG("ID_E6C703FCBBAE433BB9C736A60A135ADE",1)</v>
      </c>
      <c r="E4" s="8" t="s">
        <v>88</v>
      </c>
      <c r="F4" s="9" t="s">
        <v>71</v>
      </c>
      <c r="G4">
        <f>COUNTIF(B:B,F4)</f>
        <v>7</v>
      </c>
    </row>
    <row r="5" ht="64" spans="2:7">
      <c r="B5" t="s">
        <v>71</v>
      </c>
      <c r="C5" s="10" t="s">
        <v>24</v>
      </c>
      <c r="D5" s="13" t="str">
        <f>_xlfn.DISPIMG("ID_5359161DD4D44B6D874FC176279E7237",1)</f>
        <v>=DISPIMG("ID_5359161DD4D44B6D874FC176279E7237",1)</v>
      </c>
      <c r="E5" s="12" t="s">
        <v>89</v>
      </c>
      <c r="F5" s="9" t="s">
        <v>72</v>
      </c>
      <c r="G5">
        <f>COUNTIF(B:B,F5)</f>
        <v>7</v>
      </c>
    </row>
    <row r="6" ht="65.75" spans="2:7">
      <c r="B6" t="s">
        <v>73</v>
      </c>
      <c r="C6" s="6" t="s">
        <v>4</v>
      </c>
      <c r="D6" s="7" t="str">
        <f>_xlfn.DISPIMG("ID_31A68ED44E084C5DAE6E148B3950B31E",1)</f>
        <v>=DISPIMG("ID_31A68ED44E084C5DAE6E148B3950B31E",1)</v>
      </c>
      <c r="E6" s="8" t="s">
        <v>90</v>
      </c>
      <c r="F6" s="9" t="s">
        <v>73</v>
      </c>
      <c r="G6">
        <f>COUNTIF(B:B,F6)</f>
        <v>6</v>
      </c>
    </row>
    <row r="7" ht="69.25" spans="2:5">
      <c r="B7" t="s">
        <v>71</v>
      </c>
      <c r="C7" s="14" t="s">
        <v>13</v>
      </c>
      <c r="D7" s="15" t="str">
        <f>_xlfn.DISPIMG("ID_66FBF6EAA8DE4D8DADB7DD407CADFC23",1)</f>
        <v>=DISPIMG("ID_66FBF6EAA8DE4D8DADB7DD407CADFC23",1)</v>
      </c>
      <c r="E7" s="16" t="s">
        <v>91</v>
      </c>
    </row>
    <row r="8" ht="54.8" spans="2:5">
      <c r="B8" t="s">
        <v>70</v>
      </c>
      <c r="C8" s="17" t="s">
        <v>17</v>
      </c>
      <c r="D8" s="18" t="str">
        <f>_xlfn.DISPIMG("ID_B1036ED424F747F2AFEEE0077A68F364",1)</f>
        <v>=DISPIMG("ID_B1036ED424F747F2AFEEE0077A68F364",1)</v>
      </c>
      <c r="E8" s="1" t="s">
        <v>92</v>
      </c>
    </row>
    <row r="9" ht="71.25" spans="2:5">
      <c r="B9" t="s">
        <v>71</v>
      </c>
      <c r="C9" s="17" t="s">
        <v>22</v>
      </c>
      <c r="D9" t="str">
        <f>_xlfn.DISPIMG("ID_9583C6EF1A80445595674BE4E703D187",1)</f>
        <v>=DISPIMG("ID_9583C6EF1A80445595674BE4E703D187",1)</v>
      </c>
      <c r="E9" s="1" t="s">
        <v>93</v>
      </c>
    </row>
    <row r="10" ht="70.8" spans="2:5">
      <c r="B10" t="s">
        <v>71</v>
      </c>
      <c r="C10" s="10" t="s">
        <v>27</v>
      </c>
      <c r="D10" s="13" t="str">
        <f>_xlfn.DISPIMG("ID_DA448F4EE4524DF48B1DAD1BEC610047",1)</f>
        <v>=DISPIMG("ID_DA448F4EE4524DF48B1DAD1BEC610047",1)</v>
      </c>
      <c r="E10" s="12" t="s">
        <v>94</v>
      </c>
    </row>
    <row r="11" ht="77.35" spans="2:5">
      <c r="B11" t="s">
        <v>72</v>
      </c>
      <c r="C11" s="6" t="s">
        <v>38</v>
      </c>
      <c r="D11" s="7" t="str">
        <f>_xlfn.DISPIMG("ID_663236F7D14845CFA82DB21C6607F93C",1)</f>
        <v>=DISPIMG("ID_663236F7D14845CFA82DB21C6607F93C",1)</v>
      </c>
      <c r="E11" s="8" t="s">
        <v>95</v>
      </c>
    </row>
    <row r="12" ht="70.35" spans="2:5">
      <c r="B12" t="s">
        <v>72</v>
      </c>
      <c r="C12" s="10" t="s">
        <v>32</v>
      </c>
      <c r="D12" s="11" t="str">
        <f>_xlfn.DISPIMG("ID_31C1EA98DF954A39A534CFD183D124C2",1)</f>
        <v>=DISPIMG("ID_31C1EA98DF954A39A534CFD183D124C2",1)</v>
      </c>
      <c r="E12" s="12" t="s">
        <v>96</v>
      </c>
    </row>
    <row r="13" ht="54.8" spans="2:5">
      <c r="B13" t="s">
        <v>70</v>
      </c>
      <c r="C13" s="6" t="s">
        <v>36</v>
      </c>
      <c r="D13" s="7" t="str">
        <f>_xlfn.DISPIMG("ID_2CC636E7460F42E78D9909CB295871F1",1)</f>
        <v>=DISPIMG("ID_2CC636E7460F42E78D9909CB295871F1",1)</v>
      </c>
      <c r="E13" s="8" t="s">
        <v>97</v>
      </c>
    </row>
    <row r="14" ht="116.2" spans="2:5">
      <c r="B14" t="s">
        <v>70</v>
      </c>
      <c r="C14" s="10" t="s">
        <v>42</v>
      </c>
      <c r="D14" s="11" t="str">
        <f>_xlfn.DISPIMG("ID_892718AA28F64A53A67B5CF07C66CA79",1)</f>
        <v>=DISPIMG("ID_892718AA28F64A53A67B5CF07C66CA79",1)</v>
      </c>
      <c r="E14" s="12" t="s">
        <v>98</v>
      </c>
    </row>
    <row r="15" ht="70.55" spans="2:5">
      <c r="B15" t="s">
        <v>72</v>
      </c>
      <c r="C15" s="6" t="s">
        <v>43</v>
      </c>
      <c r="D15" s="7" t="str">
        <f>_xlfn.DISPIMG("ID_05A344317DBD45CCA0D8D5526B5E312C",1)</f>
        <v>=DISPIMG("ID_05A344317DBD45CCA0D8D5526B5E312C",1)</v>
      </c>
      <c r="E15" s="8" t="s">
        <v>99</v>
      </c>
    </row>
    <row r="16" ht="66.4" spans="2:5">
      <c r="B16" t="s">
        <v>68</v>
      </c>
      <c r="C16" s="10" t="s">
        <v>49</v>
      </c>
      <c r="D16" s="13" t="str">
        <f>_xlfn.DISPIMG("ID_BF69D0CB241A4B309DAB5B5516599510",1)</f>
        <v>=DISPIMG("ID_BF69D0CB241A4B309DAB5B5516599510",1)</v>
      </c>
      <c r="E16" s="12" t="s">
        <v>100</v>
      </c>
    </row>
    <row r="17" ht="100.2" spans="2:5">
      <c r="B17" t="s">
        <v>72</v>
      </c>
      <c r="C17" s="6" t="s">
        <v>54</v>
      </c>
      <c r="D17" s="7" t="str">
        <f>_xlfn.DISPIMG("ID_416325AFD7CD4B6EA4D43F30736E77C2",1)</f>
        <v>=DISPIMG("ID_416325AFD7CD4B6EA4D43F30736E77C2",1)</v>
      </c>
      <c r="E17" s="8" t="s">
        <v>101</v>
      </c>
    </row>
    <row r="18" ht="61" customHeight="1" spans="2:5">
      <c r="B18" t="s">
        <v>71</v>
      </c>
      <c r="C18" s="19" t="s">
        <v>57</v>
      </c>
      <c r="D18" s="11" t="str">
        <f>_xlfn.DISPIMG("ID_635C7BFE90154DCD8915D685F2E61A5F",1)</f>
        <v>=DISPIMG("ID_635C7BFE90154DCD8915D685F2E61A5F",1)</v>
      </c>
      <c r="E18" s="12" t="s">
        <v>102</v>
      </c>
    </row>
    <row r="19" ht="68.5" spans="3:4">
      <c r="C19" s="20" t="s">
        <v>81</v>
      </c>
      <c r="D19" s="18" t="str">
        <f>_xlfn.DISPIMG("ID_586548F7BF124791B2C8908FB958A3DC",1)</f>
        <v>=DISPIMG("ID_586548F7BF124791B2C8908FB958A3DC",1)</v>
      </c>
    </row>
    <row r="20" ht="74.25" spans="3:4">
      <c r="C20" s="20" t="s">
        <v>82</v>
      </c>
      <c r="D20" s="18" t="str">
        <f>_xlfn.DISPIMG("ID_202A4ECB9C7B4AF88C7F9346EC27D6A3",1)</f>
        <v>=DISPIMG("ID_202A4ECB9C7B4AF88C7F9346EC27D6A3",1)</v>
      </c>
    </row>
    <row r="21" ht="71.15" spans="3:4">
      <c r="C21" t="s">
        <v>59</v>
      </c>
      <c r="D21" s="18" t="str">
        <f>_xlfn.DISPIMG("ID_BC3E9AE9624F42BB9336CDE03FF500D9",1)</f>
        <v>=DISPIMG("ID_BC3E9AE9624F42BB9336CDE03FF500D9",1)</v>
      </c>
    </row>
    <row r="22" ht="63.1" spans="2:5">
      <c r="B22" t="s">
        <v>73</v>
      </c>
      <c r="C22" s="6" t="s">
        <v>6</v>
      </c>
      <c r="D22" s="7" t="str">
        <f>_xlfn.DISPIMG("ID_29E7F6D140134533BF405457F3102DB6",1)</f>
        <v>=DISPIMG("ID_29E7F6D140134533BF405457F3102DB6",1)</v>
      </c>
      <c r="E22" s="8" t="s">
        <v>103</v>
      </c>
    </row>
    <row r="23" ht="51.9" spans="2:5">
      <c r="B23" t="s">
        <v>72</v>
      </c>
      <c r="C23" s="17" t="s">
        <v>14</v>
      </c>
      <c r="D23" t="str">
        <f>_xlfn.DISPIMG("ID_3FDF22CD94FB42649DBBFF3B307E3B26",1)</f>
        <v>=DISPIMG("ID_3FDF22CD94FB42649DBBFF3B307E3B26",1)</v>
      </c>
      <c r="E23" s="1" t="s">
        <v>104</v>
      </c>
    </row>
    <row r="24" ht="61" spans="2:5">
      <c r="B24" t="s">
        <v>73</v>
      </c>
      <c r="C24" s="17" t="s">
        <v>18</v>
      </c>
      <c r="D24" t="str">
        <f>_xlfn.DISPIMG("ID_2ECF1B03065347879BD6381829B11366",1)</f>
        <v>=DISPIMG("ID_2ECF1B03065347879BD6381829B11366",1)</v>
      </c>
      <c r="E24" s="1" t="s">
        <v>105</v>
      </c>
    </row>
    <row r="25" ht="71.65" spans="2:5">
      <c r="B25" t="s">
        <v>72</v>
      </c>
      <c r="C25" s="17" t="s">
        <v>23</v>
      </c>
      <c r="D25" t="str">
        <f>_xlfn.DISPIMG("ID_98BAAC17F12E4714B5C2FC23B4BDE471",1)</f>
        <v>=DISPIMG("ID_98BAAC17F12E4714B5C2FC23B4BDE471",1)</v>
      </c>
      <c r="E25" s="1" t="s">
        <v>106</v>
      </c>
    </row>
    <row r="26" ht="83.2" spans="2:5">
      <c r="B26" t="s">
        <v>71</v>
      </c>
      <c r="C26" s="10" t="s">
        <v>28</v>
      </c>
      <c r="D26" s="13" t="str">
        <f>_xlfn.DISPIMG("ID_0C40D3A6E32249D3A07A4EE742AA9610",1)</f>
        <v>=DISPIMG("ID_0C40D3A6E32249D3A07A4EE742AA9610",1)</v>
      </c>
      <c r="E26" s="12" t="s">
        <v>107</v>
      </c>
    </row>
    <row r="27" ht="81.3" spans="3:4">
      <c r="C27" t="s">
        <v>63</v>
      </c>
      <c r="D27" t="str">
        <f>_xlfn.DISPIMG("ID_2BEA219A8909439894B423AD7E678CD2",1)</f>
        <v>=DISPIMG("ID_2BEA219A8909439894B423AD7E678CD2",1)</v>
      </c>
    </row>
    <row r="28" ht="64.7" spans="3:4">
      <c r="C28" s="20" t="s">
        <v>83</v>
      </c>
      <c r="D28" t="str">
        <f>_xlfn.DISPIMG("ID_5CE2752379164A2AA677058A70FC4A96",1)</f>
        <v>=DISPIMG("ID_5CE2752379164A2AA677058A70FC4A96",1)</v>
      </c>
    </row>
    <row r="29" ht="72.7" spans="3:5">
      <c r="C29" t="s">
        <v>52</v>
      </c>
      <c r="D29" t="str">
        <f>_xlfn.DISPIMG("ID_434CC83F9F9E46C9A6FA2F580338E50D",1)</f>
        <v>=DISPIMG("ID_434CC83F9F9E46C9A6FA2F580338E50D",1)</v>
      </c>
      <c r="E29" s="1" t="s">
        <v>108</v>
      </c>
    </row>
    <row r="30" ht="75" spans="2:5">
      <c r="B30" t="s">
        <v>73</v>
      </c>
      <c r="C30" s="6" t="s">
        <v>8</v>
      </c>
      <c r="D30" s="21" t="str">
        <f>_xlfn.DISPIMG("ID_472EEE497238462DBC808F9E9F0D4ABF",1)</f>
        <v>=DISPIMG("ID_472EEE497238462DBC808F9E9F0D4ABF",1)</v>
      </c>
      <c r="E30" s="8" t="s">
        <v>109</v>
      </c>
    </row>
    <row r="31" ht="61" customHeight="1" spans="2:7">
      <c r="B31" t="s">
        <v>68</v>
      </c>
      <c r="C31" s="22" t="s">
        <v>15</v>
      </c>
      <c r="D31" s="23" t="str">
        <f>_xlfn.DISPIMG("ID_C5E272E1579444B8B33B5FC79FBED3F5",1)</f>
        <v>=DISPIMG("ID_C5E272E1579444B8B33B5FC79FBED3F5",1)</v>
      </c>
      <c r="E31" s="24" t="s">
        <v>110</v>
      </c>
      <c r="F31" s="25"/>
      <c r="G31" s="25"/>
    </row>
    <row r="32" ht="63.6" spans="2:7">
      <c r="B32" t="s">
        <v>68</v>
      </c>
      <c r="C32" s="6" t="s">
        <v>39</v>
      </c>
      <c r="D32" s="21" t="str">
        <f>_xlfn.DISPIMG("ID_9FB3A3F94FB14DBDBA72058F9600FF14",1)</f>
        <v>=DISPIMG("ID_9FB3A3F94FB14DBDBA72058F9600FF14",1)</v>
      </c>
      <c r="E32" s="8" t="s">
        <v>111</v>
      </c>
      <c r="F32" s="26"/>
      <c r="G32" s="25"/>
    </row>
    <row r="33" ht="75.75" spans="2:7">
      <c r="B33" t="s">
        <v>68</v>
      </c>
      <c r="C33" s="27" t="s">
        <v>112</v>
      </c>
      <c r="D33" s="11" t="str">
        <f>_xlfn.DISPIMG("ID_E3F4A938384F4688BD3DF13906D9B47A",1)</f>
        <v>=DISPIMG("ID_E3F4A938384F4688BD3DF13906D9B47A",1)</v>
      </c>
      <c r="E33" s="28" t="s">
        <v>113</v>
      </c>
      <c r="F33" s="29"/>
      <c r="G33" s="25"/>
    </row>
    <row r="34" ht="61" customHeight="1" spans="2:7">
      <c r="B34" t="s">
        <v>73</v>
      </c>
      <c r="C34" s="10" t="s">
        <v>34</v>
      </c>
      <c r="D34" s="13" t="str">
        <f>_xlfn.DISPIMG("ID_E6F09B2B45214C91AC9008C109F252DB",1)</f>
        <v>=DISPIMG("ID_E6F09B2B45214C91AC9008C109F252DB",1)</v>
      </c>
      <c r="E34" s="12" t="s">
        <v>114</v>
      </c>
      <c r="F34" s="25"/>
      <c r="G34" s="25"/>
    </row>
    <row r="35" ht="103.4" spans="2:5">
      <c r="B35" t="s">
        <v>71</v>
      </c>
      <c r="C35" s="6" t="s">
        <v>50</v>
      </c>
      <c r="D35" s="21" t="str">
        <f>_xlfn.DISPIMG("ID_4D9ECB37D0D94CABA3CE87C407C109B1",1)</f>
        <v>=DISPIMG("ID_4D9ECB37D0D94CABA3CE87C407C109B1",1)</v>
      </c>
      <c r="E35" s="8" t="s">
        <v>115</v>
      </c>
    </row>
    <row r="36" ht="95.15" spans="2:5">
      <c r="B36" t="s">
        <v>70</v>
      </c>
      <c r="C36" s="10" t="s">
        <v>47</v>
      </c>
      <c r="D36" s="13" t="str">
        <f>_xlfn.DISPIMG("ID_73D0186A61244D8DBB80C39D88C0521D",1)</f>
        <v>=DISPIMG("ID_73D0186A61244D8DBB80C39D88C0521D",1)</v>
      </c>
      <c r="E36" s="12" t="s">
        <v>116</v>
      </c>
    </row>
    <row r="37" ht="63.35" spans="3:4">
      <c r="C37" t="s">
        <v>25</v>
      </c>
      <c r="D37" t="str">
        <f>_xlfn.DISPIMG("ID_86B6A585664B4638AB9E81A89865B8CC",1)</f>
        <v>=DISPIMG("ID_86B6A585664B4638AB9E81A89865B8CC",1)</v>
      </c>
    </row>
  </sheetData>
  <conditionalFormatting sqref="F2">
    <cfRule type="cellIs" dxfId="4" priority="21" operator="equal">
      <formula>"绿"</formula>
    </cfRule>
    <cfRule type="cellIs" dxfId="3" priority="22" operator="equal">
      <formula>"蓝"</formula>
    </cfRule>
    <cfRule type="cellIs" dxfId="2" priority="23" operator="equal">
      <formula>"紫"</formula>
    </cfRule>
    <cfRule type="cellIs" dxfId="1" priority="24" operator="equal">
      <formula>"橙"</formula>
    </cfRule>
    <cfRule type="cellIs" dxfId="0" priority="25" operator="equal">
      <formula>"红"</formula>
    </cfRule>
  </conditionalFormatting>
  <conditionalFormatting sqref="F3">
    <cfRule type="cellIs" dxfId="4" priority="11" operator="equal">
      <formula>"绿"</formula>
    </cfRule>
    <cfRule type="cellIs" dxfId="3" priority="12" operator="equal">
      <formula>"蓝"</formula>
    </cfRule>
    <cfRule type="cellIs" dxfId="2" priority="13" operator="equal">
      <formula>"紫"</formula>
    </cfRule>
    <cfRule type="cellIs" dxfId="1" priority="14" operator="equal">
      <formula>"橙"</formula>
    </cfRule>
    <cfRule type="cellIs" dxfId="0" priority="15" operator="equal">
      <formula>"红"</formula>
    </cfRule>
  </conditionalFormatting>
  <conditionalFormatting sqref="F4">
    <cfRule type="cellIs" dxfId="4" priority="16" operator="equal">
      <formula>"绿"</formula>
    </cfRule>
    <cfRule type="cellIs" dxfId="3" priority="17" operator="equal">
      <formula>"蓝"</formula>
    </cfRule>
    <cfRule type="cellIs" dxfId="2" priority="18" operator="equal">
      <formula>"紫"</formula>
    </cfRule>
    <cfRule type="cellIs" dxfId="1" priority="19" operator="equal">
      <formula>"橙"</formula>
    </cfRule>
    <cfRule type="cellIs" dxfId="0" priority="20" operator="equal">
      <formula>"红"</formula>
    </cfRule>
  </conditionalFormatting>
  <conditionalFormatting sqref="F5">
    <cfRule type="cellIs" dxfId="4" priority="6" operator="equal">
      <formula>"绿"</formula>
    </cfRule>
    <cfRule type="cellIs" dxfId="3" priority="7" operator="equal">
      <formula>"蓝"</formula>
    </cfRule>
    <cfRule type="cellIs" dxfId="2" priority="8" operator="equal">
      <formula>"紫"</formula>
    </cfRule>
    <cfRule type="cellIs" dxfId="1" priority="9" operator="equal">
      <formula>"橙"</formula>
    </cfRule>
    <cfRule type="cellIs" dxfId="0" priority="10" operator="equal">
      <formula>"红"</formula>
    </cfRule>
  </conditionalFormatting>
  <conditionalFormatting sqref="B$1:B$1048576">
    <cfRule type="cellIs" dxfId="5" priority="26" operator="equal">
      <formula>"红"</formula>
    </cfRule>
    <cfRule type="cellIs" dxfId="6" priority="27" operator="equal">
      <formula>"橙"</formula>
    </cfRule>
    <cfRule type="cellIs" dxfId="7" priority="28" operator="equal">
      <formula>"紫"</formula>
    </cfRule>
    <cfRule type="cellIs" dxfId="8" priority="29" operator="equal">
      <formula>"蓝"</formula>
    </cfRule>
    <cfRule type="cellIs" dxfId="9" priority="30" operator="equal">
      <formula>"绿"</formula>
    </cfRule>
  </conditionalFormatting>
  <conditionalFormatting sqref="F1:H6">
    <cfRule type="cellIs" dxfId="4" priority="1" operator="equal">
      <formula>"绿"</formula>
    </cfRule>
    <cfRule type="cellIs" dxfId="3" priority="2" operator="equal">
      <formula>"蓝"</formula>
    </cfRule>
    <cfRule type="cellIs" dxfId="2" priority="3" operator="equal">
      <formula>"紫"</formula>
    </cfRule>
    <cfRule type="cellIs" dxfId="1" priority="4" operator="equal">
      <formula>"橙"</formula>
    </cfRule>
    <cfRule type="cellIs" dxfId="0" priority="5" operator="equal">
      <formula>"红"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人设目录</vt:lpstr>
      <vt:lpstr>副将羁绊</vt:lpstr>
      <vt:lpstr>副将描述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奶味儿蓝</cp:lastModifiedBy>
  <dcterms:created xsi:type="dcterms:W3CDTF">2024-01-03T01:58:00Z</dcterms:created>
  <dcterms:modified xsi:type="dcterms:W3CDTF">2024-01-31T06:21:50Z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B242BC76998447DC937335173C20B2E7_11</vt:lpwstr>
  </property>
  <property fmtid="{D5CDD505-2E9C-101B-9397-08002B2CF9AE}" pid="3" name="KSOProductBuildVer">
    <vt:lpwstr>2052-12.1.0.16120</vt:lpwstr>
  </property>
</Properties>
</file>