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Operations\Kitchen\"/>
    </mc:Choice>
  </mc:AlternateContent>
  <xr:revisionPtr revIDLastSave="0" documentId="13_ncr:1_{A168BC4D-9E69-4EEF-ADE9-298453CC3F35}" xr6:coauthVersionLast="47" xr6:coauthVersionMax="47" xr10:uidLastSave="{00000000-0000-0000-0000-000000000000}"/>
  <bookViews>
    <workbookView xWindow="25080" yWindow="-15" windowWidth="25440" windowHeight="15270" activeTab="1" xr2:uid="{44753BE8-111A-4C6E-8D52-1BBB4C63ACC0}"/>
  </bookViews>
  <sheets>
    <sheet name="2023 Meal Cost" sheetId="3" r:id="rId1"/>
    <sheet name="2024 Meal Cos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I4" i="3" s="1"/>
  <c r="D5" i="3"/>
  <c r="I5" i="3" s="1"/>
  <c r="D6" i="3"/>
  <c r="I6" i="3" s="1"/>
  <c r="D7" i="3"/>
  <c r="I7" i="3" s="1"/>
  <c r="D8" i="3"/>
  <c r="D9" i="3"/>
  <c r="L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L15" i="3" s="1"/>
  <c r="I4" i="4"/>
  <c r="L4" i="4"/>
  <c r="G4" i="4"/>
  <c r="D17" i="4"/>
  <c r="H17" i="4"/>
  <c r="G17" i="4"/>
  <c r="F17" i="4"/>
  <c r="E17" i="4"/>
  <c r="C17" i="4"/>
  <c r="B17" i="4"/>
  <c r="G17" i="3"/>
  <c r="F17" i="3"/>
  <c r="E17" i="3"/>
  <c r="C17" i="3"/>
  <c r="B17" i="3"/>
  <c r="J4" i="4"/>
  <c r="M15" i="4"/>
  <c r="K5" i="4"/>
  <c r="K6" i="4"/>
  <c r="K7" i="4"/>
  <c r="K8" i="4"/>
  <c r="K9" i="4"/>
  <c r="K10" i="4"/>
  <c r="K11" i="4"/>
  <c r="K12" i="4"/>
  <c r="K13" i="4"/>
  <c r="K14" i="4"/>
  <c r="K15" i="4"/>
  <c r="K4" i="4"/>
  <c r="M4" i="4" s="1"/>
  <c r="J5" i="4"/>
  <c r="J10" i="4"/>
  <c r="J11" i="4"/>
  <c r="I5" i="4"/>
  <c r="I6" i="4"/>
  <c r="I7" i="4"/>
  <c r="I8" i="4"/>
  <c r="I9" i="4"/>
  <c r="I10" i="4"/>
  <c r="I11" i="4"/>
  <c r="I12" i="4"/>
  <c r="I13" i="4"/>
  <c r="I14" i="4"/>
  <c r="I15" i="4"/>
  <c r="L5" i="4"/>
  <c r="L6" i="4"/>
  <c r="L7" i="4"/>
  <c r="L8" i="4"/>
  <c r="M8" i="4" s="1"/>
  <c r="L9" i="4"/>
  <c r="L10" i="4"/>
  <c r="L11" i="4"/>
  <c r="L12" i="4"/>
  <c r="L13" i="4"/>
  <c r="L14" i="4"/>
  <c r="M14" i="4" s="1"/>
  <c r="L15" i="4"/>
  <c r="D15" i="4"/>
  <c r="N15" i="4" s="1"/>
  <c r="D14" i="4"/>
  <c r="D13" i="4"/>
  <c r="D12" i="4"/>
  <c r="N12" i="4" s="1"/>
  <c r="D11" i="4"/>
  <c r="D10" i="4"/>
  <c r="D9" i="4"/>
  <c r="D8" i="4"/>
  <c r="D7" i="4"/>
  <c r="D6" i="4"/>
  <c r="D5" i="4"/>
  <c r="D4" i="4"/>
  <c r="L14" i="3"/>
  <c r="K13" i="3"/>
  <c r="K14" i="3"/>
  <c r="K15" i="3"/>
  <c r="H5" i="3"/>
  <c r="H6" i="3"/>
  <c r="H7" i="3"/>
  <c r="H8" i="3"/>
  <c r="H9" i="3"/>
  <c r="H10" i="3"/>
  <c r="H11" i="3"/>
  <c r="H12" i="3"/>
  <c r="H13" i="3"/>
  <c r="H14" i="3"/>
  <c r="H15" i="3"/>
  <c r="I8" i="3"/>
  <c r="I9" i="3"/>
  <c r="H4" i="3"/>
  <c r="J13" i="3"/>
  <c r="J12" i="3"/>
  <c r="K12" i="3" s="1"/>
  <c r="J11" i="3"/>
  <c r="L11" i="3" s="1"/>
  <c r="J10" i="3"/>
  <c r="J9" i="3"/>
  <c r="K9" i="3" s="1"/>
  <c r="J8" i="3"/>
  <c r="L8" i="3" s="1"/>
  <c r="J7" i="3"/>
  <c r="K7" i="3" s="1"/>
  <c r="J6" i="3"/>
  <c r="K6" i="3" s="1"/>
  <c r="J5" i="3"/>
  <c r="J4" i="3"/>
  <c r="L4" i="3" s="1"/>
  <c r="M10" i="4" l="1"/>
  <c r="M9" i="4"/>
  <c r="N9" i="4"/>
  <c r="N6" i="4"/>
  <c r="L17" i="4"/>
  <c r="K17" i="4"/>
  <c r="I15" i="3"/>
  <c r="I17" i="3" s="1"/>
  <c r="L10" i="3"/>
  <c r="L12" i="3"/>
  <c r="L5" i="3"/>
  <c r="K10" i="3"/>
  <c r="L6" i="3"/>
  <c r="L7" i="3"/>
  <c r="L13" i="3"/>
  <c r="K4" i="3"/>
  <c r="D17" i="3"/>
  <c r="H17" i="3"/>
  <c r="K8" i="3"/>
  <c r="J17" i="3"/>
  <c r="K11" i="3"/>
  <c r="K5" i="3"/>
  <c r="N7" i="4"/>
  <c r="N13" i="4"/>
  <c r="M13" i="4"/>
  <c r="M7" i="4"/>
  <c r="N8" i="4"/>
  <c r="N14" i="4"/>
  <c r="M12" i="4"/>
  <c r="M6" i="4"/>
  <c r="N4" i="4"/>
  <c r="N11" i="4"/>
  <c r="N5" i="4"/>
  <c r="N10" i="4"/>
  <c r="J15" i="4"/>
  <c r="J14" i="4"/>
  <c r="J8" i="4"/>
  <c r="J13" i="4"/>
  <c r="J7" i="4"/>
  <c r="J12" i="4"/>
  <c r="J6" i="4"/>
  <c r="M11" i="4"/>
  <c r="M5" i="4"/>
  <c r="J9" i="4"/>
  <c r="I17" i="4"/>
  <c r="M17" i="4" l="1"/>
  <c r="K17" i="3"/>
  <c r="L17" i="3"/>
  <c r="N17" i="4"/>
  <c r="J1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Owen Esperas</author>
  </authors>
  <commentList>
    <comment ref="D3" authorId="0" shapeId="0" xr:uid="{21296FB2-58CD-4817-89AA-8BD566FC1136}">
      <text>
        <r>
          <rPr>
            <b/>
            <sz val="9"/>
            <color indexed="81"/>
            <rFont val="Tahoma"/>
            <family val="2"/>
          </rPr>
          <t>Owen Esperas:</t>
        </r>
        <r>
          <rPr>
            <sz val="9"/>
            <color indexed="81"/>
            <rFont val="Tahoma"/>
            <family val="2"/>
          </rPr>
          <t xml:space="preserve">
Labor cost is $359.78 per day mult by the number of productions days in the month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Owen Esperas</author>
  </authors>
  <commentList>
    <comment ref="D3" authorId="0" shapeId="0" xr:uid="{10AD07DE-294E-442B-BF6F-994047D5F025}">
      <text>
        <r>
          <rPr>
            <b/>
            <sz val="9"/>
            <color indexed="81"/>
            <rFont val="Tahoma"/>
            <family val="2"/>
          </rPr>
          <t>Owen Esperas:</t>
        </r>
        <r>
          <rPr>
            <sz val="9"/>
            <color indexed="81"/>
            <rFont val="Tahoma"/>
            <family val="2"/>
          </rPr>
          <t xml:space="preserve">
Labor cost is $398.89 per day mult. by the number of production days in the month.</t>
        </r>
      </text>
    </comment>
    <comment ref="E3" authorId="0" shapeId="0" xr:uid="{D1A3CD96-FEA6-4D8E-B738-3F5564439BBB}">
      <text>
        <r>
          <rPr>
            <b/>
            <sz val="9"/>
            <color indexed="81"/>
            <rFont val="Tahoma"/>
            <family val="2"/>
          </rPr>
          <t>Owen Esperas:</t>
        </r>
        <r>
          <rPr>
            <sz val="9"/>
            <color indexed="81"/>
            <rFont val="Tahoma"/>
            <family val="2"/>
          </rPr>
          <t xml:space="preserve">
Total Meals - PACE Meals</t>
        </r>
      </text>
    </comment>
    <comment ref="K3" authorId="0" shapeId="0" xr:uid="{8BDEDA85-DB6D-4E8E-958E-4A8FA0CB6ABB}">
      <text>
        <r>
          <rPr>
            <b/>
            <sz val="9"/>
            <color indexed="81"/>
            <rFont val="Tahoma"/>
            <family val="2"/>
          </rPr>
          <t>Owen Esperas:</t>
        </r>
        <r>
          <rPr>
            <sz val="9"/>
            <color indexed="81"/>
            <rFont val="Tahoma"/>
            <family val="2"/>
          </rPr>
          <t xml:space="preserve">
$6.80 per meal</t>
        </r>
      </text>
    </comment>
    <comment ref="L3" authorId="0" shapeId="0" xr:uid="{5B7E9BAD-3E07-474C-9350-9AC7F70B9F1C}">
      <text>
        <r>
          <rPr>
            <b/>
            <sz val="9"/>
            <color indexed="81"/>
            <rFont val="Tahoma"/>
            <family val="2"/>
          </rPr>
          <t>Owen Esperas:</t>
        </r>
        <r>
          <rPr>
            <sz val="9"/>
            <color indexed="81"/>
            <rFont val="Tahoma"/>
            <family val="2"/>
          </rPr>
          <t xml:space="preserve">
$7.00 per meal</t>
        </r>
      </text>
    </comment>
  </commentList>
</comments>
</file>

<file path=xl/sharedStrings.xml><?xml version="1.0" encoding="utf-8"?>
<sst xmlns="http://schemas.openxmlformats.org/spreadsheetml/2006/main" count="65" uniqueCount="39">
  <si>
    <t>Jan</t>
  </si>
  <si>
    <t>Feb</t>
  </si>
  <si>
    <t>March</t>
  </si>
  <si>
    <t>April</t>
  </si>
  <si>
    <t>Month</t>
  </si>
  <si>
    <t>May</t>
  </si>
  <si>
    <t>MOW Meals</t>
  </si>
  <si>
    <t>SC Meals</t>
  </si>
  <si>
    <t>Monthly Food Cost</t>
  </si>
  <si>
    <t>Catered Meals</t>
  </si>
  <si>
    <t>Catering Reimbursement</t>
  </si>
  <si>
    <t>June</t>
  </si>
  <si>
    <t>August</t>
  </si>
  <si>
    <t>Sept</t>
  </si>
  <si>
    <t>October</t>
  </si>
  <si>
    <t>July</t>
  </si>
  <si>
    <t>Nov</t>
  </si>
  <si>
    <t>Dec</t>
  </si>
  <si>
    <t>Oliver Packaging Order</t>
  </si>
  <si>
    <t>2023 Meal Cost</t>
  </si>
  <si>
    <t xml:space="preserve">Labor </t>
  </si>
  <si>
    <t>Adjusted Total Cost</t>
  </si>
  <si>
    <t>Total Cost</t>
  </si>
  <si>
    <t>Raw Meal Cost</t>
  </si>
  <si>
    <t>Adjusted Raw Meal Cost</t>
  </si>
  <si>
    <t>2024 Meal Cost</t>
  </si>
  <si>
    <t>Providence PACE Program</t>
  </si>
  <si>
    <t>Pioneer Health Services</t>
  </si>
  <si>
    <t>PACE Catered Meals</t>
  </si>
  <si>
    <t>PHS Catered Meals</t>
  </si>
  <si>
    <t xml:space="preserve"> Meal Cost</t>
  </si>
  <si>
    <t xml:space="preserve"> Total Cost</t>
  </si>
  <si>
    <t>Adjusted Meal Cost</t>
  </si>
  <si>
    <t>Annual Averages</t>
  </si>
  <si>
    <t>Total Meal Cost</t>
  </si>
  <si>
    <t>Adjusted Total Meal Cost</t>
  </si>
  <si>
    <t>Number of Meals Produced</t>
  </si>
  <si>
    <t>Catering Revenue</t>
  </si>
  <si>
    <t>Meal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</si>
</sst>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164" fontId="0" fillId="0" borderId="1" xfId="0" applyNumberFormat="1" applyBorder="1"/>
    <xf numFmtId="164" fontId="0" fillId="2" borderId="1" xfId="0" applyNumberFormat="1" applyFill="1" applyBorder="1"/>
    <xf numFmtId="164" fontId="0" fillId="0" borderId="0" xfId="0" applyNumberFormat="1"/>
    <xf numFmtId="164" fontId="3" fillId="0" borderId="0" xfId="0" applyNumberFormat="1" applyFont="1"/>
    <xf numFmtId="0" fontId="2" fillId="3" borderId="2" xfId="0" applyFont="1" applyFill="1" applyBorder="1" applyAlignment="1">
      <alignment horizontal="center"/>
    </xf>
    <xf numFmtId="0" fontId="3" fillId="0" borderId="0" xfId="0" applyFont="1"/>
    <xf numFmtId="1" fontId="3" fillId="0" borderId="0" xfId="0" applyNumberFormat="1" applyFont="1"/>
    <xf numFmtId="0" fontId="1" fillId="0" borderId="7" xfId="0" applyFont="1" applyBorder="1"/>
    <xf numFmtId="0" fontId="1" fillId="0" borderId="10" xfId="0" applyFont="1" applyBorder="1"/>
    <xf numFmtId="0" fontId="6" fillId="0" borderId="13" xfId="0" applyFont="1" applyBorder="1" applyAlignment="1">
      <alignment horizontal="center"/>
    </xf>
    <xf numFmtId="0" fontId="0" fillId="0" borderId="6" xfId="0" applyBorder="1"/>
    <xf numFmtId="0" fontId="2" fillId="3" borderId="8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4DAB2-C57D-43C5-AF18-10415C988C55}">
  <dimension ref="A1:M19"/>
  <sheetViews>
    <sheetView workbookViewId="0">
      <selection activeCell="E29" sqref="E29"/>
    </sheetView>
  </sheetViews>
  <sheetFormatPr defaultRowHeight="15" x14ac:dyDescent="0.25"/>
  <cols>
    <col min="1" max="1" width="16" bestFit="1" customWidth="1"/>
    <col min="2" max="2" width="17.85546875" bestFit="1" customWidth="1"/>
    <col min="3" max="3" width="22.5703125" bestFit="1" customWidth="1"/>
    <col min="4" max="4" width="9.140625" bestFit="1" customWidth="1"/>
    <col min="5" max="5" width="11.7109375" bestFit="1" customWidth="1"/>
    <col min="6" max="6" width="8.85546875" bestFit="1" customWidth="1"/>
    <col min="7" max="7" width="14.42578125" bestFit="1" customWidth="1"/>
    <col min="8" max="8" width="14.85546875" bestFit="1" customWidth="1"/>
    <col min="9" max="9" width="15.5703125" bestFit="1" customWidth="1"/>
    <col min="10" max="10" width="23.85546875" bestFit="1" customWidth="1"/>
    <col min="11" max="11" width="23.42578125" bestFit="1" customWidth="1"/>
    <col min="12" max="12" width="24.140625" bestFit="1" customWidth="1"/>
    <col min="13" max="13" width="8.42578125" bestFit="1" customWidth="1"/>
  </cols>
  <sheetData>
    <row r="1" spans="1:12" ht="21.75" thickBot="1" x14ac:dyDescent="0.4">
      <c r="A1" s="16" t="s">
        <v>19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4"/>
    </row>
    <row r="2" spans="1:12" ht="22.5" thickTop="1" thickBot="1" x14ac:dyDescent="0.4">
      <c r="A2" s="15"/>
      <c r="B2" s="17" t="s">
        <v>22</v>
      </c>
      <c r="C2" s="18"/>
      <c r="D2" s="19"/>
      <c r="E2" s="17" t="s">
        <v>36</v>
      </c>
      <c r="F2" s="18"/>
      <c r="G2" s="19"/>
      <c r="H2" s="17" t="s">
        <v>38</v>
      </c>
      <c r="I2" s="19"/>
      <c r="J2" s="13" t="s">
        <v>37</v>
      </c>
      <c r="K2" s="17" t="s">
        <v>32</v>
      </c>
      <c r="L2" s="20"/>
    </row>
    <row r="3" spans="1:12" ht="15.75" thickTop="1" x14ac:dyDescent="0.25">
      <c r="A3" s="11" t="s">
        <v>4</v>
      </c>
      <c r="B3" s="3" t="s">
        <v>8</v>
      </c>
      <c r="C3" s="3" t="s">
        <v>18</v>
      </c>
      <c r="D3" s="12" t="s">
        <v>20</v>
      </c>
      <c r="E3" s="3" t="s">
        <v>6</v>
      </c>
      <c r="F3" s="3" t="s">
        <v>7</v>
      </c>
      <c r="G3" s="3" t="s">
        <v>9</v>
      </c>
      <c r="H3" s="12" t="s">
        <v>23</v>
      </c>
      <c r="I3" s="3" t="s">
        <v>34</v>
      </c>
      <c r="J3" s="3" t="s">
        <v>10</v>
      </c>
      <c r="K3" s="3" t="s">
        <v>24</v>
      </c>
      <c r="L3" s="3" t="s">
        <v>35</v>
      </c>
    </row>
    <row r="4" spans="1:12" x14ac:dyDescent="0.25">
      <c r="A4" s="1" t="s">
        <v>0</v>
      </c>
      <c r="B4" s="4">
        <v>32794.300000000003</v>
      </c>
      <c r="C4" s="4"/>
      <c r="D4" s="4">
        <f>23*359.78</f>
        <v>8274.9399999999987</v>
      </c>
      <c r="E4" s="1">
        <v>11471</v>
      </c>
      <c r="F4" s="1">
        <v>595</v>
      </c>
      <c r="G4" s="1">
        <v>495</v>
      </c>
      <c r="H4" s="4">
        <f t="shared" ref="H4:H15" si="0">(B4+C4)/(E4+F4+G4)</f>
        <v>2.6108032799936312</v>
      </c>
      <c r="I4" s="4">
        <f t="shared" ref="I4:I15" si="1">(B4+C4+D4)/(E4+F4+G4)</f>
        <v>3.2695836318764435</v>
      </c>
      <c r="J4" s="4">
        <f>7*G4</f>
        <v>3465</v>
      </c>
      <c r="K4" s="4">
        <f t="shared" ref="K4:K15" si="2">((B4+C4)-J4)/(E4+F4+G4)</f>
        <v>2.3349494467001035</v>
      </c>
      <c r="L4" s="4">
        <f t="shared" ref="L4:L15" si="3">((B4+C4+D4)-J4)/(E4+F4+G4)</f>
        <v>2.9937297985829159</v>
      </c>
    </row>
    <row r="5" spans="1:12" x14ac:dyDescent="0.25">
      <c r="A5" s="2" t="s">
        <v>1</v>
      </c>
      <c r="B5" s="5">
        <v>30249.71</v>
      </c>
      <c r="C5" s="5">
        <v>16203.85</v>
      </c>
      <c r="D5" s="5">
        <f>21*359.78</f>
        <v>7555.3799999999992</v>
      </c>
      <c r="E5" s="2">
        <v>11556</v>
      </c>
      <c r="F5" s="2">
        <v>595</v>
      </c>
      <c r="G5" s="2">
        <v>675</v>
      </c>
      <c r="H5" s="5">
        <f t="shared" si="0"/>
        <v>3.6218275378138154</v>
      </c>
      <c r="I5" s="5">
        <f t="shared" si="1"/>
        <v>4.21089505691564</v>
      </c>
      <c r="J5" s="5">
        <f>7*G5</f>
        <v>4725</v>
      </c>
      <c r="K5" s="5">
        <f t="shared" si="2"/>
        <v>3.2534352097302355</v>
      </c>
      <c r="L5" s="5">
        <f t="shared" si="3"/>
        <v>3.8425027288320597</v>
      </c>
    </row>
    <row r="6" spans="1:12" x14ac:dyDescent="0.25">
      <c r="A6" s="1" t="s">
        <v>2</v>
      </c>
      <c r="B6" s="4">
        <v>32538.97</v>
      </c>
      <c r="C6" s="4"/>
      <c r="D6" s="4">
        <f>21*359.78</f>
        <v>7555.3799999999992</v>
      </c>
      <c r="E6" s="1">
        <v>13780</v>
      </c>
      <c r="F6" s="1">
        <v>805</v>
      </c>
      <c r="G6" s="1">
        <v>1195</v>
      </c>
      <c r="H6" s="4">
        <f t="shared" si="0"/>
        <v>2.0620386565272497</v>
      </c>
      <c r="I6" s="4">
        <f t="shared" si="1"/>
        <v>2.5408333333333331</v>
      </c>
      <c r="J6" s="4">
        <f>G6*7</f>
        <v>8365</v>
      </c>
      <c r="K6" s="4">
        <f t="shared" si="2"/>
        <v>1.5319372623574146</v>
      </c>
      <c r="L6" s="4">
        <f t="shared" si="3"/>
        <v>2.0107319391634979</v>
      </c>
    </row>
    <row r="7" spans="1:12" x14ac:dyDescent="0.25">
      <c r="A7" s="2" t="s">
        <v>3</v>
      </c>
      <c r="B7" s="5">
        <v>21769.68</v>
      </c>
      <c r="C7" s="5"/>
      <c r="D7" s="5">
        <f>22*359.78</f>
        <v>7915.16</v>
      </c>
      <c r="E7" s="2">
        <v>12999</v>
      </c>
      <c r="F7" s="2">
        <v>740</v>
      </c>
      <c r="G7" s="2">
        <v>1190</v>
      </c>
      <c r="H7" s="5">
        <f t="shared" si="0"/>
        <v>1.458214213946011</v>
      </c>
      <c r="I7" s="5">
        <f t="shared" si="1"/>
        <v>1.9884010985330565</v>
      </c>
      <c r="J7" s="5">
        <f t="shared" ref="J7:J9" si="4">G7*7</f>
        <v>8330</v>
      </c>
      <c r="K7" s="5">
        <f t="shared" si="2"/>
        <v>0.90023980172818008</v>
      </c>
      <c r="L7" s="5">
        <f t="shared" si="3"/>
        <v>1.4304266863152255</v>
      </c>
    </row>
    <row r="8" spans="1:12" x14ac:dyDescent="0.25">
      <c r="A8" s="1" t="s">
        <v>5</v>
      </c>
      <c r="B8" s="4">
        <v>25065.17</v>
      </c>
      <c r="C8" s="4"/>
      <c r="D8" s="4">
        <f>23*359.78</f>
        <v>8274.9399999999987</v>
      </c>
      <c r="E8" s="1">
        <v>12679</v>
      </c>
      <c r="F8" s="1">
        <v>680</v>
      </c>
      <c r="G8" s="1"/>
      <c r="H8" s="4">
        <f t="shared" si="0"/>
        <v>1.8762759188562017</v>
      </c>
      <c r="I8" s="4">
        <f t="shared" si="1"/>
        <v>2.4957040197619582</v>
      </c>
      <c r="J8" s="4">
        <f t="shared" si="4"/>
        <v>0</v>
      </c>
      <c r="K8" s="4">
        <f t="shared" si="2"/>
        <v>1.8762759188562017</v>
      </c>
      <c r="L8" s="4">
        <f t="shared" si="3"/>
        <v>2.4957040197619582</v>
      </c>
    </row>
    <row r="9" spans="1:12" x14ac:dyDescent="0.25">
      <c r="A9" s="2" t="s">
        <v>11</v>
      </c>
      <c r="B9" s="5">
        <v>24312.26</v>
      </c>
      <c r="C9" s="5"/>
      <c r="D9" s="5">
        <f>20*359.78</f>
        <v>7195.5999999999995</v>
      </c>
      <c r="E9" s="2">
        <v>12503</v>
      </c>
      <c r="F9" s="2">
        <v>645</v>
      </c>
      <c r="G9" s="2"/>
      <c r="H9" s="5">
        <f t="shared" si="0"/>
        <v>1.8491222999695771</v>
      </c>
      <c r="I9" s="5">
        <f t="shared" si="1"/>
        <v>2.3963994523881955</v>
      </c>
      <c r="J9" s="5">
        <f t="shared" si="4"/>
        <v>0</v>
      </c>
      <c r="K9" s="5">
        <f t="shared" si="2"/>
        <v>1.8491222999695771</v>
      </c>
      <c r="L9" s="5">
        <f t="shared" si="3"/>
        <v>2.3963994523881955</v>
      </c>
    </row>
    <row r="10" spans="1:12" x14ac:dyDescent="0.25">
      <c r="A10" s="1" t="s">
        <v>15</v>
      </c>
      <c r="B10" s="4">
        <v>23165.16</v>
      </c>
      <c r="C10" s="4">
        <v>24031.45</v>
      </c>
      <c r="D10" s="4">
        <f>23*359.78</f>
        <v>8274.9399999999987</v>
      </c>
      <c r="E10" s="1">
        <v>10933</v>
      </c>
      <c r="F10" s="1">
        <v>720</v>
      </c>
      <c r="G10" s="1">
        <v>31</v>
      </c>
      <c r="H10" s="4">
        <f t="shared" si="0"/>
        <v>4.039422286888052</v>
      </c>
      <c r="I10" s="4">
        <f t="shared" si="1"/>
        <v>4.7476506333447448</v>
      </c>
      <c r="J10" s="4">
        <f>G10*6.8</f>
        <v>210.79999999999998</v>
      </c>
      <c r="K10" s="4">
        <f t="shared" si="2"/>
        <v>4.0213805203697364</v>
      </c>
      <c r="L10" s="4">
        <f t="shared" si="3"/>
        <v>4.7296088668264291</v>
      </c>
    </row>
    <row r="11" spans="1:12" x14ac:dyDescent="0.25">
      <c r="A11" s="2" t="s">
        <v>12</v>
      </c>
      <c r="B11" s="5">
        <v>24818.6</v>
      </c>
      <c r="C11" s="5"/>
      <c r="D11" s="5">
        <f>22*359.78</f>
        <v>7915.16</v>
      </c>
      <c r="E11" s="2">
        <v>12843</v>
      </c>
      <c r="F11" s="2">
        <v>770</v>
      </c>
      <c r="G11" s="2">
        <v>62</v>
      </c>
      <c r="H11" s="5">
        <f t="shared" si="0"/>
        <v>1.8148884826325411</v>
      </c>
      <c r="I11" s="5">
        <f t="shared" si="1"/>
        <v>2.3936936014625227</v>
      </c>
      <c r="J11" s="5">
        <f t="shared" ref="J11:J13" si="5">G11*6.8</f>
        <v>421.59999999999997</v>
      </c>
      <c r="K11" s="5">
        <f t="shared" si="2"/>
        <v>1.7840585009140768</v>
      </c>
      <c r="L11" s="5">
        <f t="shared" si="3"/>
        <v>2.3628636197440587</v>
      </c>
    </row>
    <row r="12" spans="1:12" x14ac:dyDescent="0.25">
      <c r="A12" s="1" t="s">
        <v>13</v>
      </c>
      <c r="B12" s="4">
        <v>17430.53</v>
      </c>
      <c r="C12" s="4"/>
      <c r="D12" s="4">
        <f>21*359.78</f>
        <v>7555.3799999999992</v>
      </c>
      <c r="E12" s="1">
        <v>9914</v>
      </c>
      <c r="F12" s="1">
        <v>615</v>
      </c>
      <c r="G12" s="1">
        <v>120</v>
      </c>
      <c r="H12" s="4">
        <f t="shared" si="0"/>
        <v>1.6368231758850595</v>
      </c>
      <c r="I12" s="4">
        <f t="shared" si="1"/>
        <v>2.3463151469621559</v>
      </c>
      <c r="J12" s="4">
        <f t="shared" si="5"/>
        <v>816</v>
      </c>
      <c r="K12" s="4">
        <f t="shared" si="2"/>
        <v>1.5601962625598647</v>
      </c>
      <c r="L12" s="4">
        <f t="shared" si="3"/>
        <v>2.2696882336369608</v>
      </c>
    </row>
    <row r="13" spans="1:12" x14ac:dyDescent="0.25">
      <c r="A13" s="2" t="s">
        <v>14</v>
      </c>
      <c r="B13" s="5">
        <v>32894.06</v>
      </c>
      <c r="C13" s="5"/>
      <c r="D13" s="5">
        <f>23*359.78</f>
        <v>8274.9399999999987</v>
      </c>
      <c r="E13" s="2">
        <v>13501</v>
      </c>
      <c r="F13" s="2">
        <v>745</v>
      </c>
      <c r="G13" s="2">
        <v>774</v>
      </c>
      <c r="H13" s="5">
        <f t="shared" si="0"/>
        <v>2.1900173102529958</v>
      </c>
      <c r="I13" s="5">
        <f t="shared" si="1"/>
        <v>2.7409454061251664</v>
      </c>
      <c r="J13" s="5">
        <f t="shared" si="5"/>
        <v>5263.2</v>
      </c>
      <c r="K13" s="5">
        <f t="shared" si="2"/>
        <v>1.8396045272969372</v>
      </c>
      <c r="L13" s="5">
        <f t="shared" si="3"/>
        <v>2.3905326231691082</v>
      </c>
    </row>
    <row r="14" spans="1:12" x14ac:dyDescent="0.25">
      <c r="A14" s="1" t="s">
        <v>16</v>
      </c>
      <c r="B14" s="4">
        <v>19496.02</v>
      </c>
      <c r="C14" s="4"/>
      <c r="D14" s="4">
        <f>21*359.78</f>
        <v>7555.3799999999992</v>
      </c>
      <c r="E14" s="1">
        <v>11422</v>
      </c>
      <c r="F14" s="1">
        <v>780</v>
      </c>
      <c r="G14" s="1">
        <v>120</v>
      </c>
      <c r="H14" s="4">
        <f t="shared" si="0"/>
        <v>1.5822123031975328</v>
      </c>
      <c r="I14" s="4">
        <f t="shared" si="1"/>
        <v>2.195374127576692</v>
      </c>
      <c r="J14" s="4">
        <v>816</v>
      </c>
      <c r="K14" s="4">
        <f t="shared" si="2"/>
        <v>1.5159892874533356</v>
      </c>
      <c r="L14" s="4">
        <f t="shared" si="3"/>
        <v>2.1291511118324951</v>
      </c>
    </row>
    <row r="15" spans="1:12" x14ac:dyDescent="0.25">
      <c r="A15" s="2" t="s">
        <v>17</v>
      </c>
      <c r="B15" s="5">
        <v>22245.71</v>
      </c>
      <c r="C15" s="5"/>
      <c r="D15" s="5">
        <f>21*359.78</f>
        <v>7555.3799999999992</v>
      </c>
      <c r="E15" s="2">
        <v>12100</v>
      </c>
      <c r="F15" s="2">
        <v>780</v>
      </c>
      <c r="G15" s="2">
        <v>120</v>
      </c>
      <c r="H15" s="5">
        <f t="shared" si="0"/>
        <v>1.7112084615384615</v>
      </c>
      <c r="I15" s="5">
        <f t="shared" si="1"/>
        <v>2.2923915384615383</v>
      </c>
      <c r="J15" s="5">
        <v>816</v>
      </c>
      <c r="K15" s="5">
        <f t="shared" si="2"/>
        <v>1.6484392307692306</v>
      </c>
      <c r="L15" s="5">
        <f t="shared" si="3"/>
        <v>2.2296223076923076</v>
      </c>
    </row>
    <row r="17" spans="1:13" x14ac:dyDescent="0.25">
      <c r="A17" s="9" t="s">
        <v>33</v>
      </c>
      <c r="B17" s="7">
        <f t="shared" ref="B17:L17" si="6">AVERAGE(B4:B15)</f>
        <v>25565.014166666675</v>
      </c>
      <c r="C17" s="7">
        <f t="shared" si="6"/>
        <v>20117.650000000001</v>
      </c>
      <c r="D17" s="7">
        <f t="shared" si="6"/>
        <v>7825.2150000000011</v>
      </c>
      <c r="E17" s="10">
        <f t="shared" si="6"/>
        <v>12141.75</v>
      </c>
      <c r="F17" s="10">
        <f t="shared" si="6"/>
        <v>705.83333333333337</v>
      </c>
      <c r="G17" s="10">
        <f t="shared" si="6"/>
        <v>478.2</v>
      </c>
      <c r="H17" s="7">
        <f t="shared" si="6"/>
        <v>2.2044044939584273</v>
      </c>
      <c r="I17" s="7">
        <f t="shared" si="6"/>
        <v>2.8015155872284541</v>
      </c>
      <c r="J17" s="7">
        <f t="shared" si="6"/>
        <v>2769.0499999999997</v>
      </c>
      <c r="K17" s="7">
        <f t="shared" si="6"/>
        <v>2.0096356890587415</v>
      </c>
      <c r="L17" s="7">
        <f t="shared" si="6"/>
        <v>2.6067467823287678</v>
      </c>
    </row>
    <row r="18" spans="1:13" x14ac:dyDescent="0.25">
      <c r="G18" s="6"/>
      <c r="J18" s="6"/>
      <c r="M18" s="6"/>
    </row>
    <row r="19" spans="1:13" x14ac:dyDescent="0.25">
      <c r="H19" s="6"/>
      <c r="I19" s="6"/>
      <c r="K19" s="6"/>
    </row>
  </sheetData>
  <mergeCells count="5">
    <mergeCell ref="A1:K1"/>
    <mergeCell ref="B2:D2"/>
    <mergeCell ref="E2:G2"/>
    <mergeCell ref="H2:I2"/>
    <mergeCell ref="K2:L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096AE-E627-45AA-8785-8D2A717D2201}">
  <dimension ref="A1:O19"/>
  <sheetViews>
    <sheetView tabSelected="1" workbookViewId="0">
      <selection activeCell="B11" sqref="B11"/>
    </sheetView>
  </sheetViews>
  <sheetFormatPr defaultRowHeight="15" x14ac:dyDescent="0.25"/>
  <cols>
    <col min="1" max="1" width="16" bestFit="1" customWidth="1"/>
    <col min="2" max="2" width="18.5703125" bestFit="1" customWidth="1"/>
    <col min="3" max="3" width="22.42578125" bestFit="1" customWidth="1"/>
    <col min="4" max="4" width="12.7109375" customWidth="1"/>
    <col min="5" max="5" width="12.7109375" bestFit="1" customWidth="1"/>
    <col min="6" max="6" width="9.5703125" bestFit="1" customWidth="1"/>
    <col min="7" max="7" width="19.5703125" bestFit="1" customWidth="1"/>
    <col min="8" max="8" width="18.42578125" bestFit="1" customWidth="1"/>
    <col min="9" max="9" width="14.85546875" bestFit="1" customWidth="1"/>
    <col min="10" max="10" width="10.42578125" bestFit="1" customWidth="1"/>
    <col min="11" max="11" width="24.85546875" bestFit="1" customWidth="1"/>
    <col min="12" max="12" width="24.85546875" customWidth="1"/>
    <col min="13" max="13" width="23.42578125" bestFit="1" customWidth="1"/>
    <col min="14" max="14" width="19" bestFit="1" customWidth="1"/>
    <col min="15" max="15" width="8.42578125" bestFit="1" customWidth="1"/>
  </cols>
  <sheetData>
    <row r="1" spans="1:14" ht="21.75" thickBot="1" x14ac:dyDescent="0.4">
      <c r="A1" s="21" t="s">
        <v>25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4" ht="21.75" thickBot="1" x14ac:dyDescent="0.4">
      <c r="A2" s="8" t="s">
        <v>4</v>
      </c>
      <c r="B2" s="24" t="s">
        <v>31</v>
      </c>
      <c r="C2" s="25"/>
      <c r="D2" s="26"/>
      <c r="E2" s="24" t="s">
        <v>36</v>
      </c>
      <c r="F2" s="25"/>
      <c r="G2" s="25"/>
      <c r="H2" s="26"/>
      <c r="I2" s="24" t="s">
        <v>30</v>
      </c>
      <c r="J2" s="26"/>
      <c r="K2" s="22" t="s">
        <v>37</v>
      </c>
      <c r="L2" s="23"/>
      <c r="M2" s="24" t="s">
        <v>32</v>
      </c>
      <c r="N2" s="26"/>
    </row>
    <row r="3" spans="1:14" x14ac:dyDescent="0.25">
      <c r="A3" s="3" t="s">
        <v>4</v>
      </c>
      <c r="B3" s="3" t="s">
        <v>8</v>
      </c>
      <c r="C3" s="3" t="s">
        <v>18</v>
      </c>
      <c r="D3" s="3" t="s">
        <v>20</v>
      </c>
      <c r="E3" s="3" t="s">
        <v>6</v>
      </c>
      <c r="F3" s="3" t="s">
        <v>7</v>
      </c>
      <c r="G3" s="3" t="s">
        <v>28</v>
      </c>
      <c r="H3" s="3" t="s">
        <v>29</v>
      </c>
      <c r="I3" s="3" t="s">
        <v>23</v>
      </c>
      <c r="J3" s="3" t="s">
        <v>22</v>
      </c>
      <c r="K3" s="3" t="s">
        <v>26</v>
      </c>
      <c r="L3" s="3" t="s">
        <v>27</v>
      </c>
      <c r="M3" s="3" t="s">
        <v>24</v>
      </c>
      <c r="N3" s="3" t="s">
        <v>21</v>
      </c>
    </row>
    <row r="4" spans="1:14" x14ac:dyDescent="0.25">
      <c r="A4" s="1" t="s">
        <v>0</v>
      </c>
      <c r="B4" s="4">
        <v>33425.449999999997</v>
      </c>
      <c r="C4" s="4">
        <v>24031.45</v>
      </c>
      <c r="D4" s="4">
        <f>23*398.89</f>
        <v>9174.4699999999993</v>
      </c>
      <c r="E4" s="1">
        <v>12404</v>
      </c>
      <c r="F4" s="1">
        <v>855</v>
      </c>
      <c r="G4" s="1">
        <f>4*31</f>
        <v>124</v>
      </c>
      <c r="H4" s="1">
        <v>2258</v>
      </c>
      <c r="I4" s="4">
        <f>(B4+C4)/(E4+F4+G4+H4)</f>
        <v>3.6734799565245186</v>
      </c>
      <c r="J4" s="4">
        <f>(B4+C4+D4)/(E4+F4+G4+H4)</f>
        <v>4.2600453935170384</v>
      </c>
      <c r="K4" s="4">
        <f>6.8*G4</f>
        <v>843.19999999999993</v>
      </c>
      <c r="L4" s="4">
        <f t="shared" ref="L4:L15" si="0">7*H4</f>
        <v>15806</v>
      </c>
      <c r="M4" s="4">
        <f>((B4+C4)-(K4+L4))/(E4+F4+G4+H4)</f>
        <v>2.6090211623297743</v>
      </c>
      <c r="N4" s="4">
        <f>((B4+C4+D4)-(K4+L4))/(E4+F4+G4+H4)</f>
        <v>3.1955865993222941</v>
      </c>
    </row>
    <row r="5" spans="1:14" x14ac:dyDescent="0.25">
      <c r="A5" s="2" t="s">
        <v>1</v>
      </c>
      <c r="B5" s="5">
        <v>24415.41</v>
      </c>
      <c r="C5" s="5"/>
      <c r="D5" s="5">
        <f>21*389.89</f>
        <v>8187.69</v>
      </c>
      <c r="E5" s="2">
        <v>12395</v>
      </c>
      <c r="F5" s="2">
        <v>765</v>
      </c>
      <c r="G5" s="2">
        <v>116</v>
      </c>
      <c r="H5" s="2">
        <v>213</v>
      </c>
      <c r="I5" s="5">
        <f t="shared" ref="I5:I15" si="1">(B5+C5)/(E5+F5+G5+H5)</f>
        <v>1.8100237230335829</v>
      </c>
      <c r="J5" s="5">
        <f t="shared" ref="J5:J15" si="2">(B5+C5+D5)/(E5+F5+G5+H5)</f>
        <v>2.41701386314775</v>
      </c>
      <c r="K5" s="5">
        <f t="shared" ref="K5:K15" si="3">6.8*G5</f>
        <v>788.8</v>
      </c>
      <c r="L5" s="5">
        <f t="shared" si="0"/>
        <v>1491</v>
      </c>
      <c r="M5" s="5">
        <f t="shared" ref="M5:M15" si="4">((B5+C5)-(K5+L5))/(E5+F5+G5+H5)</f>
        <v>1.6410119356512713</v>
      </c>
      <c r="N5" s="5">
        <f t="shared" ref="N5:N15" si="5">((B5+C5+D5)-(K5+L5))/(E5+F5+G5+H5)</f>
        <v>2.2480020757654384</v>
      </c>
    </row>
    <row r="6" spans="1:14" x14ac:dyDescent="0.25">
      <c r="A6" s="1" t="s">
        <v>2</v>
      </c>
      <c r="B6" s="4">
        <v>25386.59</v>
      </c>
      <c r="C6" s="4"/>
      <c r="D6" s="4">
        <f>21*398.89</f>
        <v>8376.69</v>
      </c>
      <c r="E6" s="1">
        <v>14546</v>
      </c>
      <c r="F6" s="1">
        <v>780</v>
      </c>
      <c r="G6" s="1">
        <v>124</v>
      </c>
      <c r="H6" s="1">
        <v>0</v>
      </c>
      <c r="I6" s="4">
        <f t="shared" si="1"/>
        <v>1.6431449838187702</v>
      </c>
      <c r="J6" s="4">
        <f t="shared" si="2"/>
        <v>2.185325566343042</v>
      </c>
      <c r="K6" s="4">
        <f t="shared" si="3"/>
        <v>843.19999999999993</v>
      </c>
      <c r="L6" s="4">
        <f t="shared" si="0"/>
        <v>0</v>
      </c>
      <c r="M6" s="4">
        <f t="shared" si="4"/>
        <v>1.588568932038835</v>
      </c>
      <c r="N6" s="4">
        <f t="shared" si="5"/>
        <v>2.130749514563107</v>
      </c>
    </row>
    <row r="7" spans="1:14" x14ac:dyDescent="0.25">
      <c r="A7" s="2" t="s">
        <v>3</v>
      </c>
      <c r="B7" s="5">
        <v>29368.59</v>
      </c>
      <c r="C7" s="5"/>
      <c r="D7" s="5">
        <f>22*398.89</f>
        <v>8775.58</v>
      </c>
      <c r="E7" s="2">
        <v>16036</v>
      </c>
      <c r="F7" s="2">
        <v>855</v>
      </c>
      <c r="G7" s="2">
        <v>120</v>
      </c>
      <c r="H7" s="2">
        <v>0</v>
      </c>
      <c r="I7" s="5">
        <f t="shared" si="1"/>
        <v>1.7264470048791958</v>
      </c>
      <c r="J7" s="5">
        <f t="shared" si="2"/>
        <v>2.2423237904885074</v>
      </c>
      <c r="K7" s="5">
        <f t="shared" si="3"/>
        <v>816</v>
      </c>
      <c r="L7" s="5">
        <f t="shared" si="0"/>
        <v>0</v>
      </c>
      <c r="M7" s="5">
        <f t="shared" si="4"/>
        <v>1.6784780436188349</v>
      </c>
      <c r="N7" s="5">
        <f t="shared" si="5"/>
        <v>2.1943548292281463</v>
      </c>
    </row>
    <row r="8" spans="1:14" x14ac:dyDescent="0.25">
      <c r="A8" s="1" t="s">
        <v>5</v>
      </c>
      <c r="B8" s="4">
        <v>22603.65</v>
      </c>
      <c r="C8" s="4">
        <v>24872.49</v>
      </c>
      <c r="D8" s="4">
        <f>23*398.89</f>
        <v>9174.4699999999993</v>
      </c>
      <c r="E8" s="1">
        <v>13453</v>
      </c>
      <c r="F8" s="1">
        <v>810</v>
      </c>
      <c r="G8" s="1">
        <v>124</v>
      </c>
      <c r="H8" s="1">
        <v>0</v>
      </c>
      <c r="I8" s="4">
        <f t="shared" si="1"/>
        <v>3.2999332730937652</v>
      </c>
      <c r="J8" s="4">
        <f t="shared" si="2"/>
        <v>3.9376249391812053</v>
      </c>
      <c r="K8" s="4">
        <f t="shared" si="3"/>
        <v>843.19999999999993</v>
      </c>
      <c r="L8" s="4">
        <f t="shared" si="0"/>
        <v>0</v>
      </c>
      <c r="M8" s="4">
        <f t="shared" si="4"/>
        <v>3.2413248071175369</v>
      </c>
      <c r="N8" s="4">
        <f t="shared" si="5"/>
        <v>3.879016473204977</v>
      </c>
    </row>
    <row r="9" spans="1:14" x14ac:dyDescent="0.25">
      <c r="A9" s="2" t="s">
        <v>11</v>
      </c>
      <c r="B9" s="5">
        <v>25020.74</v>
      </c>
      <c r="C9" s="5"/>
      <c r="D9" s="5">
        <f>20*398.89</f>
        <v>7977.7999999999993</v>
      </c>
      <c r="E9" s="2">
        <v>12137</v>
      </c>
      <c r="F9" s="2">
        <v>735</v>
      </c>
      <c r="G9" s="2">
        <v>120</v>
      </c>
      <c r="H9" s="2">
        <v>0</v>
      </c>
      <c r="I9" s="5">
        <f t="shared" si="1"/>
        <v>1.9258574507389163</v>
      </c>
      <c r="J9" s="5">
        <f t="shared" si="2"/>
        <v>2.5399122536945815</v>
      </c>
      <c r="K9" s="5">
        <f t="shared" si="3"/>
        <v>816</v>
      </c>
      <c r="L9" s="5">
        <f t="shared" si="0"/>
        <v>0</v>
      </c>
      <c r="M9" s="5">
        <f t="shared" si="4"/>
        <v>1.8630495689655173</v>
      </c>
      <c r="N9" s="5">
        <f t="shared" si="5"/>
        <v>2.4771043719211825</v>
      </c>
    </row>
    <row r="10" spans="1:14" x14ac:dyDescent="0.25">
      <c r="A10" s="1" t="s">
        <v>15</v>
      </c>
      <c r="B10" s="4">
        <v>29814.46</v>
      </c>
      <c r="C10" s="4"/>
      <c r="D10" s="4">
        <f>23*398.89</f>
        <v>9174.4699999999993</v>
      </c>
      <c r="E10" s="1">
        <v>15061</v>
      </c>
      <c r="F10" s="1">
        <v>870</v>
      </c>
      <c r="G10" s="1">
        <v>93</v>
      </c>
      <c r="H10" s="1">
        <v>0</v>
      </c>
      <c r="I10" s="4">
        <f t="shared" si="1"/>
        <v>1.8606128307538692</v>
      </c>
      <c r="J10" s="4">
        <f t="shared" si="2"/>
        <v>2.4331583874188718</v>
      </c>
      <c r="K10" s="4">
        <f t="shared" si="3"/>
        <v>632.4</v>
      </c>
      <c r="L10" s="4">
        <f t="shared" si="0"/>
        <v>0</v>
      </c>
      <c r="M10" s="4">
        <f t="shared" si="4"/>
        <v>1.8211470294558161</v>
      </c>
      <c r="N10" s="4">
        <f t="shared" si="5"/>
        <v>2.3936925861208187</v>
      </c>
    </row>
    <row r="11" spans="1:14" x14ac:dyDescent="0.25">
      <c r="A11" s="2" t="s">
        <v>12</v>
      </c>
      <c r="B11" s="5"/>
      <c r="C11" s="5"/>
      <c r="D11" s="5">
        <f>22*398.89</f>
        <v>8775.58</v>
      </c>
      <c r="E11" s="2"/>
      <c r="F11" s="2"/>
      <c r="G11" s="2"/>
      <c r="H11" s="2"/>
      <c r="I11" s="5" t="e">
        <f t="shared" si="1"/>
        <v>#DIV/0!</v>
      </c>
      <c r="J11" s="5" t="e">
        <f t="shared" si="2"/>
        <v>#DIV/0!</v>
      </c>
      <c r="K11" s="5">
        <f t="shared" si="3"/>
        <v>0</v>
      </c>
      <c r="L11" s="5">
        <f t="shared" si="0"/>
        <v>0</v>
      </c>
      <c r="M11" s="5" t="e">
        <f t="shared" si="4"/>
        <v>#DIV/0!</v>
      </c>
      <c r="N11" s="5" t="e">
        <f t="shared" si="5"/>
        <v>#DIV/0!</v>
      </c>
    </row>
    <row r="12" spans="1:14" x14ac:dyDescent="0.25">
      <c r="A12" s="1" t="s">
        <v>13</v>
      </c>
      <c r="B12" s="4"/>
      <c r="C12" s="4"/>
      <c r="D12" s="4">
        <f>21*398.89</f>
        <v>8376.69</v>
      </c>
      <c r="E12" s="1"/>
      <c r="F12" s="1"/>
      <c r="G12" s="1"/>
      <c r="H12" s="1"/>
      <c r="I12" s="4" t="e">
        <f t="shared" si="1"/>
        <v>#DIV/0!</v>
      </c>
      <c r="J12" s="4" t="e">
        <f t="shared" si="2"/>
        <v>#DIV/0!</v>
      </c>
      <c r="K12" s="4">
        <f t="shared" si="3"/>
        <v>0</v>
      </c>
      <c r="L12" s="4">
        <f t="shared" si="0"/>
        <v>0</v>
      </c>
      <c r="M12" s="4" t="e">
        <f t="shared" si="4"/>
        <v>#DIV/0!</v>
      </c>
      <c r="N12" s="4" t="e">
        <f t="shared" si="5"/>
        <v>#DIV/0!</v>
      </c>
    </row>
    <row r="13" spans="1:14" x14ac:dyDescent="0.25">
      <c r="A13" s="2" t="s">
        <v>14</v>
      </c>
      <c r="B13" s="5"/>
      <c r="C13" s="5"/>
      <c r="D13" s="5">
        <f>23*398.89</f>
        <v>9174.4699999999993</v>
      </c>
      <c r="E13" s="2"/>
      <c r="F13" s="2"/>
      <c r="G13" s="2"/>
      <c r="H13" s="2"/>
      <c r="I13" s="5" t="e">
        <f t="shared" si="1"/>
        <v>#DIV/0!</v>
      </c>
      <c r="J13" s="5" t="e">
        <f t="shared" si="2"/>
        <v>#DIV/0!</v>
      </c>
      <c r="K13" s="5">
        <f t="shared" si="3"/>
        <v>0</v>
      </c>
      <c r="L13" s="5">
        <f t="shared" si="0"/>
        <v>0</v>
      </c>
      <c r="M13" s="5" t="e">
        <f t="shared" si="4"/>
        <v>#DIV/0!</v>
      </c>
      <c r="N13" s="5" t="e">
        <f t="shared" si="5"/>
        <v>#DIV/0!</v>
      </c>
    </row>
    <row r="14" spans="1:14" x14ac:dyDescent="0.25">
      <c r="A14" s="1" t="s">
        <v>16</v>
      </c>
      <c r="B14" s="4"/>
      <c r="C14" s="4"/>
      <c r="D14" s="4">
        <f>21*398.89</f>
        <v>8376.69</v>
      </c>
      <c r="E14" s="1"/>
      <c r="F14" s="1"/>
      <c r="G14" s="1"/>
      <c r="H14" s="1"/>
      <c r="I14" s="4" t="e">
        <f t="shared" si="1"/>
        <v>#DIV/0!</v>
      </c>
      <c r="J14" s="4" t="e">
        <f t="shared" si="2"/>
        <v>#DIV/0!</v>
      </c>
      <c r="K14" s="4">
        <f t="shared" si="3"/>
        <v>0</v>
      </c>
      <c r="L14" s="4">
        <f t="shared" si="0"/>
        <v>0</v>
      </c>
      <c r="M14" s="4" t="e">
        <f t="shared" si="4"/>
        <v>#DIV/0!</v>
      </c>
      <c r="N14" s="4" t="e">
        <f t="shared" si="5"/>
        <v>#DIV/0!</v>
      </c>
    </row>
    <row r="15" spans="1:14" x14ac:dyDescent="0.25">
      <c r="A15" s="2" t="s">
        <v>17</v>
      </c>
      <c r="B15" s="5"/>
      <c r="C15" s="5"/>
      <c r="D15" s="5">
        <f>21*398.89</f>
        <v>8376.69</v>
      </c>
      <c r="E15" s="2"/>
      <c r="F15" s="2"/>
      <c r="G15" s="2"/>
      <c r="H15" s="2"/>
      <c r="I15" s="5" t="e">
        <f t="shared" si="1"/>
        <v>#DIV/0!</v>
      </c>
      <c r="J15" s="5" t="e">
        <f t="shared" si="2"/>
        <v>#DIV/0!</v>
      </c>
      <c r="K15" s="5">
        <f t="shared" si="3"/>
        <v>0</v>
      </c>
      <c r="L15" s="5">
        <f t="shared" si="0"/>
        <v>0</v>
      </c>
      <c r="M15" s="5" t="e">
        <f t="shared" si="4"/>
        <v>#DIV/0!</v>
      </c>
      <c r="N15" s="5" t="e">
        <f t="shared" si="5"/>
        <v>#DIV/0!</v>
      </c>
    </row>
    <row r="17" spans="1:15" x14ac:dyDescent="0.25">
      <c r="A17" s="9" t="s">
        <v>33</v>
      </c>
      <c r="B17" s="7">
        <f t="shared" ref="B17:J17" si="6">AVERAGE(B4:B15)</f>
        <v>27147.841428571428</v>
      </c>
      <c r="C17" s="7">
        <f t="shared" si="6"/>
        <v>24451.97</v>
      </c>
      <c r="D17" s="7">
        <f t="shared" si="6"/>
        <v>8660.1075000000001</v>
      </c>
      <c r="E17" s="9">
        <f t="shared" si="6"/>
        <v>13718.857142857143</v>
      </c>
      <c r="F17" s="9">
        <f t="shared" si="6"/>
        <v>810</v>
      </c>
      <c r="G17" s="9">
        <f t="shared" si="6"/>
        <v>117.28571428571429</v>
      </c>
      <c r="H17" s="9">
        <f t="shared" si="6"/>
        <v>353</v>
      </c>
      <c r="I17" s="7" t="e">
        <f t="shared" si="6"/>
        <v>#DIV/0!</v>
      </c>
      <c r="J17" s="7" t="e">
        <f t="shared" si="6"/>
        <v>#DIV/0!</v>
      </c>
      <c r="K17" s="7">
        <f>AVERAGE(K4:K16)</f>
        <v>465.23333333333329</v>
      </c>
      <c r="L17" s="7">
        <f>AVERAGE(L4:L15)</f>
        <v>1441.4166666666667</v>
      </c>
      <c r="M17" s="7" t="e">
        <f>AVERAGE(M4:M15)</f>
        <v>#DIV/0!</v>
      </c>
      <c r="N17" s="7" t="e">
        <f>AVERAGE(N4:N15)</f>
        <v>#DIV/0!</v>
      </c>
    </row>
    <row r="18" spans="1:15" x14ac:dyDescent="0.25">
      <c r="G18" s="6"/>
      <c r="H18" s="6"/>
      <c r="K18" s="6"/>
      <c r="L18" s="6"/>
      <c r="O18" s="6"/>
    </row>
    <row r="19" spans="1:15" x14ac:dyDescent="0.25">
      <c r="I19" s="6"/>
      <c r="J19" s="6"/>
      <c r="M19" s="6"/>
    </row>
  </sheetData>
  <mergeCells count="6">
    <mergeCell ref="A1:M1"/>
    <mergeCell ref="K2:L2"/>
    <mergeCell ref="E2:H2"/>
    <mergeCell ref="B2:D2"/>
    <mergeCell ref="M2:N2"/>
    <mergeCell ref="I2:J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 Meal Cost</vt:lpstr>
      <vt:lpstr>2024 Meal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Esperas</dc:creator>
  <cp:lastModifiedBy>Owen Esperas</cp:lastModifiedBy>
  <cp:lastPrinted>2023-10-05T20:12:25Z</cp:lastPrinted>
  <dcterms:created xsi:type="dcterms:W3CDTF">2023-07-06T19:33:46Z</dcterms:created>
  <dcterms:modified xsi:type="dcterms:W3CDTF">2024-08-20T22:12:39Z</dcterms:modified>
</cp:coreProperties>
</file>