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260" tabRatio="500"/>
  </bookViews>
  <sheets>
    <sheet name="Sheet1" sheetId="2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6" i="2" l="1"/>
  <c r="A86" i="2"/>
  <c r="J85" i="2"/>
  <c r="A85" i="2"/>
  <c r="J84" i="2"/>
  <c r="A84" i="2"/>
  <c r="J83" i="2"/>
  <c r="A83" i="2"/>
  <c r="J82" i="2"/>
  <c r="A82" i="2"/>
  <c r="J81" i="2"/>
  <c r="A81" i="2"/>
  <c r="J80" i="2"/>
  <c r="A80" i="2"/>
  <c r="J79" i="2"/>
  <c r="A79" i="2"/>
  <c r="J78" i="2"/>
  <c r="A78" i="2"/>
  <c r="J77" i="2"/>
  <c r="A77" i="2"/>
  <c r="J76" i="2"/>
  <c r="A76" i="2"/>
  <c r="J75" i="2"/>
  <c r="A75" i="2"/>
  <c r="J74" i="2"/>
  <c r="A74" i="2"/>
  <c r="J73" i="2"/>
  <c r="A73" i="2"/>
  <c r="J72" i="2"/>
  <c r="A72" i="2"/>
  <c r="J71" i="2"/>
  <c r="A71" i="2"/>
  <c r="J70" i="2"/>
  <c r="A70" i="2"/>
  <c r="J69" i="2"/>
  <c r="A69" i="2"/>
  <c r="J68" i="2"/>
  <c r="A68" i="2"/>
  <c r="J67" i="2"/>
  <c r="A67" i="2"/>
  <c r="J66" i="2"/>
  <c r="A66" i="2"/>
  <c r="J65" i="2"/>
  <c r="A65" i="2"/>
  <c r="J64" i="2"/>
  <c r="A64" i="2"/>
  <c r="J63" i="2"/>
  <c r="A63" i="2"/>
  <c r="J62" i="2"/>
  <c r="A62" i="2"/>
  <c r="J61" i="2"/>
  <c r="A61" i="2"/>
  <c r="J60" i="2"/>
  <c r="A60" i="2"/>
  <c r="J59" i="2"/>
  <c r="A59" i="2"/>
  <c r="J58" i="2"/>
  <c r="A58" i="2"/>
  <c r="J57" i="2"/>
  <c r="A57" i="2"/>
  <c r="J56" i="2"/>
  <c r="A56" i="2"/>
  <c r="J55" i="2"/>
  <c r="A55" i="2"/>
  <c r="J54" i="2"/>
  <c r="A54" i="2"/>
  <c r="J53" i="2"/>
  <c r="A53" i="2"/>
  <c r="J52" i="2"/>
  <c r="A52" i="2"/>
  <c r="J51" i="2"/>
  <c r="A51" i="2"/>
  <c r="J50" i="2"/>
  <c r="A50" i="2"/>
  <c r="J49" i="2"/>
  <c r="A49" i="2"/>
  <c r="J48" i="2"/>
  <c r="A48" i="2"/>
  <c r="J47" i="2"/>
  <c r="A47" i="2"/>
  <c r="J46" i="2"/>
  <c r="A46" i="2"/>
  <c r="J45" i="2"/>
  <c r="A45" i="2"/>
  <c r="J44" i="2"/>
  <c r="A44" i="2"/>
  <c r="J43" i="2"/>
  <c r="A43" i="2"/>
  <c r="J42" i="2"/>
  <c r="A42" i="2"/>
  <c r="J41" i="2"/>
  <c r="A41" i="2"/>
  <c r="J40" i="2"/>
  <c r="A40" i="2"/>
  <c r="J39" i="2"/>
  <c r="A39" i="2"/>
  <c r="J38" i="2"/>
  <c r="A38" i="2"/>
  <c r="J37" i="2"/>
  <c r="A37" i="2"/>
  <c r="J36" i="2"/>
  <c r="A36" i="2"/>
  <c r="J35" i="2"/>
  <c r="A35" i="2"/>
  <c r="J34" i="2"/>
  <c r="A34" i="2"/>
  <c r="J33" i="2"/>
  <c r="A33" i="2"/>
  <c r="J32" i="2"/>
  <c r="A32" i="2"/>
  <c r="J31" i="2"/>
  <c r="A31" i="2"/>
  <c r="J30" i="2"/>
  <c r="A30" i="2"/>
  <c r="J29" i="2"/>
  <c r="A29" i="2"/>
  <c r="J28" i="2"/>
  <c r="A28" i="2"/>
  <c r="J27" i="2"/>
  <c r="A27" i="2"/>
  <c r="J26" i="2"/>
  <c r="A26" i="2"/>
  <c r="J25" i="2"/>
  <c r="A25" i="2"/>
  <c r="J24" i="2"/>
  <c r="A24" i="2"/>
  <c r="J23" i="2"/>
  <c r="A23" i="2"/>
  <c r="J22" i="2"/>
  <c r="A22" i="2"/>
  <c r="J21" i="2"/>
  <c r="A21" i="2"/>
  <c r="J20" i="2"/>
  <c r="A20" i="2"/>
  <c r="J19" i="2"/>
  <c r="A19" i="2"/>
  <c r="J18" i="2"/>
  <c r="A18" i="2"/>
  <c r="J17" i="2"/>
  <c r="A17" i="2"/>
  <c r="J16" i="2"/>
  <c r="A16" i="2"/>
  <c r="J15" i="2"/>
  <c r="A15" i="2"/>
  <c r="J14" i="2"/>
  <c r="A14" i="2"/>
  <c r="J13" i="2"/>
  <c r="A13" i="2"/>
</calcChain>
</file>

<file path=xl/sharedStrings.xml><?xml version="1.0" encoding="utf-8"?>
<sst xmlns="http://schemas.openxmlformats.org/spreadsheetml/2006/main" count="462" uniqueCount="325">
  <si>
    <t>Kandidaatintutkielman kirjoittaminen ja seminaarit (MAAT300)</t>
  </si>
  <si>
    <t>Seminaari</t>
  </si>
  <si>
    <t>06.09.2011 - 26.01.2012</t>
  </si>
  <si>
    <t>06.09.11 TI 08:00 - 12:00 INFO LS 3 (Viikki)</t>
  </si>
  <si>
    <t>13.09.11 TI 08:00 - 10:00 INFO LS 3 (Viikki)</t>
  </si>
  <si>
    <t>20.09.11-27.09.11 TI 08:00 - 10:00 ATK4403, Bio3,Viikki</t>
  </si>
  <si>
    <t>20.09.11-27.09.11 TI 08:00 - 10:00 INFO ATK3 h170</t>
  </si>
  <si>
    <t>20.09.11-27.09.11 TI 08:00 - 10:00 INFO ATK1 h138</t>
  </si>
  <si>
    <t>11.10.11 TI 08:00 - 10:00 Ls B6, B-talo (Viikk</t>
  </si>
  <si>
    <t>01.11.11 TI 10:00 - 12:00 Ls B2, B-talo (Viikk</t>
  </si>
  <si>
    <t>15.11.11 TI 10:00 - 12:00 Ls B2, B-talo (Viikk</t>
  </si>
  <si>
    <t>08.12.11 TO 10:00 - 12:00</t>
  </si>
  <si>
    <t>26.01.12 TO 10:00 - 12:00</t>
  </si>
  <si>
    <t>5 op</t>
  </si>
  <si>
    <t>Opettaja</t>
  </si>
  <si>
    <t>opisnro</t>
  </si>
  <si>
    <t>Sukunimi</t>
  </si>
  <si>
    <t>Etunimi</t>
  </si>
  <si>
    <t>Opinto-oikeus</t>
  </si>
  <si>
    <t>Ilmoittautumisen status</t>
  </si>
  <si>
    <t>Ilmoittautumishetken tarkistusten tulos</t>
  </si>
  <si>
    <t>Puhelinnumero</t>
  </si>
  <si>
    <t>05.12.1987</t>
  </si>
  <si>
    <t>Holopainen</t>
  </si>
  <si>
    <t>Elina Anni-Riikka</t>
  </si>
  <si>
    <t>MM/MMK/A 794/2004/Kasvintuotannon/Kasvintuotannon</t>
  </si>
  <si>
    <t>Varsinainen ilmoittautuminen</t>
  </si>
  <si>
    <t>elina.ar.holopainen@helsinki.fi</t>
  </si>
  <si>
    <t>22.05.1986</t>
  </si>
  <si>
    <t>Tupala</t>
  </si>
  <si>
    <t>Heidi Eveliina</t>
  </si>
  <si>
    <t>MM/MMM/A 794/2004/Kasvintuotannon/Kasvintuotannon</t>
  </si>
  <si>
    <t>heidi.tupala@helsinki.fi</t>
  </si>
  <si>
    <t>08.06.1989</t>
  </si>
  <si>
    <t>Saija Marika</t>
  </si>
  <si>
    <t>$#MM/MMM/A 794/2004/Kasvintuotannon/Kasvintuotannon</t>
  </si>
  <si>
    <t>02.09.1984</t>
  </si>
  <si>
    <t>Sarkanen</t>
  </si>
  <si>
    <t>Johanna Marketta</t>
  </si>
  <si>
    <t>07.02.1986</t>
  </si>
  <si>
    <t>Valin</t>
  </si>
  <si>
    <t>Marjo Susanna</t>
  </si>
  <si>
    <t>marjo.valin@helsinki.fi</t>
  </si>
  <si>
    <t>27.03.1990</t>
  </si>
  <si>
    <t>Toivonen</t>
  </si>
  <si>
    <t>Tiina Marjut Erika</t>
  </si>
  <si>
    <t>tiina.toivonen@helsinki.fi</t>
  </si>
  <si>
    <t>09.05.1987</t>
  </si>
  <si>
    <t>Eeva Matilda</t>
  </si>
  <si>
    <t>eeva.sarkiniemi@helsinki.fi</t>
  </si>
  <si>
    <t>11.08.1989</t>
  </si>
  <si>
    <t>Huttunen</t>
  </si>
  <si>
    <t>Ella Johanna</t>
  </si>
  <si>
    <t>ella.huttunen@helsinki.fi</t>
  </si>
  <si>
    <t>28.07.1988</t>
  </si>
  <si>
    <t>Tikkanen</t>
  </si>
  <si>
    <t>Minna Anneli Mirjami</t>
  </si>
  <si>
    <t>minna.ronkko@helsinki.fi</t>
  </si>
  <si>
    <t>26.04.1990</t>
  </si>
  <si>
    <t>Eklund</t>
  </si>
  <si>
    <t>Eveliina Julia</t>
  </si>
  <si>
    <t>eveliina.eklund@helsinki.fi</t>
  </si>
  <si>
    <t>13.01.1986</t>
  </si>
  <si>
    <t>Remes</t>
  </si>
  <si>
    <t>Lassi Tapio</t>
  </si>
  <si>
    <t>lassi.remes@helsinki.fi</t>
  </si>
  <si>
    <t>16.01.1990</t>
  </si>
  <si>
    <t>Terttunen</t>
  </si>
  <si>
    <t>Pihla Johanna</t>
  </si>
  <si>
    <t>17.06.1989</t>
  </si>
  <si>
    <t>Silja Anniina</t>
  </si>
  <si>
    <t>silja.vayrynen@helsinki.fi</t>
  </si>
  <si>
    <t>04.11.1977</t>
  </si>
  <si>
    <t>Nyberg</t>
  </si>
  <si>
    <t>Paulina</t>
  </si>
  <si>
    <t>paulina.lahtinen@helsinki.fi</t>
  </si>
  <si>
    <t>15.09.1988</t>
  </si>
  <si>
    <t>Huittinen</t>
  </si>
  <si>
    <t>Topias Tapani</t>
  </si>
  <si>
    <t>topias.huittinen@helsinki.fi</t>
  </si>
  <si>
    <t>06.07.1990</t>
  </si>
  <si>
    <t>Maula</t>
  </si>
  <si>
    <t>*Sanna - Leena</t>
  </si>
  <si>
    <t>sanna.maula@helsinki.fi</t>
  </si>
  <si>
    <t>06.03.1986</t>
  </si>
  <si>
    <t>Luukkonen</t>
  </si>
  <si>
    <t>Terhi Anneli Kristiina</t>
  </si>
  <si>
    <t>terhi.luukkonen@helsinki.fi</t>
  </si>
  <si>
    <t>08.09.1985</t>
  </si>
  <si>
    <t>Niinikoski</t>
  </si>
  <si>
    <t>Paula Annikki</t>
  </si>
  <si>
    <t>paula.a.niinikoski@helsinki.fi</t>
  </si>
  <si>
    <t>20.02.1990</t>
  </si>
  <si>
    <t>NystÈn</t>
  </si>
  <si>
    <t>Annika Karin Marita</t>
  </si>
  <si>
    <t>annika.nysten@helsinki.fi</t>
  </si>
  <si>
    <t>15.01.1989</t>
  </si>
  <si>
    <t>Jalo</t>
  </si>
  <si>
    <t>Tommi Saku Kristian</t>
  </si>
  <si>
    <t>tommi.jalo@helsinki.fi</t>
  </si>
  <si>
    <t>02.04.1982</t>
  </si>
  <si>
    <t>Lamminparras</t>
  </si>
  <si>
    <t>Aura Sofia Helena</t>
  </si>
  <si>
    <t>aura.lamminparras@helsinki.fi</t>
  </si>
  <si>
    <t>29.10.1987</t>
  </si>
  <si>
    <t>Outi Marianna</t>
  </si>
  <si>
    <t>$#MM/MMM/A 794/2004/Kasvintuotantot/Kasvintuotantot</t>
  </si>
  <si>
    <t>08.03.1984</t>
  </si>
  <si>
    <t>Kumpulainen</t>
  </si>
  <si>
    <t>*Sanna -Kaisa Helena</t>
  </si>
  <si>
    <t>sanna.kumpulainen@helsinki.fi</t>
  </si>
  <si>
    <t>17.04.1979</t>
  </si>
  <si>
    <t>Uotila</t>
  </si>
  <si>
    <t>Laura Kaarina</t>
  </si>
  <si>
    <t>21.03.1986</t>
  </si>
  <si>
    <t>Ari Jussi</t>
  </si>
  <si>
    <t>ari.huttunen@helsinki.fi</t>
  </si>
  <si>
    <t>18.04.1988</t>
  </si>
  <si>
    <t>Ahola</t>
  </si>
  <si>
    <t>Susanna Birgitta Elisabeth</t>
  </si>
  <si>
    <t>susanna.ahola@helsinki.fi</t>
  </si>
  <si>
    <t>17.11.1988</t>
  </si>
  <si>
    <t>Karlsson</t>
  </si>
  <si>
    <t>Elina Tellervo</t>
  </si>
  <si>
    <t>elina.karlsson@helsinki.fi</t>
  </si>
  <si>
    <t>19.07.1968</t>
  </si>
  <si>
    <t>Kemppinen</t>
  </si>
  <si>
    <t>Johanna Kyllikki</t>
  </si>
  <si>
    <t>johanna.kemppinen@helsinki.fi</t>
  </si>
  <si>
    <t>28.10.1988</t>
  </si>
  <si>
    <t>Layla Maria</t>
  </si>
  <si>
    <t>layla.hockerstedt@helsinki.fi</t>
  </si>
  <si>
    <t>30.04.1986</t>
  </si>
  <si>
    <t>Aki Ville Jalmari</t>
  </si>
  <si>
    <t>aki.niemela@helsinki.fi</t>
  </si>
  <si>
    <t>28.11.1987</t>
  </si>
  <si>
    <t>Virtanen</t>
  </si>
  <si>
    <t>Tuukka Iivari</t>
  </si>
  <si>
    <t>tuukka.i.virtanen@helsinki.fi</t>
  </si>
  <si>
    <t>02.03.1988</t>
  </si>
  <si>
    <t>Christersson</t>
  </si>
  <si>
    <t>Jenni Emilia</t>
  </si>
  <si>
    <t>jenni.christersson@helsinki.fi</t>
  </si>
  <si>
    <t>22.02.1989</t>
  </si>
  <si>
    <t>Valtonen</t>
  </si>
  <si>
    <t>Elisa Maaria Johanna</t>
  </si>
  <si>
    <t>elisa.valtonen@helsinki.fi</t>
  </si>
  <si>
    <t>23.11.1979</t>
  </si>
  <si>
    <t>Minna Maarit</t>
  </si>
  <si>
    <t>minna.pollanen@helsinki.fi</t>
  </si>
  <si>
    <t>14.06.1988</t>
  </si>
  <si>
    <t>Kontkanen</t>
  </si>
  <si>
    <t>Tiina Maija Elisa</t>
  </si>
  <si>
    <t>tiina.kontkanen@helsinki.fi</t>
  </si>
  <si>
    <t>27.06.1988</t>
  </si>
  <si>
    <t>Kostiainen</t>
  </si>
  <si>
    <t>Jarkko Tuomas</t>
  </si>
  <si>
    <t>MM/MMM/A 794/2004/Maat- ja ymp/Maatal- ja ymp</t>
  </si>
  <si>
    <t>jarkko.kostiainen@helsinki.fi</t>
  </si>
  <si>
    <t>26.10.1990</t>
  </si>
  <si>
    <t>Pihlaja</t>
  </si>
  <si>
    <t>Kaisa Heleena</t>
  </si>
  <si>
    <t>Lopputulos</t>
  </si>
  <si>
    <t>kaisa.pihlaja@helsinki.fi</t>
  </si>
  <si>
    <t>13.07.1989</t>
  </si>
  <si>
    <t>Mikkola</t>
  </si>
  <si>
    <t>Jaakko Ilmari</t>
  </si>
  <si>
    <t>jaakko.i.mikkola@helsinki.fi</t>
  </si>
  <si>
    <t>03.04.1987</t>
  </si>
  <si>
    <t>Kotkavuori</t>
  </si>
  <si>
    <t>Juulia Karoliina</t>
  </si>
  <si>
    <t>juulia.kotkavuori@helsinki.fi</t>
  </si>
  <si>
    <t>27.04.1981</t>
  </si>
  <si>
    <t>Kuisma</t>
  </si>
  <si>
    <t>Eero Johannes</t>
  </si>
  <si>
    <t>eero.kuisma@helsinki.fi</t>
  </si>
  <si>
    <t>24.08.1986</t>
  </si>
  <si>
    <t>Suihkonen</t>
  </si>
  <si>
    <t>Veli-Mikko Johannes</t>
  </si>
  <si>
    <t>veli-mikko.suihkonen@helsinki.fi</t>
  </si>
  <si>
    <t>10.10.1975</t>
  </si>
  <si>
    <t>Antti Sakari</t>
  </si>
  <si>
    <t>antti.kamarainen@helsinki.fi</t>
  </si>
  <si>
    <t>09.07.1966</t>
  </si>
  <si>
    <t>Mahlanen</t>
  </si>
  <si>
    <t>Anne Marjatta</t>
  </si>
  <si>
    <t>22.05.1989</t>
  </si>
  <si>
    <t>Kinnunen</t>
  </si>
  <si>
    <t>Teemu Matias</t>
  </si>
  <si>
    <t>teemu.kinnunen@helsinki.fi</t>
  </si>
  <si>
    <t>22.12.1980</t>
  </si>
  <si>
    <t>Kivinen</t>
  </si>
  <si>
    <t>Jenni Johanna</t>
  </si>
  <si>
    <t>jenni.kivinen@helsinki.fi</t>
  </si>
  <si>
    <t>07.03.1989</t>
  </si>
  <si>
    <t>Kallio</t>
  </si>
  <si>
    <t>Jaakko Johan Anttoni</t>
  </si>
  <si>
    <t>MM/MMK/A 794/2004/Maat- ja ymp/Maatal- ja ymp</t>
  </si>
  <si>
    <t>jaakko.j.kallio@helsinki.fi</t>
  </si>
  <si>
    <t>16.06.1984</t>
  </si>
  <si>
    <t>Teikari</t>
  </si>
  <si>
    <t>Jenni Erika</t>
  </si>
  <si>
    <t>jenni.teikari@helsinki.fi</t>
  </si>
  <si>
    <t>03.02.1988</t>
  </si>
  <si>
    <t>Haavisto</t>
  </si>
  <si>
    <t>Heidi Pirita</t>
  </si>
  <si>
    <t>heidi.p.haavisto@helsinki.fi</t>
  </si>
  <si>
    <t>09.08.1987</t>
  </si>
  <si>
    <t>Martikainen</t>
  </si>
  <si>
    <t>Katja Kristiina</t>
  </si>
  <si>
    <t>katja.martikainen@helsinki.fi</t>
  </si>
  <si>
    <t>09.05.1989</t>
  </si>
  <si>
    <t>Sternberger</t>
  </si>
  <si>
    <t>Jenny Sandra Amanda</t>
  </si>
  <si>
    <t>jenny.sternberger@helsinki.fi</t>
  </si>
  <si>
    <t>08.03.1985</t>
  </si>
  <si>
    <t>Tommi Antero</t>
  </si>
  <si>
    <t>tommi.a.makela@helsinki.fi</t>
  </si>
  <si>
    <t>17.09.1988</t>
  </si>
  <si>
    <t>Rantanen</t>
  </si>
  <si>
    <t>*Ville -Petteri Tapio</t>
  </si>
  <si>
    <t>MM/MMM/A 794/2004/Agroteknologia/Agroteknologia</t>
  </si>
  <si>
    <t>ville-petteri.rantanen@helsinki.fi</t>
  </si>
  <si>
    <t>19.01.1989</t>
  </si>
  <si>
    <t>Emmi Johanna</t>
  </si>
  <si>
    <t>emmi.korvenmaki@helsinki.fi</t>
  </si>
  <si>
    <t>12.01.1990</t>
  </si>
  <si>
    <t>Linda</t>
  </si>
  <si>
    <t>linda.roman@helsinki.fi</t>
  </si>
  <si>
    <t>31.01.1988</t>
  </si>
  <si>
    <t>Heini *Kateriina</t>
  </si>
  <si>
    <t>kateriina.sjoblom@helsinki.fi</t>
  </si>
  <si>
    <t>28.12.1978</t>
  </si>
  <si>
    <t>Vikman</t>
  </si>
  <si>
    <t>Sami Veikko</t>
  </si>
  <si>
    <t>06.10.1990</t>
  </si>
  <si>
    <t>Marjo Sanni Irene</t>
  </si>
  <si>
    <t>marjo.toivonen@helsinki.fi</t>
  </si>
  <si>
    <t>27.04.1979</t>
  </si>
  <si>
    <t>Weck</t>
  </si>
  <si>
    <t>Maija Annikki</t>
  </si>
  <si>
    <t>maija.weck@helsinki.fi</t>
  </si>
  <si>
    <t>16.11.1987</t>
  </si>
  <si>
    <t>Luoma</t>
  </si>
  <si>
    <t>Kaisa Margit</t>
  </si>
  <si>
    <t>BT/FM/A 794/2004/Biologian koulu/Ekologia ja evo</t>
  </si>
  <si>
    <t>kaisa.luoma@helsinki.fi</t>
  </si>
  <si>
    <t>11.12.1989</t>
  </si>
  <si>
    <t>Honkasalo</t>
  </si>
  <si>
    <t>Mika Tapani</t>
  </si>
  <si>
    <t>mika.honkasalo@helsinki.fi</t>
  </si>
  <si>
    <t>06.12.1987</t>
  </si>
  <si>
    <t>Lehtinen</t>
  </si>
  <si>
    <t>Jukka Pekka</t>
  </si>
  <si>
    <t>jukka.lehtinen@helsinki.fi</t>
  </si>
  <si>
    <t>15.12.1985</t>
  </si>
  <si>
    <t>Lahti</t>
  </si>
  <si>
    <t>Anni Inkeri</t>
  </si>
  <si>
    <t>anni.lahti@helsinki.fi</t>
  </si>
  <si>
    <t>30.03.1989</t>
  </si>
  <si>
    <t>Markus Tapani</t>
  </si>
  <si>
    <t>markus.sikkila@helsinki.fi</t>
  </si>
  <si>
    <t>24.07.1990</t>
  </si>
  <si>
    <t>Terhi Kristiina</t>
  </si>
  <si>
    <t>terhi.makinen@helsinki.fi</t>
  </si>
  <si>
    <t>16.02.1988</t>
  </si>
  <si>
    <t>Koivisto</t>
  </si>
  <si>
    <t>Ville Olavi</t>
  </si>
  <si>
    <t>ville.koivisto@helsinki.fi</t>
  </si>
  <si>
    <t>01.01.1981</t>
  </si>
  <si>
    <t>Kaunisvesi</t>
  </si>
  <si>
    <t>Leena Katariina</t>
  </si>
  <si>
    <t>leena.kaunisvesi@helsinki.fi</t>
  </si>
  <si>
    <t>24.04.1989</t>
  </si>
  <si>
    <t>Riina Annuli</t>
  </si>
  <si>
    <t>riina.jarvela@helsinki.fi</t>
  </si>
  <si>
    <t>30.12.1967</t>
  </si>
  <si>
    <t>Lehtoranta</t>
  </si>
  <si>
    <t>Markku Juhani</t>
  </si>
  <si>
    <t>markku.lehtoranta@helsinki.fi</t>
  </si>
  <si>
    <t>25.04.1988</t>
  </si>
  <si>
    <t>Nousiainen</t>
  </si>
  <si>
    <t>Simo Antti Ilmari</t>
  </si>
  <si>
    <t>simo.nousiainen@helsinki.fi</t>
  </si>
  <si>
    <t>29.04.1990</t>
  </si>
  <si>
    <t>Katariina Anni Emiilia</t>
  </si>
  <si>
    <t>katariina.lamminpaa@helsinki.fi</t>
  </si>
  <si>
    <t>26.01.1987</t>
  </si>
  <si>
    <t>Koivula</t>
  </si>
  <si>
    <t>Milja Maria</t>
  </si>
  <si>
    <t>milja.koivula@helsinki.fi</t>
  </si>
  <si>
    <t>05.06.1975</t>
  </si>
  <si>
    <t>Blomqvist</t>
  </si>
  <si>
    <t>Maria Kristiina</t>
  </si>
  <si>
    <t>#Avoin yliopisto/Muu koulutus, j/P 2.</t>
  </si>
  <si>
    <t>05.06.1987</t>
  </si>
  <si>
    <t>Korhonen</t>
  </si>
  <si>
    <t>Panu Alvar</t>
  </si>
  <si>
    <t>panu.korhonen@helsinki.fi</t>
  </si>
  <si>
    <t>21.07.1985</t>
  </si>
  <si>
    <t>Latva-Somppi</t>
  </si>
  <si>
    <t>Minna Liisa Kaarina</t>
  </si>
  <si>
    <t>Hanna-Riitta Kymäläinen, Mervi Seppänen, Kari Elo</t>
  </si>
  <si>
    <t>Syntymäaika</t>
  </si>
  <si>
    <t>Ilmoitt.järj</t>
  </si>
  <si>
    <t>Lisätiedot</t>
  </si>
  <si>
    <t>Lähteenmäki</t>
  </si>
  <si>
    <t>Särkiniemi</t>
  </si>
  <si>
    <t>MM/MMK/A 794/2004/Kotieläintiede/Kotieläintiede</t>
  </si>
  <si>
    <t>MM/MMM/A 794/2004/Kotieläintiede/Kotieläintiede</t>
  </si>
  <si>
    <t>Väyrynen</t>
  </si>
  <si>
    <t>Kankaanpää</t>
  </si>
  <si>
    <t>Niemelä</t>
  </si>
  <si>
    <t>Kämäräinen</t>
  </si>
  <si>
    <t>Mäkelä</t>
  </si>
  <si>
    <t>Korvenmäki</t>
  </si>
  <si>
    <t>Sikkilä</t>
  </si>
  <si>
    <t>Mäkinen</t>
  </si>
  <si>
    <t>Järvelä</t>
  </si>
  <si>
    <t>Lamminpää</t>
  </si>
  <si>
    <t>Sähköpostiosoite</t>
  </si>
  <si>
    <t>Höckerstedt</t>
  </si>
  <si>
    <t>Pöllänen</t>
  </si>
  <si>
    <t>Röman</t>
  </si>
  <si>
    <t>Sjöblom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</si>
</sst>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showGridLines="0" tabSelected="1" topLeftCell="A33" workbookViewId="0">
      <selection activeCell="C41" sqref="C41"/>
    </sheetView>
  </sheetViews>
  <sheetFormatPr baseColWidth="10" defaultRowHeight="15" x14ac:dyDescent="0"/>
  <cols>
    <col min="1" max="1" width="8.33203125" customWidth="1"/>
    <col min="2" max="2" width="43.33203125" bestFit="1" customWidth="1"/>
    <col min="3" max="3" width="14.33203125" bestFit="1" customWidth="1"/>
    <col min="4" max="4" width="22.1640625" bestFit="1" customWidth="1"/>
    <col min="5" max="5" width="43.33203125" bestFit="1" customWidth="1"/>
    <col min="6" max="6" width="11.1640625" bestFit="1" customWidth="1"/>
    <col min="7" max="7" width="25.5" bestFit="1" customWidth="1"/>
    <col min="8" max="8" width="34.33203125" bestFit="1" customWidth="1"/>
    <col min="9" max="9" width="28.1640625" bestFit="1" customWidth="1"/>
    <col min="10" max="10" width="14.1640625" bestFit="1" customWidth="1"/>
    <col min="11" max="11" width="10.5" customWidth="1"/>
  </cols>
  <sheetData>
    <row r="1" spans="1:11">
      <c r="A1" s="8">
        <v>812204</v>
      </c>
      <c r="B1" s="8" t="s">
        <v>0</v>
      </c>
      <c r="C1" s="8" t="s">
        <v>1</v>
      </c>
      <c r="D1" s="8" t="s">
        <v>2</v>
      </c>
      <c r="E1" s="2" t="s">
        <v>3</v>
      </c>
      <c r="F1" s="8" t="s">
        <v>13</v>
      </c>
    </row>
    <row r="2" spans="1:11">
      <c r="A2" s="9"/>
      <c r="B2" s="9"/>
      <c r="C2" s="9"/>
      <c r="D2" s="9"/>
      <c r="E2" s="3" t="s">
        <v>4</v>
      </c>
      <c r="F2" s="9"/>
    </row>
    <row r="3" spans="1:11">
      <c r="A3" s="9"/>
      <c r="B3" s="9"/>
      <c r="C3" s="9"/>
      <c r="D3" s="9"/>
      <c r="E3" s="3" t="s">
        <v>5</v>
      </c>
      <c r="F3" s="9"/>
    </row>
    <row r="4" spans="1:11">
      <c r="A4" s="9"/>
      <c r="B4" s="9"/>
      <c r="C4" s="9"/>
      <c r="D4" s="9"/>
      <c r="E4" s="3" t="s">
        <v>6</v>
      </c>
      <c r="F4" s="9"/>
    </row>
    <row r="5" spans="1:11">
      <c r="A5" s="9"/>
      <c r="B5" s="9"/>
      <c r="C5" s="9"/>
      <c r="D5" s="9"/>
      <c r="E5" s="3" t="s">
        <v>7</v>
      </c>
      <c r="F5" s="9"/>
    </row>
    <row r="6" spans="1:11">
      <c r="A6" s="9"/>
      <c r="B6" s="9"/>
      <c r="C6" s="9"/>
      <c r="D6" s="9"/>
      <c r="E6" s="3" t="s">
        <v>8</v>
      </c>
      <c r="F6" s="9"/>
    </row>
    <row r="7" spans="1:11">
      <c r="A7" s="9"/>
      <c r="B7" s="9"/>
      <c r="C7" s="9"/>
      <c r="D7" s="9"/>
      <c r="E7" s="3" t="s">
        <v>9</v>
      </c>
      <c r="F7" s="9"/>
    </row>
    <row r="8" spans="1:11">
      <c r="A8" s="9"/>
      <c r="B8" s="9"/>
      <c r="C8" s="9"/>
      <c r="D8" s="9"/>
      <c r="E8" s="3" t="s">
        <v>10</v>
      </c>
      <c r="F8" s="9"/>
    </row>
    <row r="9" spans="1:11">
      <c r="A9" s="9"/>
      <c r="B9" s="9"/>
      <c r="C9" s="9"/>
      <c r="D9" s="9"/>
      <c r="E9" s="3" t="s">
        <v>11</v>
      </c>
      <c r="F9" s="9"/>
    </row>
    <row r="10" spans="1:11">
      <c r="A10" s="10"/>
      <c r="B10" s="10"/>
      <c r="C10" s="10"/>
      <c r="D10" s="10"/>
      <c r="E10" s="4" t="s">
        <v>12</v>
      </c>
      <c r="F10" s="10"/>
    </row>
    <row r="11" spans="1:11" ht="30">
      <c r="A11" s="1" t="s">
        <v>14</v>
      </c>
      <c r="B11" s="5" t="s">
        <v>302</v>
      </c>
      <c r="C11" s="6"/>
      <c r="D11" s="6"/>
      <c r="E11" s="6"/>
      <c r="F11" s="7"/>
    </row>
    <row r="12" spans="1:11">
      <c r="A12" s="11" t="s">
        <v>15</v>
      </c>
      <c r="B12" s="12" t="s">
        <v>303</v>
      </c>
      <c r="C12" s="12" t="s">
        <v>16</v>
      </c>
      <c r="D12" s="12" t="s">
        <v>17</v>
      </c>
      <c r="E12" s="12" t="s">
        <v>18</v>
      </c>
      <c r="F12" s="12" t="s">
        <v>304</v>
      </c>
      <c r="G12" s="12" t="s">
        <v>19</v>
      </c>
      <c r="H12" s="12" t="s">
        <v>20</v>
      </c>
      <c r="I12" s="12" t="s">
        <v>320</v>
      </c>
      <c r="J12" s="12" t="s">
        <v>21</v>
      </c>
      <c r="K12" s="12" t="s">
        <v>305</v>
      </c>
    </row>
    <row r="13" spans="1:11" ht="30">
      <c r="A13" s="13" t="str">
        <f>"013377953"</f>
        <v>013377953</v>
      </c>
      <c r="B13" s="14" t="s">
        <v>22</v>
      </c>
      <c r="C13" s="14" t="s">
        <v>23</v>
      </c>
      <c r="D13" s="14" t="s">
        <v>24</v>
      </c>
      <c r="E13" s="14" t="s">
        <v>25</v>
      </c>
      <c r="F13" s="14">
        <v>1</v>
      </c>
      <c r="G13" s="14" t="s">
        <v>26</v>
      </c>
      <c r="H13" s="14"/>
      <c r="I13" s="5" t="s">
        <v>27</v>
      </c>
      <c r="J13" s="5" t="str">
        <f>"040-5274155"</f>
        <v>040-5274155</v>
      </c>
      <c r="K13" s="14"/>
    </row>
    <row r="14" spans="1:11" ht="30">
      <c r="A14" s="13" t="str">
        <f>"013216616"</f>
        <v>013216616</v>
      </c>
      <c r="B14" s="14" t="s">
        <v>28</v>
      </c>
      <c r="C14" s="14" t="s">
        <v>29</v>
      </c>
      <c r="D14" s="14" t="s">
        <v>30</v>
      </c>
      <c r="E14" s="14" t="s">
        <v>31</v>
      </c>
      <c r="F14" s="14">
        <v>2</v>
      </c>
      <c r="G14" s="14" t="s">
        <v>26</v>
      </c>
      <c r="H14" s="14"/>
      <c r="I14" s="5" t="s">
        <v>32</v>
      </c>
      <c r="J14" s="5" t="str">
        <f>"0405355185"</f>
        <v>0405355185</v>
      </c>
      <c r="K14" s="14"/>
    </row>
    <row r="15" spans="1:11" ht="30">
      <c r="A15" s="13" t="str">
        <f>"013598415"</f>
        <v>013598415</v>
      </c>
      <c r="B15" s="14" t="s">
        <v>33</v>
      </c>
      <c r="C15" s="14" t="s">
        <v>306</v>
      </c>
      <c r="D15" s="14" t="s">
        <v>34</v>
      </c>
      <c r="E15" s="14" t="s">
        <v>35</v>
      </c>
      <c r="F15" s="14">
        <v>3</v>
      </c>
      <c r="G15" s="14" t="s">
        <v>26</v>
      </c>
      <c r="H15" s="14"/>
      <c r="I15" s="5"/>
      <c r="J15" s="5" t="str">
        <f>"040-5282408"</f>
        <v>040-5282408</v>
      </c>
      <c r="K15" s="14"/>
    </row>
    <row r="16" spans="1:11" ht="30">
      <c r="A16" s="13" t="str">
        <f>"013765785"</f>
        <v>013765785</v>
      </c>
      <c r="B16" s="14" t="s">
        <v>36</v>
      </c>
      <c r="C16" s="14" t="s">
        <v>37</v>
      </c>
      <c r="D16" s="14" t="s">
        <v>38</v>
      </c>
      <c r="E16" s="14" t="s">
        <v>31</v>
      </c>
      <c r="F16" s="14">
        <v>5</v>
      </c>
      <c r="G16" s="14" t="s">
        <v>26</v>
      </c>
      <c r="H16" s="14"/>
      <c r="I16" s="5"/>
      <c r="J16" s="5" t="str">
        <f>"0505608449"</f>
        <v>0505608449</v>
      </c>
      <c r="K16" s="14"/>
    </row>
    <row r="17" spans="1:11" ht="30">
      <c r="A17" s="13" t="str">
        <f>"013321938"</f>
        <v>013321938</v>
      </c>
      <c r="B17" s="14" t="s">
        <v>39</v>
      </c>
      <c r="C17" s="14" t="s">
        <v>40</v>
      </c>
      <c r="D17" s="14" t="s">
        <v>41</v>
      </c>
      <c r="E17" s="14" t="s">
        <v>31</v>
      </c>
      <c r="F17" s="14">
        <v>6</v>
      </c>
      <c r="G17" s="14" t="s">
        <v>26</v>
      </c>
      <c r="H17" s="14"/>
      <c r="I17" s="5" t="s">
        <v>42</v>
      </c>
      <c r="J17" s="5" t="str">
        <f>"050-3683284"</f>
        <v>050-3683284</v>
      </c>
      <c r="K17" s="14"/>
    </row>
    <row r="18" spans="1:11" ht="30">
      <c r="A18" s="13" t="str">
        <f>"013756590"</f>
        <v>013756590</v>
      </c>
      <c r="B18" s="14" t="s">
        <v>43</v>
      </c>
      <c r="C18" s="14" t="s">
        <v>44</v>
      </c>
      <c r="D18" s="14" t="s">
        <v>45</v>
      </c>
      <c r="E18" s="14" t="s">
        <v>31</v>
      </c>
      <c r="F18" s="14">
        <v>7</v>
      </c>
      <c r="G18" s="14" t="s">
        <v>26</v>
      </c>
      <c r="H18" s="14"/>
      <c r="I18" s="5" t="s">
        <v>46</v>
      </c>
      <c r="J18" s="5" t="str">
        <f>"044 2709 303"</f>
        <v>044 2709 303</v>
      </c>
      <c r="K18" s="14"/>
    </row>
    <row r="19" spans="1:11" ht="30">
      <c r="A19" s="13" t="str">
        <f>"013756600"</f>
        <v>013756600</v>
      </c>
      <c r="B19" s="14" t="s">
        <v>47</v>
      </c>
      <c r="C19" s="14" t="s">
        <v>307</v>
      </c>
      <c r="D19" s="14" t="s">
        <v>48</v>
      </c>
      <c r="E19" s="14" t="s">
        <v>25</v>
      </c>
      <c r="F19" s="14">
        <v>8</v>
      </c>
      <c r="G19" s="14" t="s">
        <v>26</v>
      </c>
      <c r="H19" s="14"/>
      <c r="I19" s="5" t="s">
        <v>49</v>
      </c>
      <c r="J19" s="5" t="str">
        <f>"040-8459413"</f>
        <v>040-8459413</v>
      </c>
      <c r="K19" s="14"/>
    </row>
    <row r="20" spans="1:11" ht="30">
      <c r="A20" s="13" t="str">
        <f>"013745491"</f>
        <v>013745491</v>
      </c>
      <c r="B20" s="14" t="s">
        <v>50</v>
      </c>
      <c r="C20" s="14" t="s">
        <v>51</v>
      </c>
      <c r="D20" s="14" t="s">
        <v>52</v>
      </c>
      <c r="E20" s="14" t="s">
        <v>308</v>
      </c>
      <c r="F20" s="14">
        <v>9</v>
      </c>
      <c r="G20" s="14" t="s">
        <v>26</v>
      </c>
      <c r="H20" s="14"/>
      <c r="I20" s="5" t="s">
        <v>53</v>
      </c>
      <c r="J20" s="5" t="str">
        <f>"050 3618633"</f>
        <v>050 3618633</v>
      </c>
      <c r="K20" s="14"/>
    </row>
    <row r="21" spans="1:11" ht="30">
      <c r="A21" s="13" t="str">
        <f>"013709547"</f>
        <v>013709547</v>
      </c>
      <c r="B21" s="14" t="s">
        <v>54</v>
      </c>
      <c r="C21" s="14" t="s">
        <v>55</v>
      </c>
      <c r="D21" s="14" t="s">
        <v>56</v>
      </c>
      <c r="E21" s="14" t="s">
        <v>309</v>
      </c>
      <c r="F21" s="14">
        <v>10</v>
      </c>
      <c r="G21" s="14" t="s">
        <v>26</v>
      </c>
      <c r="H21" s="14"/>
      <c r="I21" s="5" t="s">
        <v>57</v>
      </c>
      <c r="J21" s="5" t="str">
        <f>"0445336542"</f>
        <v>0445336542</v>
      </c>
      <c r="K21" s="14"/>
    </row>
    <row r="22" spans="1:11" ht="30">
      <c r="A22" s="13" t="str">
        <f>"013745954"</f>
        <v>013745954</v>
      </c>
      <c r="B22" s="14" t="s">
        <v>58</v>
      </c>
      <c r="C22" s="14" t="s">
        <v>59</v>
      </c>
      <c r="D22" s="14" t="s">
        <v>60</v>
      </c>
      <c r="E22" s="14" t="s">
        <v>25</v>
      </c>
      <c r="F22" s="14">
        <v>11</v>
      </c>
      <c r="G22" s="14" t="s">
        <v>26</v>
      </c>
      <c r="H22" s="14"/>
      <c r="I22" s="5" t="s">
        <v>61</v>
      </c>
      <c r="J22" s="5" t="str">
        <f>"0503590164"</f>
        <v>0503590164</v>
      </c>
      <c r="K22" s="14"/>
    </row>
    <row r="23" spans="1:11" ht="30">
      <c r="A23" s="13" t="str">
        <f>"013187842"</f>
        <v>013187842</v>
      </c>
      <c r="B23" s="14" t="s">
        <v>62</v>
      </c>
      <c r="C23" s="14" t="s">
        <v>63</v>
      </c>
      <c r="D23" s="14" t="s">
        <v>64</v>
      </c>
      <c r="E23" s="14" t="s">
        <v>25</v>
      </c>
      <c r="F23" s="14">
        <v>12</v>
      </c>
      <c r="G23" s="14" t="s">
        <v>26</v>
      </c>
      <c r="H23" s="14"/>
      <c r="I23" s="5" t="s">
        <v>65</v>
      </c>
      <c r="J23" s="5" t="str">
        <f>"044-3446552"</f>
        <v>044-3446552</v>
      </c>
      <c r="K23" s="14"/>
    </row>
    <row r="24" spans="1:11" ht="30">
      <c r="A24" s="13" t="str">
        <f>"013744641"</f>
        <v>013744641</v>
      </c>
      <c r="B24" s="14" t="s">
        <v>66</v>
      </c>
      <c r="C24" s="14" t="s">
        <v>67</v>
      </c>
      <c r="D24" s="14" t="s">
        <v>68</v>
      </c>
      <c r="E24" s="14" t="s">
        <v>308</v>
      </c>
      <c r="F24" s="14">
        <v>13</v>
      </c>
      <c r="G24" s="14" t="s">
        <v>26</v>
      </c>
      <c r="H24" s="14"/>
      <c r="I24" s="5"/>
      <c r="J24" s="5" t="str">
        <f>"0505960606"</f>
        <v>0505960606</v>
      </c>
      <c r="K24" s="14"/>
    </row>
    <row r="25" spans="1:11" ht="30">
      <c r="A25" s="13" t="str">
        <f>"013629258"</f>
        <v>013629258</v>
      </c>
      <c r="B25" s="14" t="s">
        <v>69</v>
      </c>
      <c r="C25" s="14" t="s">
        <v>310</v>
      </c>
      <c r="D25" s="14" t="s">
        <v>70</v>
      </c>
      <c r="E25" s="14" t="s">
        <v>308</v>
      </c>
      <c r="F25" s="14">
        <v>14</v>
      </c>
      <c r="G25" s="14" t="s">
        <v>26</v>
      </c>
      <c r="H25" s="14"/>
      <c r="I25" s="5" t="s">
        <v>71</v>
      </c>
      <c r="J25" s="5" t="str">
        <f>"044-3434112"</f>
        <v>044-3434112</v>
      </c>
      <c r="K25" s="14"/>
    </row>
    <row r="26" spans="1:11" ht="30">
      <c r="A26" s="13" t="str">
        <f>"011621944"</f>
        <v>011621944</v>
      </c>
      <c r="B26" s="14" t="s">
        <v>72</v>
      </c>
      <c r="C26" s="14" t="s">
        <v>73</v>
      </c>
      <c r="D26" s="14" t="s">
        <v>74</v>
      </c>
      <c r="E26" s="14" t="s">
        <v>25</v>
      </c>
      <c r="F26" s="14">
        <v>15</v>
      </c>
      <c r="G26" s="14" t="s">
        <v>26</v>
      </c>
      <c r="H26" s="14"/>
      <c r="I26" s="5" t="s">
        <v>75</v>
      </c>
      <c r="J26" s="5" t="str">
        <f>"050-3311955"</f>
        <v>050-3311955</v>
      </c>
      <c r="K26" s="14"/>
    </row>
    <row r="27" spans="1:11" ht="30">
      <c r="A27" s="13" t="str">
        <f>"013627959"</f>
        <v>013627959</v>
      </c>
      <c r="B27" s="14" t="s">
        <v>76</v>
      </c>
      <c r="C27" s="14" t="s">
        <v>77</v>
      </c>
      <c r="D27" s="14" t="s">
        <v>78</v>
      </c>
      <c r="E27" s="14" t="s">
        <v>25</v>
      </c>
      <c r="F27" s="14">
        <v>16</v>
      </c>
      <c r="G27" s="14" t="s">
        <v>26</v>
      </c>
      <c r="H27" s="14"/>
      <c r="I27" s="5" t="s">
        <v>79</v>
      </c>
      <c r="J27" s="5" t="str">
        <f>"0453148489"</f>
        <v>0453148489</v>
      </c>
      <c r="K27" s="14"/>
    </row>
    <row r="28" spans="1:11" ht="30">
      <c r="A28" s="13" t="str">
        <f>"013745446"</f>
        <v>013745446</v>
      </c>
      <c r="B28" s="14" t="s">
        <v>80</v>
      </c>
      <c r="C28" s="14" t="s">
        <v>81</v>
      </c>
      <c r="D28" s="14" t="s">
        <v>82</v>
      </c>
      <c r="E28" s="14" t="s">
        <v>25</v>
      </c>
      <c r="F28" s="14">
        <v>17</v>
      </c>
      <c r="G28" s="14" t="s">
        <v>26</v>
      </c>
      <c r="H28" s="14"/>
      <c r="I28" s="5" t="s">
        <v>83</v>
      </c>
      <c r="J28" s="5" t="str">
        <f>"040 5363769"</f>
        <v>040 5363769</v>
      </c>
      <c r="K28" s="14"/>
    </row>
    <row r="29" spans="1:11" ht="30">
      <c r="A29" s="13" t="str">
        <f>"013713290"</f>
        <v>013713290</v>
      </c>
      <c r="B29" s="14" t="s">
        <v>84</v>
      </c>
      <c r="C29" s="14" t="s">
        <v>85</v>
      </c>
      <c r="D29" s="14" t="s">
        <v>86</v>
      </c>
      <c r="E29" s="14" t="s">
        <v>308</v>
      </c>
      <c r="F29" s="14">
        <v>18</v>
      </c>
      <c r="G29" s="14" t="s">
        <v>26</v>
      </c>
      <c r="H29" s="14"/>
      <c r="I29" s="5" t="s">
        <v>87</v>
      </c>
      <c r="J29" s="5" t="str">
        <f>"0503020582"</f>
        <v>0503020582</v>
      </c>
      <c r="K29" s="14"/>
    </row>
    <row r="30" spans="1:11" ht="30">
      <c r="A30" s="13" t="str">
        <f>"013590222"</f>
        <v>013590222</v>
      </c>
      <c r="B30" s="14" t="s">
        <v>88</v>
      </c>
      <c r="C30" s="14" t="s">
        <v>89</v>
      </c>
      <c r="D30" s="14" t="s">
        <v>90</v>
      </c>
      <c r="E30" s="14" t="s">
        <v>31</v>
      </c>
      <c r="F30" s="14">
        <v>20</v>
      </c>
      <c r="G30" s="14" t="s">
        <v>26</v>
      </c>
      <c r="H30" s="14"/>
      <c r="I30" s="5" t="s">
        <v>91</v>
      </c>
      <c r="J30" s="5" t="str">
        <f>"040-4177227"</f>
        <v>040-4177227</v>
      </c>
      <c r="K30" s="14"/>
    </row>
    <row r="31" spans="1:11" ht="30">
      <c r="A31" s="13" t="str">
        <f>"013744719"</f>
        <v>013744719</v>
      </c>
      <c r="B31" s="14" t="s">
        <v>92</v>
      </c>
      <c r="C31" s="14" t="s">
        <v>93</v>
      </c>
      <c r="D31" s="14" t="s">
        <v>94</v>
      </c>
      <c r="E31" s="14" t="s">
        <v>25</v>
      </c>
      <c r="F31" s="14">
        <v>21</v>
      </c>
      <c r="G31" s="14" t="s">
        <v>26</v>
      </c>
      <c r="H31" s="14"/>
      <c r="I31" s="5" t="s">
        <v>95</v>
      </c>
      <c r="J31" s="5" t="str">
        <f>" 0400243012"</f>
        <v xml:space="preserve"> 0400243012</v>
      </c>
      <c r="K31" s="14"/>
    </row>
    <row r="32" spans="1:11" ht="30">
      <c r="A32" s="13" t="str">
        <f>"013767343"</f>
        <v>013767343</v>
      </c>
      <c r="B32" s="14" t="s">
        <v>96</v>
      </c>
      <c r="C32" s="14" t="s">
        <v>97</v>
      </c>
      <c r="D32" s="14" t="s">
        <v>98</v>
      </c>
      <c r="E32" s="14" t="s">
        <v>25</v>
      </c>
      <c r="F32" s="14">
        <v>22</v>
      </c>
      <c r="G32" s="14" t="s">
        <v>26</v>
      </c>
      <c r="H32" s="14"/>
      <c r="I32" s="5" t="s">
        <v>99</v>
      </c>
      <c r="J32" s="5" t="str">
        <f>"0400498945"</f>
        <v>0400498945</v>
      </c>
      <c r="K32" s="14"/>
    </row>
    <row r="33" spans="1:11" ht="30">
      <c r="A33" s="13" t="str">
        <f>"013394596"</f>
        <v>013394596</v>
      </c>
      <c r="B33" s="14" t="s">
        <v>100</v>
      </c>
      <c r="C33" s="14" t="s">
        <v>101</v>
      </c>
      <c r="D33" s="14" t="s">
        <v>102</v>
      </c>
      <c r="E33" s="14" t="s">
        <v>25</v>
      </c>
      <c r="F33" s="14">
        <v>23</v>
      </c>
      <c r="G33" s="14" t="s">
        <v>26</v>
      </c>
      <c r="H33" s="14"/>
      <c r="I33" s="5" t="s">
        <v>103</v>
      </c>
      <c r="J33" s="5" t="str">
        <f>" 358405568097"</f>
        <v xml:space="preserve"> 358405568097</v>
      </c>
      <c r="K33" s="14"/>
    </row>
    <row r="34" spans="1:11" ht="30">
      <c r="A34" s="13" t="str">
        <f>"013319377"</f>
        <v>013319377</v>
      </c>
      <c r="B34" s="14" t="s">
        <v>104</v>
      </c>
      <c r="C34" s="14" t="s">
        <v>311</v>
      </c>
      <c r="D34" s="14" t="s">
        <v>105</v>
      </c>
      <c r="E34" s="14" t="s">
        <v>106</v>
      </c>
      <c r="F34" s="14">
        <v>24</v>
      </c>
      <c r="G34" s="14" t="s">
        <v>26</v>
      </c>
      <c r="H34" s="14"/>
      <c r="I34" s="5"/>
      <c r="J34" s="5" t="str">
        <f>"040-8425429"</f>
        <v>040-8425429</v>
      </c>
      <c r="K34" s="14"/>
    </row>
    <row r="35" spans="1:11" ht="30">
      <c r="A35" s="13" t="str">
        <f>"013756778"</f>
        <v>013756778</v>
      </c>
      <c r="B35" s="14" t="s">
        <v>107</v>
      </c>
      <c r="C35" s="14" t="s">
        <v>108</v>
      </c>
      <c r="D35" s="14" t="s">
        <v>109</v>
      </c>
      <c r="E35" s="14" t="s">
        <v>308</v>
      </c>
      <c r="F35" s="14">
        <v>25</v>
      </c>
      <c r="G35" s="14" t="s">
        <v>26</v>
      </c>
      <c r="H35" s="14"/>
      <c r="I35" s="5" t="s">
        <v>110</v>
      </c>
      <c r="J35" s="5" t="str">
        <f>"040-4823919"</f>
        <v>040-4823919</v>
      </c>
      <c r="K35" s="14"/>
    </row>
    <row r="36" spans="1:11" ht="30">
      <c r="A36" s="13" t="str">
        <f>"012079252"</f>
        <v>012079252</v>
      </c>
      <c r="B36" s="14" t="s">
        <v>111</v>
      </c>
      <c r="C36" s="14" t="s">
        <v>112</v>
      </c>
      <c r="D36" s="14" t="s">
        <v>113</v>
      </c>
      <c r="E36" s="14" t="s">
        <v>31</v>
      </c>
      <c r="F36" s="14">
        <v>26</v>
      </c>
      <c r="G36" s="14" t="s">
        <v>26</v>
      </c>
      <c r="H36" s="14"/>
      <c r="I36" s="5"/>
      <c r="J36" s="5" t="str">
        <f>"050-3413225"</f>
        <v>050-3413225</v>
      </c>
      <c r="K36" s="14"/>
    </row>
    <row r="37" spans="1:11" ht="30">
      <c r="A37" s="13" t="str">
        <f>"013322186"</f>
        <v>013322186</v>
      </c>
      <c r="B37" s="14" t="s">
        <v>114</v>
      </c>
      <c r="C37" s="14" t="s">
        <v>51</v>
      </c>
      <c r="D37" s="14" t="s">
        <v>115</v>
      </c>
      <c r="E37" s="14" t="s">
        <v>25</v>
      </c>
      <c r="F37" s="14">
        <v>27</v>
      </c>
      <c r="G37" s="14" t="s">
        <v>26</v>
      </c>
      <c r="H37" s="14"/>
      <c r="I37" s="5" t="s">
        <v>116</v>
      </c>
      <c r="J37" s="5" t="str">
        <f>"050-5961110"</f>
        <v>050-5961110</v>
      </c>
      <c r="K37" s="14"/>
    </row>
    <row r="38" spans="1:11" ht="30">
      <c r="A38" s="13" t="str">
        <f>"013484969"</f>
        <v>013484969</v>
      </c>
      <c r="B38" s="14" t="s">
        <v>117</v>
      </c>
      <c r="C38" s="14" t="s">
        <v>118</v>
      </c>
      <c r="D38" s="14" t="s">
        <v>119</v>
      </c>
      <c r="E38" s="14" t="s">
        <v>31</v>
      </c>
      <c r="F38" s="14">
        <v>28</v>
      </c>
      <c r="G38" s="14" t="s">
        <v>26</v>
      </c>
      <c r="H38" s="14"/>
      <c r="I38" s="5" t="s">
        <v>120</v>
      </c>
      <c r="J38" s="5" t="str">
        <f>"041-5286237"</f>
        <v>041-5286237</v>
      </c>
      <c r="K38" s="14"/>
    </row>
    <row r="39" spans="1:11" ht="30">
      <c r="A39" s="13" t="str">
        <f>"013616041"</f>
        <v>013616041</v>
      </c>
      <c r="B39" s="14" t="s">
        <v>121</v>
      </c>
      <c r="C39" s="14" t="s">
        <v>122</v>
      </c>
      <c r="D39" s="14" t="s">
        <v>123</v>
      </c>
      <c r="E39" s="14" t="s">
        <v>308</v>
      </c>
      <c r="F39" s="14">
        <v>29</v>
      </c>
      <c r="G39" s="14" t="s">
        <v>26</v>
      </c>
      <c r="H39" s="14"/>
      <c r="I39" s="5" t="s">
        <v>124</v>
      </c>
      <c r="J39" s="5" t="str">
        <f>""</f>
        <v/>
      </c>
      <c r="K39" s="14"/>
    </row>
    <row r="40" spans="1:11" ht="30">
      <c r="A40" s="13" t="str">
        <f>"013581286"</f>
        <v>013581286</v>
      </c>
      <c r="B40" s="14" t="s">
        <v>125</v>
      </c>
      <c r="C40" s="14" t="s">
        <v>126</v>
      </c>
      <c r="D40" s="14" t="s">
        <v>127</v>
      </c>
      <c r="E40" s="14" t="s">
        <v>25</v>
      </c>
      <c r="F40" s="14">
        <v>30</v>
      </c>
      <c r="G40" s="14" t="s">
        <v>26</v>
      </c>
      <c r="H40" s="14"/>
      <c r="I40" s="5" t="s">
        <v>128</v>
      </c>
      <c r="J40" s="5" t="str">
        <f>"040-5755715"</f>
        <v>040-5755715</v>
      </c>
      <c r="K40" s="14"/>
    </row>
    <row r="41" spans="1:11" ht="30">
      <c r="A41" s="13" t="str">
        <f>"013621117"</f>
        <v>013621117</v>
      </c>
      <c r="B41" s="14" t="s">
        <v>129</v>
      </c>
      <c r="C41" s="14" t="s">
        <v>321</v>
      </c>
      <c r="D41" s="14" t="s">
        <v>130</v>
      </c>
      <c r="E41" s="14" t="s">
        <v>31</v>
      </c>
      <c r="F41" s="14">
        <v>31</v>
      </c>
      <c r="G41" s="14" t="s">
        <v>26</v>
      </c>
      <c r="H41" s="14"/>
      <c r="I41" s="5" t="s">
        <v>131</v>
      </c>
      <c r="J41" s="5" t="str">
        <f>"050-5379940"</f>
        <v>050-5379940</v>
      </c>
      <c r="K41" s="14"/>
    </row>
    <row r="42" spans="1:11" ht="30">
      <c r="A42" s="13" t="str">
        <f>"013485450"</f>
        <v>013485450</v>
      </c>
      <c r="B42" s="14" t="s">
        <v>132</v>
      </c>
      <c r="C42" s="14" t="s">
        <v>312</v>
      </c>
      <c r="D42" s="14" t="s">
        <v>133</v>
      </c>
      <c r="E42" s="14" t="s">
        <v>25</v>
      </c>
      <c r="F42" s="14">
        <v>32</v>
      </c>
      <c r="G42" s="14" t="s">
        <v>26</v>
      </c>
      <c r="H42" s="14"/>
      <c r="I42" s="5" t="s">
        <v>134</v>
      </c>
      <c r="J42" s="5" t="str">
        <f>"050-5413268"</f>
        <v>050-5413268</v>
      </c>
      <c r="K42" s="14"/>
    </row>
    <row r="43" spans="1:11" ht="30">
      <c r="A43" s="13" t="str">
        <f>"013489294"</f>
        <v>013489294</v>
      </c>
      <c r="B43" s="14" t="s">
        <v>135</v>
      </c>
      <c r="C43" s="14" t="s">
        <v>136</v>
      </c>
      <c r="D43" s="14" t="s">
        <v>137</v>
      </c>
      <c r="E43" s="14" t="s">
        <v>25</v>
      </c>
      <c r="F43" s="14">
        <v>33</v>
      </c>
      <c r="G43" s="14" t="s">
        <v>26</v>
      </c>
      <c r="H43" s="14"/>
      <c r="I43" s="5" t="s">
        <v>138</v>
      </c>
      <c r="J43" s="5" t="str">
        <f>"04578400275"</f>
        <v>04578400275</v>
      </c>
      <c r="K43" s="14"/>
    </row>
    <row r="44" spans="1:11" ht="30">
      <c r="A44" s="13" t="str">
        <f>"013614580"</f>
        <v>013614580</v>
      </c>
      <c r="B44" s="14" t="s">
        <v>139</v>
      </c>
      <c r="C44" s="14" t="s">
        <v>140</v>
      </c>
      <c r="D44" s="14" t="s">
        <v>141</v>
      </c>
      <c r="E44" s="14" t="s">
        <v>25</v>
      </c>
      <c r="F44" s="14">
        <v>34</v>
      </c>
      <c r="G44" s="14" t="s">
        <v>26</v>
      </c>
      <c r="H44" s="14"/>
      <c r="I44" s="5" t="s">
        <v>142</v>
      </c>
      <c r="J44" s="5" t="str">
        <f>"0400-405534"</f>
        <v>0400-405534</v>
      </c>
      <c r="K44" s="14"/>
    </row>
    <row r="45" spans="1:11" ht="30">
      <c r="A45" s="13" t="str">
        <f>"013746872"</f>
        <v>013746872</v>
      </c>
      <c r="B45" s="14" t="s">
        <v>143</v>
      </c>
      <c r="C45" s="14" t="s">
        <v>144</v>
      </c>
      <c r="D45" s="14" t="s">
        <v>145</v>
      </c>
      <c r="E45" s="14" t="s">
        <v>308</v>
      </c>
      <c r="F45" s="14">
        <v>35</v>
      </c>
      <c r="G45" s="14" t="s">
        <v>26</v>
      </c>
      <c r="H45" s="14"/>
      <c r="I45" s="5" t="s">
        <v>146</v>
      </c>
      <c r="J45" s="5" t="str">
        <f>"0405952105"</f>
        <v>0405952105</v>
      </c>
      <c r="K45" s="14"/>
    </row>
    <row r="46" spans="1:11" ht="30">
      <c r="A46" s="13" t="str">
        <f>"013746542"</f>
        <v>013746542</v>
      </c>
      <c r="B46" s="14" t="s">
        <v>147</v>
      </c>
      <c r="C46" s="14" t="s">
        <v>322</v>
      </c>
      <c r="D46" s="14" t="s">
        <v>148</v>
      </c>
      <c r="E46" s="14" t="s">
        <v>25</v>
      </c>
      <c r="F46" s="14">
        <v>36</v>
      </c>
      <c r="G46" s="14" t="s">
        <v>26</v>
      </c>
      <c r="H46" s="14"/>
      <c r="I46" s="5" t="s">
        <v>149</v>
      </c>
      <c r="J46" s="5" t="str">
        <f>"0504948292"</f>
        <v>0504948292</v>
      </c>
      <c r="K46" s="14"/>
    </row>
    <row r="47" spans="1:11" ht="30">
      <c r="A47" s="13" t="str">
        <f>"013756451"</f>
        <v>013756451</v>
      </c>
      <c r="B47" s="14" t="s">
        <v>150</v>
      </c>
      <c r="C47" s="14" t="s">
        <v>151</v>
      </c>
      <c r="D47" s="14" t="s">
        <v>152</v>
      </c>
      <c r="E47" s="14" t="s">
        <v>309</v>
      </c>
      <c r="F47" s="14">
        <v>38</v>
      </c>
      <c r="G47" s="14" t="s">
        <v>26</v>
      </c>
      <c r="H47" s="14"/>
      <c r="I47" s="5" t="s">
        <v>153</v>
      </c>
      <c r="J47" s="5" t="str">
        <f>"0400 439 736"</f>
        <v>0400 439 736</v>
      </c>
      <c r="K47" s="14"/>
    </row>
    <row r="48" spans="1:11" ht="30">
      <c r="A48" s="13" t="str">
        <f>"013484396"</f>
        <v>013484396</v>
      </c>
      <c r="B48" s="14" t="s">
        <v>154</v>
      </c>
      <c r="C48" s="14" t="s">
        <v>155</v>
      </c>
      <c r="D48" s="14" t="s">
        <v>156</v>
      </c>
      <c r="E48" s="14" t="s">
        <v>157</v>
      </c>
      <c r="F48" s="14">
        <v>39</v>
      </c>
      <c r="G48" s="14" t="s">
        <v>26</v>
      </c>
      <c r="H48" s="14"/>
      <c r="I48" s="5" t="s">
        <v>158</v>
      </c>
      <c r="J48" s="5" t="str">
        <f>"050-4617374"</f>
        <v>050-4617374</v>
      </c>
      <c r="K48" s="14"/>
    </row>
    <row r="49" spans="1:11" ht="30">
      <c r="A49" s="13" t="str">
        <f>"013744078"</f>
        <v>013744078</v>
      </c>
      <c r="B49" s="14" t="s">
        <v>159</v>
      </c>
      <c r="C49" s="14" t="s">
        <v>160</v>
      </c>
      <c r="D49" s="14" t="s">
        <v>161</v>
      </c>
      <c r="E49" s="14" t="s">
        <v>309</v>
      </c>
      <c r="F49" s="14">
        <v>40</v>
      </c>
      <c r="G49" s="14" t="s">
        <v>162</v>
      </c>
      <c r="H49" s="14"/>
      <c r="I49" s="5" t="s">
        <v>163</v>
      </c>
      <c r="J49" s="5" t="str">
        <f>"0504680140"</f>
        <v>0504680140</v>
      </c>
      <c r="K49" s="14"/>
    </row>
    <row r="50" spans="1:11" ht="30">
      <c r="A50" s="13" t="str">
        <f>"013627894"</f>
        <v>013627894</v>
      </c>
      <c r="B50" s="14" t="s">
        <v>164</v>
      </c>
      <c r="C50" s="14" t="s">
        <v>165</v>
      </c>
      <c r="D50" s="14" t="s">
        <v>166</v>
      </c>
      <c r="E50" s="14" t="s">
        <v>157</v>
      </c>
      <c r="F50" s="14">
        <v>41</v>
      </c>
      <c r="G50" s="14" t="s">
        <v>26</v>
      </c>
      <c r="H50" s="14"/>
      <c r="I50" s="5" t="s">
        <v>167</v>
      </c>
      <c r="J50" s="5" t="str">
        <f>"0400-709916"</f>
        <v>0400-709916</v>
      </c>
      <c r="K50" s="14"/>
    </row>
    <row r="51" spans="1:11" ht="30">
      <c r="A51" s="13" t="str">
        <f>"013450809"</f>
        <v>013450809</v>
      </c>
      <c r="B51" s="14" t="s">
        <v>168</v>
      </c>
      <c r="C51" s="14" t="s">
        <v>169</v>
      </c>
      <c r="D51" s="14" t="s">
        <v>170</v>
      </c>
      <c r="E51" s="14" t="s">
        <v>31</v>
      </c>
      <c r="F51" s="14">
        <v>42</v>
      </c>
      <c r="G51" s="14" t="s">
        <v>26</v>
      </c>
      <c r="H51" s="14"/>
      <c r="I51" s="5" t="s">
        <v>171</v>
      </c>
      <c r="J51" s="5" t="str">
        <f>"040-8368729"</f>
        <v>040-8368729</v>
      </c>
      <c r="K51" s="14"/>
    </row>
    <row r="52" spans="1:11" ht="30">
      <c r="A52" s="13" t="str">
        <f>"013709505"</f>
        <v>013709505</v>
      </c>
      <c r="B52" s="14" t="s">
        <v>172</v>
      </c>
      <c r="C52" s="14" t="s">
        <v>173</v>
      </c>
      <c r="D52" s="14" t="s">
        <v>174</v>
      </c>
      <c r="E52" s="14" t="s">
        <v>31</v>
      </c>
      <c r="F52" s="14">
        <v>43</v>
      </c>
      <c r="G52" s="14" t="s">
        <v>26</v>
      </c>
      <c r="H52" s="14"/>
      <c r="I52" s="5" t="s">
        <v>175</v>
      </c>
      <c r="J52" s="5" t="str">
        <f>"0415012623"</f>
        <v>0415012623</v>
      </c>
      <c r="K52" s="14"/>
    </row>
    <row r="53" spans="1:11" ht="30">
      <c r="A53" s="13" t="str">
        <f>"013329891"</f>
        <v>013329891</v>
      </c>
      <c r="B53" s="14" t="s">
        <v>176</v>
      </c>
      <c r="C53" s="14" t="s">
        <v>177</v>
      </c>
      <c r="D53" s="14" t="s">
        <v>178</v>
      </c>
      <c r="E53" s="14" t="s">
        <v>157</v>
      </c>
      <c r="F53" s="14">
        <v>44</v>
      </c>
      <c r="G53" s="14" t="s">
        <v>26</v>
      </c>
      <c r="H53" s="14"/>
      <c r="I53" s="5" t="s">
        <v>179</v>
      </c>
      <c r="J53" s="5" t="str">
        <f>"045 2063360"</f>
        <v>045 2063360</v>
      </c>
      <c r="K53" s="14"/>
    </row>
    <row r="54" spans="1:11" ht="30">
      <c r="A54" s="13" t="str">
        <f>"013863674"</f>
        <v>013863674</v>
      </c>
      <c r="B54" s="14" t="s">
        <v>180</v>
      </c>
      <c r="C54" s="14" t="s">
        <v>313</v>
      </c>
      <c r="D54" s="14" t="s">
        <v>181</v>
      </c>
      <c r="E54" s="14" t="s">
        <v>31</v>
      </c>
      <c r="F54" s="14">
        <v>45</v>
      </c>
      <c r="G54" s="14" t="s">
        <v>26</v>
      </c>
      <c r="H54" s="14"/>
      <c r="I54" s="5" t="s">
        <v>182</v>
      </c>
      <c r="J54" s="5" t="str">
        <f>"0405218252"</f>
        <v>0405218252</v>
      </c>
      <c r="K54" s="14"/>
    </row>
    <row r="55" spans="1:11" ht="30">
      <c r="A55" s="13" t="str">
        <f>"010993482"</f>
        <v>010993482</v>
      </c>
      <c r="B55" s="14" t="s">
        <v>183</v>
      </c>
      <c r="C55" s="14" t="s">
        <v>184</v>
      </c>
      <c r="D55" s="14" t="s">
        <v>185</v>
      </c>
      <c r="E55" s="14" t="s">
        <v>25</v>
      </c>
      <c r="F55" s="14">
        <v>46</v>
      </c>
      <c r="G55" s="14" t="s">
        <v>26</v>
      </c>
      <c r="H55" s="14"/>
      <c r="I55" s="5"/>
      <c r="J55" s="5" t="str">
        <f>"0451255166"</f>
        <v>0451255166</v>
      </c>
      <c r="K55" s="14"/>
    </row>
    <row r="56" spans="1:11" ht="30">
      <c r="A56" s="13" t="str">
        <f>"013627933"</f>
        <v>013627933</v>
      </c>
      <c r="B56" s="14" t="s">
        <v>186</v>
      </c>
      <c r="C56" s="14" t="s">
        <v>187</v>
      </c>
      <c r="D56" s="14" t="s">
        <v>188</v>
      </c>
      <c r="E56" s="14" t="s">
        <v>157</v>
      </c>
      <c r="F56" s="14">
        <v>47</v>
      </c>
      <c r="G56" s="14" t="s">
        <v>26</v>
      </c>
      <c r="H56" s="14"/>
      <c r="I56" s="5" t="s">
        <v>189</v>
      </c>
      <c r="J56" s="5" t="str">
        <f>"050-4675295"</f>
        <v>050-4675295</v>
      </c>
      <c r="K56" s="14"/>
    </row>
    <row r="57" spans="1:11" ht="30">
      <c r="A57" s="13" t="str">
        <f>"013557922"</f>
        <v>013557922</v>
      </c>
      <c r="B57" s="14" t="s">
        <v>190</v>
      </c>
      <c r="C57" s="14" t="s">
        <v>191</v>
      </c>
      <c r="D57" s="14" t="s">
        <v>192</v>
      </c>
      <c r="E57" s="14" t="s">
        <v>309</v>
      </c>
      <c r="F57" s="14">
        <v>48</v>
      </c>
      <c r="G57" s="14" t="s">
        <v>26</v>
      </c>
      <c r="H57" s="14"/>
      <c r="I57" s="5" t="s">
        <v>193</v>
      </c>
      <c r="J57" s="5" t="str">
        <f>"040-5194079"</f>
        <v>040-5194079</v>
      </c>
      <c r="K57" s="14"/>
    </row>
    <row r="58" spans="1:11" ht="30">
      <c r="A58" s="13" t="str">
        <f>"013627946"</f>
        <v>013627946</v>
      </c>
      <c r="B58" s="14" t="s">
        <v>194</v>
      </c>
      <c r="C58" s="14" t="s">
        <v>195</v>
      </c>
      <c r="D58" s="14" t="s">
        <v>196</v>
      </c>
      <c r="E58" s="14" t="s">
        <v>197</v>
      </c>
      <c r="F58" s="14">
        <v>49</v>
      </c>
      <c r="G58" s="14" t="s">
        <v>26</v>
      </c>
      <c r="H58" s="14"/>
      <c r="I58" s="5" t="s">
        <v>198</v>
      </c>
      <c r="J58" s="5" t="str">
        <f>"050-3565811"</f>
        <v>050-3565811</v>
      </c>
      <c r="K58" s="14"/>
    </row>
    <row r="59" spans="1:11" ht="30">
      <c r="A59" s="13" t="str">
        <f>"013179559"</f>
        <v>013179559</v>
      </c>
      <c r="B59" s="14" t="s">
        <v>199</v>
      </c>
      <c r="C59" s="14" t="s">
        <v>200</v>
      </c>
      <c r="D59" s="14" t="s">
        <v>201</v>
      </c>
      <c r="E59" s="14" t="s">
        <v>308</v>
      </c>
      <c r="F59" s="14">
        <v>50</v>
      </c>
      <c r="G59" s="14" t="s">
        <v>26</v>
      </c>
      <c r="H59" s="14"/>
      <c r="I59" s="5" t="s">
        <v>202</v>
      </c>
      <c r="J59" s="5" t="str">
        <f>"050-3226811"</f>
        <v>050-3226811</v>
      </c>
      <c r="K59" s="14"/>
    </row>
    <row r="60" spans="1:11" ht="30">
      <c r="A60" s="13" t="str">
        <f>"013614551"</f>
        <v>013614551</v>
      </c>
      <c r="B60" s="14" t="s">
        <v>203</v>
      </c>
      <c r="C60" s="14" t="s">
        <v>204</v>
      </c>
      <c r="D60" s="14" t="s">
        <v>205</v>
      </c>
      <c r="E60" s="14" t="s">
        <v>25</v>
      </c>
      <c r="F60" s="14">
        <v>51</v>
      </c>
      <c r="G60" s="14" t="s">
        <v>26</v>
      </c>
      <c r="H60" s="14"/>
      <c r="I60" s="5" t="s">
        <v>206</v>
      </c>
      <c r="J60" s="5" t="str">
        <f>"041 4329690"</f>
        <v>041 4329690</v>
      </c>
      <c r="K60" s="14"/>
    </row>
    <row r="61" spans="1:11" ht="30">
      <c r="A61" s="13" t="str">
        <f>"013315889"</f>
        <v>013315889</v>
      </c>
      <c r="B61" s="14" t="s">
        <v>207</v>
      </c>
      <c r="C61" s="14" t="s">
        <v>208</v>
      </c>
      <c r="D61" s="14" t="s">
        <v>209</v>
      </c>
      <c r="E61" s="14" t="s">
        <v>308</v>
      </c>
      <c r="F61" s="14">
        <v>53</v>
      </c>
      <c r="G61" s="14" t="s">
        <v>26</v>
      </c>
      <c r="H61" s="14"/>
      <c r="I61" s="5" t="s">
        <v>210</v>
      </c>
      <c r="J61" s="5" t="str">
        <f>"050-3718918"</f>
        <v>050-3718918</v>
      </c>
      <c r="K61" s="14"/>
    </row>
    <row r="62" spans="1:11" ht="30">
      <c r="A62" s="13" t="str">
        <f>"013625472"</f>
        <v>013625472</v>
      </c>
      <c r="B62" s="14" t="s">
        <v>211</v>
      </c>
      <c r="C62" s="14" t="s">
        <v>212</v>
      </c>
      <c r="D62" s="14" t="s">
        <v>213</v>
      </c>
      <c r="E62" s="14" t="s">
        <v>308</v>
      </c>
      <c r="F62" s="14">
        <v>54</v>
      </c>
      <c r="G62" s="14" t="s">
        <v>26</v>
      </c>
      <c r="H62" s="14"/>
      <c r="I62" s="5" t="s">
        <v>214</v>
      </c>
      <c r="J62" s="5" t="str">
        <f>"050-3650730"</f>
        <v>050-3650730</v>
      </c>
      <c r="K62" s="14"/>
    </row>
    <row r="63" spans="1:11" ht="30">
      <c r="A63" s="13" t="str">
        <f>"013488729"</f>
        <v>013488729</v>
      </c>
      <c r="B63" s="14" t="s">
        <v>215</v>
      </c>
      <c r="C63" s="14" t="s">
        <v>314</v>
      </c>
      <c r="D63" s="14" t="s">
        <v>216</v>
      </c>
      <c r="E63" s="14" t="s">
        <v>25</v>
      </c>
      <c r="F63" s="14">
        <v>55</v>
      </c>
      <c r="G63" s="14" t="s">
        <v>26</v>
      </c>
      <c r="H63" s="14"/>
      <c r="I63" s="5" t="s">
        <v>217</v>
      </c>
      <c r="J63" s="5" t="str">
        <f>"040-7324646"</f>
        <v>040-7324646</v>
      </c>
      <c r="K63" s="14"/>
    </row>
    <row r="64" spans="1:11" ht="30">
      <c r="A64" s="13" t="str">
        <f>"013627988"</f>
        <v>013627988</v>
      </c>
      <c r="B64" s="14" t="s">
        <v>218</v>
      </c>
      <c r="C64" s="14" t="s">
        <v>219</v>
      </c>
      <c r="D64" s="14" t="s">
        <v>220</v>
      </c>
      <c r="E64" s="14" t="s">
        <v>221</v>
      </c>
      <c r="F64" s="14">
        <v>56</v>
      </c>
      <c r="G64" s="14" t="s">
        <v>26</v>
      </c>
      <c r="H64" s="14"/>
      <c r="I64" s="5" t="s">
        <v>222</v>
      </c>
      <c r="J64" s="5" t="str">
        <f>"040-8425909"</f>
        <v>040-8425909</v>
      </c>
      <c r="K64" s="14"/>
    </row>
    <row r="65" spans="1:11" ht="30">
      <c r="A65" s="13" t="str">
        <f>"013745598"</f>
        <v>013745598</v>
      </c>
      <c r="B65" s="14" t="s">
        <v>223</v>
      </c>
      <c r="C65" s="14" t="s">
        <v>315</v>
      </c>
      <c r="D65" s="14" t="s">
        <v>224</v>
      </c>
      <c r="E65" s="14" t="s">
        <v>308</v>
      </c>
      <c r="F65" s="14">
        <v>58</v>
      </c>
      <c r="G65" s="14" t="s">
        <v>26</v>
      </c>
      <c r="H65" s="14"/>
      <c r="I65" s="5" t="s">
        <v>225</v>
      </c>
      <c r="J65" s="5" t="str">
        <f>"0503061157"</f>
        <v>0503061157</v>
      </c>
      <c r="K65" s="14"/>
    </row>
    <row r="66" spans="1:11" ht="30">
      <c r="A66" s="13" t="str">
        <f>"013712932"</f>
        <v>013712932</v>
      </c>
      <c r="B66" s="14" t="s">
        <v>226</v>
      </c>
      <c r="C66" s="14" t="s">
        <v>323</v>
      </c>
      <c r="D66" s="14" t="s">
        <v>227</v>
      </c>
      <c r="E66" s="14" t="s">
        <v>25</v>
      </c>
      <c r="F66" s="14">
        <v>59</v>
      </c>
      <c r="G66" s="14" t="s">
        <v>26</v>
      </c>
      <c r="H66" s="14"/>
      <c r="I66" s="5" t="s">
        <v>228</v>
      </c>
      <c r="J66" s="5" t="str">
        <f>"050 5631954"</f>
        <v>050 5631954</v>
      </c>
      <c r="K66" s="14"/>
    </row>
    <row r="67" spans="1:11" ht="30">
      <c r="A67" s="13" t="str">
        <f>"013756781"</f>
        <v>013756781</v>
      </c>
      <c r="B67" s="14" t="s">
        <v>229</v>
      </c>
      <c r="C67" s="14" t="s">
        <v>324</v>
      </c>
      <c r="D67" s="14" t="s">
        <v>230</v>
      </c>
      <c r="E67" s="14" t="s">
        <v>308</v>
      </c>
      <c r="F67" s="14">
        <v>60</v>
      </c>
      <c r="G67" s="14" t="s">
        <v>26</v>
      </c>
      <c r="H67" s="14"/>
      <c r="I67" s="5" t="s">
        <v>231</v>
      </c>
      <c r="J67" s="5" t="str">
        <f>"041 544 2831"</f>
        <v>041 544 2831</v>
      </c>
      <c r="K67" s="14"/>
    </row>
    <row r="68" spans="1:11" ht="30">
      <c r="A68" s="13" t="str">
        <f>"013223913"</f>
        <v>013223913</v>
      </c>
      <c r="B68" s="14" t="s">
        <v>232</v>
      </c>
      <c r="C68" s="14" t="s">
        <v>233</v>
      </c>
      <c r="D68" s="14" t="s">
        <v>234</v>
      </c>
      <c r="E68" s="14" t="s">
        <v>25</v>
      </c>
      <c r="F68" s="14">
        <v>61</v>
      </c>
      <c r="G68" s="14" t="s">
        <v>26</v>
      </c>
      <c r="H68" s="14"/>
      <c r="I68" s="5"/>
      <c r="J68" s="5" t="str">
        <f>"040-7684048"</f>
        <v>040-7684048</v>
      </c>
      <c r="K68" s="14"/>
    </row>
    <row r="69" spans="1:11" ht="30">
      <c r="A69" s="13" t="str">
        <f>"013744272"</f>
        <v>013744272</v>
      </c>
      <c r="B69" s="14" t="s">
        <v>235</v>
      </c>
      <c r="C69" s="14" t="s">
        <v>44</v>
      </c>
      <c r="D69" s="14" t="s">
        <v>236</v>
      </c>
      <c r="E69" s="14" t="s">
        <v>308</v>
      </c>
      <c r="F69" s="14">
        <v>62</v>
      </c>
      <c r="G69" s="14" t="s">
        <v>26</v>
      </c>
      <c r="H69" s="14"/>
      <c r="I69" s="5" t="s">
        <v>237</v>
      </c>
      <c r="J69" s="5" t="str">
        <f>"0400-620056"</f>
        <v>0400-620056</v>
      </c>
      <c r="K69" s="14"/>
    </row>
    <row r="70" spans="1:11" ht="30">
      <c r="A70" s="13" t="str">
        <f>"011877015"</f>
        <v>011877015</v>
      </c>
      <c r="B70" s="14" t="s">
        <v>238</v>
      </c>
      <c r="C70" s="14" t="s">
        <v>239</v>
      </c>
      <c r="D70" s="14" t="s">
        <v>240</v>
      </c>
      <c r="E70" s="14" t="s">
        <v>25</v>
      </c>
      <c r="F70" s="14">
        <v>63</v>
      </c>
      <c r="G70" s="14" t="s">
        <v>26</v>
      </c>
      <c r="H70" s="14"/>
      <c r="I70" s="5" t="s">
        <v>241</v>
      </c>
      <c r="J70" s="5" t="str">
        <f>"050 340 2774"</f>
        <v>050 340 2774</v>
      </c>
      <c r="K70" s="14"/>
    </row>
    <row r="71" spans="1:11">
      <c r="A71" s="13" t="str">
        <f>"013710060"</f>
        <v>013710060</v>
      </c>
      <c r="B71" s="14" t="s">
        <v>242</v>
      </c>
      <c r="C71" s="14" t="s">
        <v>243</v>
      </c>
      <c r="D71" s="14" t="s">
        <v>244</v>
      </c>
      <c r="E71" s="14" t="s">
        <v>245</v>
      </c>
      <c r="F71" s="14">
        <v>64</v>
      </c>
      <c r="G71" s="14" t="s">
        <v>26</v>
      </c>
      <c r="H71" s="14"/>
      <c r="I71" s="5" t="s">
        <v>246</v>
      </c>
      <c r="J71" s="5" t="str">
        <f>"0503553044"</f>
        <v>0503553044</v>
      </c>
      <c r="K71" s="14"/>
    </row>
    <row r="72" spans="1:11" ht="30">
      <c r="A72" s="13" t="str">
        <f>"013713012"</f>
        <v>013713012</v>
      </c>
      <c r="B72" s="14" t="s">
        <v>247</v>
      </c>
      <c r="C72" s="14" t="s">
        <v>248</v>
      </c>
      <c r="D72" s="14" t="s">
        <v>249</v>
      </c>
      <c r="E72" s="14" t="s">
        <v>197</v>
      </c>
      <c r="F72" s="14">
        <v>65</v>
      </c>
      <c r="G72" s="14" t="s">
        <v>26</v>
      </c>
      <c r="H72" s="14"/>
      <c r="I72" s="5" t="s">
        <v>250</v>
      </c>
      <c r="J72" s="5" t="str">
        <f>"044-2566551"</f>
        <v>044-2566551</v>
      </c>
      <c r="K72" s="14"/>
    </row>
    <row r="73" spans="1:11" ht="30">
      <c r="A73" s="13" t="str">
        <f>"013709495"</f>
        <v>013709495</v>
      </c>
      <c r="B73" s="14" t="s">
        <v>251</v>
      </c>
      <c r="C73" s="14" t="s">
        <v>252</v>
      </c>
      <c r="D73" s="14" t="s">
        <v>253</v>
      </c>
      <c r="E73" s="14" t="s">
        <v>197</v>
      </c>
      <c r="F73" s="14">
        <v>66</v>
      </c>
      <c r="G73" s="14" t="s">
        <v>26</v>
      </c>
      <c r="H73" s="14"/>
      <c r="I73" s="5" t="s">
        <v>254</v>
      </c>
      <c r="J73" s="5" t="str">
        <f>"045 3155799"</f>
        <v>045 3155799</v>
      </c>
      <c r="K73" s="14"/>
    </row>
    <row r="74" spans="1:11" ht="30">
      <c r="A74" s="13" t="str">
        <f>"013712893"</f>
        <v>013712893</v>
      </c>
      <c r="B74" s="14" t="s">
        <v>255</v>
      </c>
      <c r="C74" s="14" t="s">
        <v>256</v>
      </c>
      <c r="D74" s="14" t="s">
        <v>257</v>
      </c>
      <c r="E74" s="14" t="s">
        <v>308</v>
      </c>
      <c r="F74" s="14">
        <v>67</v>
      </c>
      <c r="G74" s="14" t="s">
        <v>26</v>
      </c>
      <c r="H74" s="14"/>
      <c r="I74" s="5" t="s">
        <v>258</v>
      </c>
      <c r="J74" s="5" t="str">
        <f>"0408482171"</f>
        <v>0408482171</v>
      </c>
      <c r="K74" s="14"/>
    </row>
    <row r="75" spans="1:11" ht="30">
      <c r="A75" s="13" t="str">
        <f>"013710251"</f>
        <v>013710251</v>
      </c>
      <c r="B75" s="14" t="s">
        <v>259</v>
      </c>
      <c r="C75" s="14" t="s">
        <v>316</v>
      </c>
      <c r="D75" s="14" t="s">
        <v>260</v>
      </c>
      <c r="E75" s="14" t="s">
        <v>197</v>
      </c>
      <c r="F75" s="14">
        <v>69</v>
      </c>
      <c r="G75" s="14" t="s">
        <v>26</v>
      </c>
      <c r="H75" s="14"/>
      <c r="I75" s="5" t="s">
        <v>261</v>
      </c>
      <c r="J75" s="5" t="str">
        <f>"050 590 9735"</f>
        <v>050 590 9735</v>
      </c>
      <c r="K75" s="14"/>
    </row>
    <row r="76" spans="1:11" ht="30">
      <c r="A76" s="13" t="str">
        <f>"013744586"</f>
        <v>013744586</v>
      </c>
      <c r="B76" s="14" t="s">
        <v>262</v>
      </c>
      <c r="C76" s="14" t="s">
        <v>317</v>
      </c>
      <c r="D76" s="14" t="s">
        <v>263</v>
      </c>
      <c r="E76" s="14" t="s">
        <v>309</v>
      </c>
      <c r="F76" s="14">
        <v>70</v>
      </c>
      <c r="G76" s="14" t="s">
        <v>26</v>
      </c>
      <c r="H76" s="14"/>
      <c r="I76" s="5" t="s">
        <v>264</v>
      </c>
      <c r="J76" s="5" t="str">
        <f>"0505580757"</f>
        <v>0505580757</v>
      </c>
      <c r="K76" s="14"/>
    </row>
    <row r="77" spans="1:11" ht="30">
      <c r="A77" s="13" t="str">
        <f>"013451031"</f>
        <v>013451031</v>
      </c>
      <c r="B77" s="14" t="s">
        <v>265</v>
      </c>
      <c r="C77" s="14" t="s">
        <v>266</v>
      </c>
      <c r="D77" s="14" t="s">
        <v>267</v>
      </c>
      <c r="E77" s="14" t="s">
        <v>197</v>
      </c>
      <c r="F77" s="14">
        <v>71</v>
      </c>
      <c r="G77" s="14" t="s">
        <v>26</v>
      </c>
      <c r="H77" s="14"/>
      <c r="I77" s="5" t="s">
        <v>268</v>
      </c>
      <c r="J77" s="5" t="str">
        <f>"040-9123273"</f>
        <v>040-9123273</v>
      </c>
      <c r="K77" s="14"/>
    </row>
    <row r="78" spans="1:11" ht="30">
      <c r="A78" s="13" t="str">
        <f>"013200758"</f>
        <v>013200758</v>
      </c>
      <c r="B78" s="14" t="s">
        <v>269</v>
      </c>
      <c r="C78" s="14" t="s">
        <v>270</v>
      </c>
      <c r="D78" s="14" t="s">
        <v>271</v>
      </c>
      <c r="E78" s="14" t="s">
        <v>25</v>
      </c>
      <c r="F78" s="14">
        <v>73</v>
      </c>
      <c r="G78" s="14" t="s">
        <v>26</v>
      </c>
      <c r="H78" s="14"/>
      <c r="I78" s="5" t="s">
        <v>272</v>
      </c>
      <c r="J78" s="5" t="str">
        <f>"040-7073332"</f>
        <v>040-7073332</v>
      </c>
      <c r="K78" s="14"/>
    </row>
    <row r="79" spans="1:11" ht="30">
      <c r="A79" s="13" t="str">
        <f>"013634502"</f>
        <v>013634502</v>
      </c>
      <c r="B79" s="14" t="s">
        <v>273</v>
      </c>
      <c r="C79" s="14" t="s">
        <v>318</v>
      </c>
      <c r="D79" s="14" t="s">
        <v>274</v>
      </c>
      <c r="E79" s="14" t="s">
        <v>31</v>
      </c>
      <c r="F79" s="14">
        <v>74</v>
      </c>
      <c r="G79" s="14" t="s">
        <v>26</v>
      </c>
      <c r="H79" s="14"/>
      <c r="I79" s="5" t="s">
        <v>275</v>
      </c>
      <c r="J79" s="5" t="str">
        <f>" 358445800121"</f>
        <v xml:space="preserve"> 358445800121</v>
      </c>
      <c r="K79" s="14"/>
    </row>
    <row r="80" spans="1:11" ht="30">
      <c r="A80" s="13" t="str">
        <f>"012929221"</f>
        <v>012929221</v>
      </c>
      <c r="B80" s="14" t="s">
        <v>276</v>
      </c>
      <c r="C80" s="14" t="s">
        <v>277</v>
      </c>
      <c r="D80" s="14" t="s">
        <v>278</v>
      </c>
      <c r="E80" s="14" t="s">
        <v>25</v>
      </c>
      <c r="F80" s="14">
        <v>75</v>
      </c>
      <c r="G80" s="14" t="s">
        <v>26</v>
      </c>
      <c r="H80" s="14"/>
      <c r="I80" s="5" t="s">
        <v>279</v>
      </c>
      <c r="J80" s="5" t="str">
        <f>"040-5443308"</f>
        <v>040-5443308</v>
      </c>
      <c r="K80" s="14"/>
    </row>
    <row r="81" spans="1:11" ht="30">
      <c r="A81" s="13" t="str">
        <f>"013712929"</f>
        <v>013712929</v>
      </c>
      <c r="B81" s="14" t="s">
        <v>280</v>
      </c>
      <c r="C81" s="14" t="s">
        <v>281</v>
      </c>
      <c r="D81" s="14" t="s">
        <v>282</v>
      </c>
      <c r="E81" s="14" t="s">
        <v>197</v>
      </c>
      <c r="F81" s="14">
        <v>77</v>
      </c>
      <c r="G81" s="14" t="s">
        <v>26</v>
      </c>
      <c r="H81" s="14"/>
      <c r="I81" s="5" t="s">
        <v>283</v>
      </c>
      <c r="J81" s="5" t="str">
        <f>"040 8389 112"</f>
        <v>040 8389 112</v>
      </c>
      <c r="K81" s="14"/>
    </row>
    <row r="82" spans="1:11" ht="30">
      <c r="A82" s="13" t="str">
        <f>"013744492"</f>
        <v>013744492</v>
      </c>
      <c r="B82" s="14" t="s">
        <v>284</v>
      </c>
      <c r="C82" s="14" t="s">
        <v>319</v>
      </c>
      <c r="D82" s="14" t="s">
        <v>285</v>
      </c>
      <c r="E82" s="14" t="s">
        <v>308</v>
      </c>
      <c r="F82" s="14">
        <v>80</v>
      </c>
      <c r="G82" s="14" t="s">
        <v>26</v>
      </c>
      <c r="H82" s="14"/>
      <c r="I82" s="5" t="s">
        <v>286</v>
      </c>
      <c r="J82" s="5" t="str">
        <f>"050-4685604"</f>
        <v>050-4685604</v>
      </c>
      <c r="K82" s="14"/>
    </row>
    <row r="83" spans="1:11" ht="30">
      <c r="A83" s="13" t="str">
        <f>"013756820"</f>
        <v>013756820</v>
      </c>
      <c r="B83" s="14" t="s">
        <v>287</v>
      </c>
      <c r="C83" s="14" t="s">
        <v>288</v>
      </c>
      <c r="D83" s="14" t="s">
        <v>289</v>
      </c>
      <c r="E83" s="14" t="s">
        <v>308</v>
      </c>
      <c r="F83" s="14">
        <v>81</v>
      </c>
      <c r="G83" s="14" t="s">
        <v>26</v>
      </c>
      <c r="H83" s="14"/>
      <c r="I83" s="5" t="s">
        <v>290</v>
      </c>
      <c r="J83" s="5" t="str">
        <f>"0407461962"</f>
        <v>0407461962</v>
      </c>
      <c r="K83" s="14"/>
    </row>
    <row r="84" spans="1:11">
      <c r="A84" s="13" t="str">
        <f>"012404814"</f>
        <v>012404814</v>
      </c>
      <c r="B84" s="14" t="s">
        <v>291</v>
      </c>
      <c r="C84" s="14" t="s">
        <v>292</v>
      </c>
      <c r="D84" s="14" t="s">
        <v>293</v>
      </c>
      <c r="E84" s="14" t="s">
        <v>294</v>
      </c>
      <c r="F84" s="14">
        <v>83</v>
      </c>
      <c r="G84" s="14" t="s">
        <v>26</v>
      </c>
      <c r="H84" s="14"/>
      <c r="I84" s="5"/>
      <c r="J84" s="5" t="str">
        <f>"050 373 9271"</f>
        <v>050 373 9271</v>
      </c>
      <c r="K84" s="14"/>
    </row>
    <row r="85" spans="1:11" ht="30">
      <c r="A85" s="13" t="str">
        <f>"013484558"</f>
        <v>013484558</v>
      </c>
      <c r="B85" s="14" t="s">
        <v>295</v>
      </c>
      <c r="C85" s="14" t="s">
        <v>296</v>
      </c>
      <c r="D85" s="14" t="s">
        <v>297</v>
      </c>
      <c r="E85" s="14" t="s">
        <v>31</v>
      </c>
      <c r="F85" s="14">
        <v>84</v>
      </c>
      <c r="G85" s="14" t="s">
        <v>162</v>
      </c>
      <c r="H85" s="14"/>
      <c r="I85" s="5" t="s">
        <v>298</v>
      </c>
      <c r="J85" s="5" t="str">
        <f>"050-4422421"</f>
        <v>050-4422421</v>
      </c>
      <c r="K85" s="14"/>
    </row>
    <row r="86" spans="1:11" ht="30">
      <c r="A86" s="13" t="str">
        <f>"013597296"</f>
        <v>013597296</v>
      </c>
      <c r="B86" s="14" t="s">
        <v>299</v>
      </c>
      <c r="C86" s="14" t="s">
        <v>300</v>
      </c>
      <c r="D86" s="14" t="s">
        <v>301</v>
      </c>
      <c r="E86" s="14" t="s">
        <v>309</v>
      </c>
      <c r="F86" s="14">
        <v>85</v>
      </c>
      <c r="G86" s="14" t="s">
        <v>162</v>
      </c>
      <c r="H86" s="14"/>
      <c r="I86" s="5"/>
      <c r="J86" s="5" t="str">
        <f>"0400522914"</f>
        <v>0400522914</v>
      </c>
      <c r="K86" s="14"/>
    </row>
  </sheetData>
  <mergeCells count="5">
    <mergeCell ref="A1:A10"/>
    <mergeCell ref="B1:B10"/>
    <mergeCell ref="C1:C10"/>
    <mergeCell ref="D1:D10"/>
    <mergeCell ref="F1:F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 Luukkainen</cp:lastModifiedBy>
  <dcterms:created xsi:type="dcterms:W3CDTF">2014-04-13T18:22:08Z</dcterms:created>
  <dcterms:modified xsi:type="dcterms:W3CDTF">2014-04-13T18:22:49Z</dcterms:modified>
</cp:coreProperties>
</file>