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240" yWindow="160" windowWidth="20120" windowHeight="11260"/>
  </bookViews>
  <sheets>
    <sheet name="Osallistujat_812204_20130903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94" i="2" l="1"/>
  <c r="A94" i="2"/>
  <c r="J93" i="2"/>
  <c r="A93" i="2"/>
  <c r="J92" i="2"/>
  <c r="A92" i="2"/>
  <c r="J91" i="2"/>
  <c r="A91" i="2"/>
  <c r="J90" i="2"/>
  <c r="A90" i="2"/>
  <c r="J89" i="2"/>
  <c r="A89" i="2"/>
  <c r="J88" i="2"/>
  <c r="A88" i="2"/>
  <c r="J87" i="2"/>
  <c r="A87" i="2"/>
  <c r="J86" i="2"/>
  <c r="A86" i="2"/>
  <c r="J85" i="2"/>
  <c r="A85" i="2"/>
  <c r="J84" i="2"/>
  <c r="A84" i="2"/>
  <c r="J83" i="2"/>
  <c r="A83" i="2"/>
  <c r="J82" i="2"/>
  <c r="A82" i="2"/>
  <c r="J81" i="2"/>
  <c r="A81" i="2"/>
  <c r="J80" i="2"/>
  <c r="A80" i="2"/>
  <c r="J79" i="2"/>
  <c r="A79" i="2"/>
  <c r="J78" i="2"/>
  <c r="A78" i="2"/>
  <c r="J77" i="2"/>
  <c r="A77" i="2"/>
  <c r="J76" i="2"/>
  <c r="A76" i="2"/>
  <c r="J75" i="2"/>
  <c r="A75" i="2"/>
  <c r="J74" i="2"/>
  <c r="A74" i="2"/>
  <c r="J73" i="2"/>
  <c r="A73" i="2"/>
  <c r="J72" i="2"/>
  <c r="A72" i="2"/>
  <c r="J71" i="2"/>
  <c r="A71" i="2"/>
  <c r="J70" i="2"/>
  <c r="A70" i="2"/>
  <c r="J69" i="2"/>
  <c r="A69" i="2"/>
  <c r="J68" i="2"/>
  <c r="A68" i="2"/>
  <c r="J67" i="2"/>
  <c r="A67" i="2"/>
  <c r="J66" i="2"/>
  <c r="A66" i="2"/>
  <c r="J65" i="2"/>
  <c r="A65" i="2"/>
  <c r="J64" i="2"/>
  <c r="A64" i="2"/>
  <c r="J63" i="2"/>
  <c r="A63" i="2"/>
  <c r="J62" i="2"/>
  <c r="A62" i="2"/>
  <c r="J61" i="2"/>
  <c r="A61" i="2"/>
  <c r="J60" i="2"/>
  <c r="A60" i="2"/>
  <c r="J59" i="2"/>
  <c r="A59" i="2"/>
  <c r="J58" i="2"/>
  <c r="A58" i="2"/>
  <c r="J57" i="2"/>
  <c r="A57" i="2"/>
  <c r="J56" i="2"/>
  <c r="A56" i="2"/>
  <c r="J55" i="2"/>
  <c r="A55" i="2"/>
  <c r="J54" i="2"/>
  <c r="A54" i="2"/>
  <c r="J53" i="2"/>
  <c r="A53" i="2"/>
  <c r="J52" i="2"/>
  <c r="A52" i="2"/>
  <c r="J51" i="2"/>
  <c r="A51" i="2"/>
  <c r="J50" i="2"/>
  <c r="A50" i="2"/>
  <c r="J49" i="2"/>
  <c r="A49" i="2"/>
  <c r="J48" i="2"/>
  <c r="A48" i="2"/>
  <c r="J47" i="2"/>
  <c r="A47" i="2"/>
  <c r="J46" i="2"/>
  <c r="A46" i="2"/>
  <c r="J45" i="2"/>
  <c r="A45" i="2"/>
  <c r="J44" i="2"/>
  <c r="A44" i="2"/>
  <c r="J43" i="2"/>
  <c r="A43" i="2"/>
  <c r="J42" i="2"/>
  <c r="A42" i="2"/>
  <c r="J41" i="2"/>
  <c r="A41" i="2"/>
  <c r="J40" i="2"/>
  <c r="A40" i="2"/>
  <c r="J39" i="2"/>
  <c r="A39" i="2"/>
  <c r="J38" i="2"/>
  <c r="A38" i="2"/>
  <c r="J37" i="2"/>
  <c r="A37" i="2"/>
  <c r="J36" i="2"/>
  <c r="A36" i="2"/>
  <c r="J35" i="2"/>
  <c r="A35" i="2"/>
  <c r="J34" i="2"/>
  <c r="A34" i="2"/>
  <c r="J33" i="2"/>
  <c r="A33" i="2"/>
  <c r="J32" i="2"/>
  <c r="A32" i="2"/>
  <c r="J31" i="2"/>
  <c r="A31" i="2"/>
  <c r="J30" i="2"/>
  <c r="A30" i="2"/>
  <c r="J29" i="2"/>
  <c r="A29" i="2"/>
  <c r="J28" i="2"/>
  <c r="A28" i="2"/>
  <c r="J27" i="2"/>
  <c r="A27" i="2"/>
  <c r="J26" i="2"/>
  <c r="A26" i="2"/>
  <c r="J25" i="2"/>
  <c r="A25" i="2"/>
  <c r="J24" i="2"/>
  <c r="A24" i="2"/>
  <c r="J23" i="2"/>
  <c r="A23" i="2"/>
  <c r="J22" i="2"/>
  <c r="A22" i="2"/>
  <c r="J21" i="2"/>
  <c r="A21" i="2"/>
  <c r="J20" i="2"/>
  <c r="A20" i="2"/>
  <c r="J19" i="2"/>
  <c r="A19" i="2"/>
  <c r="J18" i="2"/>
  <c r="A18" i="2"/>
  <c r="J17" i="2"/>
  <c r="A17" i="2"/>
  <c r="J16" i="2"/>
  <c r="A16" i="2"/>
  <c r="J15" i="2"/>
  <c r="A15" i="2"/>
  <c r="J14" i="2"/>
  <c r="A14" i="2"/>
  <c r="J13" i="2"/>
  <c r="A13" i="2"/>
  <c r="J12" i="2"/>
  <c r="A12" i="2"/>
</calcChain>
</file>

<file path=xl/sharedStrings.xml><?xml version="1.0" encoding="utf-8"?>
<sst xmlns="http://schemas.openxmlformats.org/spreadsheetml/2006/main" count="441" uniqueCount="282">
  <si>
    <t>Kandidaatintutkielman kirjoittaminen ja seminaarit (MAAT300)</t>
  </si>
  <si>
    <t>Seminaari</t>
  </si>
  <si>
    <t>03.09.2013 - 18.05.2014</t>
  </si>
  <si>
    <t>03.09.13 TI 08:00 - 12:00 INFO LS 2 (Viikki)</t>
  </si>
  <si>
    <t>10.09.13 TI 08:00 - 11:00 INFO LS 2 (Viikki)</t>
  </si>
  <si>
    <t>17.09.13-24.09.13 TI 08:00 - 10:00 INFO ATK1 h138</t>
  </si>
  <si>
    <t>17.09.13-24.09.13 TI 08:00 - 10:00 INFO ATK3 h170</t>
  </si>
  <si>
    <t>17.09.13-24.09.13 TI 08:00 - 10:00 ATK4403, Bio3,Viikki</t>
  </si>
  <si>
    <t>08.10.13 TI 08:00 - 10:00 INFO LS 1 (Viikki)</t>
  </si>
  <si>
    <t>08.10.13 TI 10:00 - 12:00</t>
  </si>
  <si>
    <t>29.10.13 TI 10:00 - 12:00 INFO LS 2 (Viikki)</t>
  </si>
  <si>
    <t>12.11.13 TI 10:00 - 12:00 INFO LS 1 (Viikki)</t>
  </si>
  <si>
    <t>5 op</t>
  </si>
  <si>
    <t>Opettaja</t>
  </si>
  <si>
    <t>Hanna-Riitta Kymäläinen, Mervi Seppänen, Paula Elomaa, Kari Elo</t>
  </si>
  <si>
    <t>opisnro</t>
  </si>
  <si>
    <t>Syntymäaika</t>
  </si>
  <si>
    <t>Sukunimi</t>
  </si>
  <si>
    <t>Etunimi</t>
  </si>
  <si>
    <t>Opinto-oikeus</t>
  </si>
  <si>
    <t>Ilmoitt.järj</t>
  </si>
  <si>
    <t>Ilmoittautumisen status</t>
  </si>
  <si>
    <t>Ilmoittautumishetken tarkistusten tulos</t>
  </si>
  <si>
    <t>Sähköpostiosoite</t>
  </si>
  <si>
    <t>Puhelinnumero</t>
  </si>
  <si>
    <t>Lisätiedot</t>
  </si>
  <si>
    <t>Heinonen</t>
  </si>
  <si>
    <t>Tiina Johanna</t>
  </si>
  <si>
    <t>MM/MMK/A 794/2004/Kotieläintiede/Kotieläintiede</t>
  </si>
  <si>
    <t>Varsinainen ilmoittautuminen</t>
  </si>
  <si>
    <t>tiina.heinonen@helsinki.fi</t>
  </si>
  <si>
    <t>Vattulainen</t>
  </si>
  <si>
    <t>Jenni Maria</t>
  </si>
  <si>
    <t>jenni.vattulainen@helsinki.fi</t>
  </si>
  <si>
    <t>Kopponen</t>
  </si>
  <si>
    <t>Sanna- *Kaisa Amanda</t>
  </si>
  <si>
    <t>kaisa.kopponen@helsinki.fi</t>
  </si>
  <si>
    <t>Haukilehto</t>
  </si>
  <si>
    <t>Marjukka Terttu-Liisa</t>
  </si>
  <si>
    <t>marjukka.haukilehto@helsinki.fi</t>
  </si>
  <si>
    <t>Friström</t>
  </si>
  <si>
    <t>Mia Maria</t>
  </si>
  <si>
    <t>MM/MMK/A 794/2004/Kasvintuotannon/Kasvintuotannon</t>
  </si>
  <si>
    <t>mia.fristrom@helsinki.fi</t>
  </si>
  <si>
    <t>Kurenlahti</t>
  </si>
  <si>
    <t>Emma Aleksandra</t>
  </si>
  <si>
    <t>emma.kurenlahti@helsinki.fi</t>
  </si>
  <si>
    <t>Pinomaa</t>
  </si>
  <si>
    <t>Anni Tuulikki</t>
  </si>
  <si>
    <t>anni.pinomaa@helsinki.fi</t>
  </si>
  <si>
    <t>Andersson</t>
  </si>
  <si>
    <t>Nina Johanna</t>
  </si>
  <si>
    <t>nina.andersson@helsinki.fi</t>
  </si>
  <si>
    <t>Prinkkilä</t>
  </si>
  <si>
    <t>Anne Maria</t>
  </si>
  <si>
    <t>Anne.Prinkkila@helsinki.fi</t>
  </si>
  <si>
    <t>Pennanen</t>
  </si>
  <si>
    <t>Laura Elisa</t>
  </si>
  <si>
    <t>laura.pennanen@helsinki.fi</t>
  </si>
  <si>
    <t>Kakkuri</t>
  </si>
  <si>
    <t>Päivi Emilia</t>
  </si>
  <si>
    <t>paivi.kakkuri@helsinki.fi</t>
  </si>
  <si>
    <t>Soimes</t>
  </si>
  <si>
    <t>Viivi</t>
  </si>
  <si>
    <t>viivi.soimes@helsinki.fi</t>
  </si>
  <si>
    <t>Härö</t>
  </si>
  <si>
    <t>Anna Elina</t>
  </si>
  <si>
    <t>anna.haro@helsinki.fi</t>
  </si>
  <si>
    <t>Luoto</t>
  </si>
  <si>
    <t>Meri Annika</t>
  </si>
  <si>
    <t>annika.luoto@helsinki.fi</t>
  </si>
  <si>
    <t>Mantila</t>
  </si>
  <si>
    <t>Henna-Maria Kaarina</t>
  </si>
  <si>
    <t>henna-maria.mantila@helsinki.fi</t>
  </si>
  <si>
    <t>Danielsson</t>
  </si>
  <si>
    <t>Ida Annu Maria</t>
  </si>
  <si>
    <t>ida.danielsson@helsinki.fi</t>
  </si>
  <si>
    <t>Vainio</t>
  </si>
  <si>
    <t>Marja Leena</t>
  </si>
  <si>
    <t>marja.l.vainio@helsinki.fi</t>
  </si>
  <si>
    <t>Harmoinen</t>
  </si>
  <si>
    <t>Bartje Hemminki</t>
  </si>
  <si>
    <t>MM/MMK/A 794/2004/Agroteknologia/Agroteknologia</t>
  </si>
  <si>
    <t>bartje.harmoinen@helsinki.fi</t>
  </si>
  <si>
    <t>Hakuni</t>
  </si>
  <si>
    <t>Anne-Mari</t>
  </si>
  <si>
    <t>anne-mari.hakuni@helsinki.fi</t>
  </si>
  <si>
    <t>Savukoski</t>
  </si>
  <si>
    <t>Severi Antero Viljami</t>
  </si>
  <si>
    <t>severi.savukoski@helsinki.fi</t>
  </si>
  <si>
    <t>Unnaslahti</t>
  </si>
  <si>
    <t>Jenna Kristiina</t>
  </si>
  <si>
    <t>jenna.unnaslahti@helsinki.fi</t>
  </si>
  <si>
    <t>Ahlholm</t>
  </si>
  <si>
    <t>Juulia Vilhelmiina</t>
  </si>
  <si>
    <t>juulia.ahlholm@helsinki.fi</t>
  </si>
  <si>
    <t>Kymäläinen</t>
  </si>
  <si>
    <t>Sonja Susanna</t>
  </si>
  <si>
    <t>sonja.kymalainen@helsinki.fi</t>
  </si>
  <si>
    <t>Koivisto</t>
  </si>
  <si>
    <t>Aino Kaarina</t>
  </si>
  <si>
    <t>aino.k.koivisto@helsinki.fi</t>
  </si>
  <si>
    <t>Iso-Kokkila</t>
  </si>
  <si>
    <t>Erja Anne- *Marijke</t>
  </si>
  <si>
    <t>MM/MMK/A 794/2004/Biotekniikka/Biotekniikka</t>
  </si>
  <si>
    <t>marijke.iso-kokkila@helsinki.fi</t>
  </si>
  <si>
    <t>Suominen</t>
  </si>
  <si>
    <t>Piia Pauliina</t>
  </si>
  <si>
    <t>piia.suominen@helsinki.fi</t>
  </si>
  <si>
    <t>Meriläinen</t>
  </si>
  <si>
    <t>Laura Hanna Maria</t>
  </si>
  <si>
    <t>laura.merilainen@helsinki.fi</t>
  </si>
  <si>
    <t>Pöllänen</t>
  </si>
  <si>
    <t>Minna Maarit</t>
  </si>
  <si>
    <t>minna.pollanen@helsinki.fi</t>
  </si>
  <si>
    <t>Plit</t>
  </si>
  <si>
    <t>Milla Elisa</t>
  </si>
  <si>
    <t>KT/KK/A 794/2004/Käsityönopettaj/Käsityötiede</t>
  </si>
  <si>
    <t>milla.plit@helsinki.fi</t>
  </si>
  <si>
    <t>Kauppi</t>
  </si>
  <si>
    <t>Katja Karoliina</t>
  </si>
  <si>
    <t>katja.kauppi@helsinki.fi</t>
  </si>
  <si>
    <t>Suomala</t>
  </si>
  <si>
    <t>Heli Maria</t>
  </si>
  <si>
    <t>heli.suomala@helsinki.fi</t>
  </si>
  <si>
    <t>Siirilä</t>
  </si>
  <si>
    <t>Elina Maria</t>
  </si>
  <si>
    <t>elina.siirila@helsinki.fi</t>
  </si>
  <si>
    <t>Hämäläinen</t>
  </si>
  <si>
    <t>Miia-Riikka</t>
  </si>
  <si>
    <t>miia-riikka.hamalainen@helsinki.fi</t>
  </si>
  <si>
    <t>Koivula</t>
  </si>
  <si>
    <t>Milja Maria</t>
  </si>
  <si>
    <t>milja.koivula@helsinki.fi</t>
  </si>
  <si>
    <t>Lattu</t>
  </si>
  <si>
    <t>Mikko Oskari</t>
  </si>
  <si>
    <t>mikko.lattu@helsinki.fi</t>
  </si>
  <si>
    <t>Nummijoki</t>
  </si>
  <si>
    <t>Heli Mirjami</t>
  </si>
  <si>
    <t>heli.nummijoki@helsinki.fi</t>
  </si>
  <si>
    <t>Knuutila</t>
  </si>
  <si>
    <t>Kati Kristiina</t>
  </si>
  <si>
    <t>kati.k.knuutila@helsinki.fi</t>
  </si>
  <si>
    <t>Weck</t>
  </si>
  <si>
    <t>Maija Annikki</t>
  </si>
  <si>
    <t>maija.weck@helsinki.fi</t>
  </si>
  <si>
    <t>Riipi</t>
  </si>
  <si>
    <t>Heini Johanna</t>
  </si>
  <si>
    <t>heini.riipi@helsinki.fi</t>
  </si>
  <si>
    <t>Aalto</t>
  </si>
  <si>
    <t>Katri Henriikka</t>
  </si>
  <si>
    <t>katri.aalto@helsinki.fi</t>
  </si>
  <si>
    <t>Åhlgren</t>
  </si>
  <si>
    <t>Johanna Katariina</t>
  </si>
  <si>
    <t>johanna.ahlgren@helsinki.fi</t>
  </si>
  <si>
    <t>Närkki</t>
  </si>
  <si>
    <t>Sonja Emilia</t>
  </si>
  <si>
    <t>sonja.narkki@helsinki.fi</t>
  </si>
  <si>
    <t>Korpi</t>
  </si>
  <si>
    <t>Terhi</t>
  </si>
  <si>
    <t>terhi.korpi@helsinki.fi</t>
  </si>
  <si>
    <t>Laukkanen</t>
  </si>
  <si>
    <t>Salla Anniina</t>
  </si>
  <si>
    <t>salla.laukkanen@helsinki.fi</t>
  </si>
  <si>
    <t>Tohni</t>
  </si>
  <si>
    <t>Joonas Jaakko</t>
  </si>
  <si>
    <t>joonas.tohni@helsinki.fi</t>
  </si>
  <si>
    <t>Niiranen</t>
  </si>
  <si>
    <t>Laura Elina Sylvia</t>
  </si>
  <si>
    <t>laura.niiranen@helsinki.fi</t>
  </si>
  <si>
    <t>Pero</t>
  </si>
  <si>
    <t>Amanda Katariina</t>
  </si>
  <si>
    <t>amanda.pero@helsinki.fi</t>
  </si>
  <si>
    <t>Kankare</t>
  </si>
  <si>
    <t>Kimmo Antero</t>
  </si>
  <si>
    <t>kimmo.kankare@helsinki.fi</t>
  </si>
  <si>
    <t>Mäki</t>
  </si>
  <si>
    <t>Henri Mikael</t>
  </si>
  <si>
    <t>MM/MMK/A 794/2004/Maat- ja ymp/Maatal- ja ymp</t>
  </si>
  <si>
    <t>henri.maki@helsinki.fi</t>
  </si>
  <si>
    <t>Tarsia</t>
  </si>
  <si>
    <t>Essi Marjukka</t>
  </si>
  <si>
    <t>essi.tarsia@helsinki.fi</t>
  </si>
  <si>
    <t>Lehto</t>
  </si>
  <si>
    <t>Nanna Ottilia</t>
  </si>
  <si>
    <t>nanna.lehto@helsinki.fi</t>
  </si>
  <si>
    <t>Korhonen</t>
  </si>
  <si>
    <t>Henri Pekka</t>
  </si>
  <si>
    <t>henri.korhonen@helsinki.fi</t>
  </si>
  <si>
    <t>Kalliomäki</t>
  </si>
  <si>
    <t>Juho Petteri</t>
  </si>
  <si>
    <t>juho.p.kalliomaki@helsinki.fi</t>
  </si>
  <si>
    <t>Lukkaroinen</t>
  </si>
  <si>
    <t>Jenni Sirpaliisa</t>
  </si>
  <si>
    <t>jenni.lukkaroinen@helsinki.fi</t>
  </si>
  <si>
    <t>Kaarlonen</t>
  </si>
  <si>
    <t>Kyösti Tapani</t>
  </si>
  <si>
    <t>kyosti.kaarlonen@helsinki.fi</t>
  </si>
  <si>
    <t>Viilo</t>
  </si>
  <si>
    <t>Tuulikki Maria</t>
  </si>
  <si>
    <t>tuulikki.viilo@helsinki.fi</t>
  </si>
  <si>
    <t>Luttinen</t>
  </si>
  <si>
    <t>Niko Petteri</t>
  </si>
  <si>
    <t>niko.luttinen@helsinki.fi</t>
  </si>
  <si>
    <t>Amperla</t>
  </si>
  <si>
    <t>Liisa Kristiina</t>
  </si>
  <si>
    <t>liisa.amperla@helsinki.fi</t>
  </si>
  <si>
    <t>Leiramo</t>
  </si>
  <si>
    <t>Sara- *Lotta Katariina</t>
  </si>
  <si>
    <t>lotta.leiramo@helsinki.fi</t>
  </si>
  <si>
    <t>Rantanen</t>
  </si>
  <si>
    <t>Juha Mikael</t>
  </si>
  <si>
    <t>juha.m.rantanen@helsinki.fi</t>
  </si>
  <si>
    <t>Heikkilä</t>
  </si>
  <si>
    <t>Andreas Erik</t>
  </si>
  <si>
    <t>andreas.heikkila@helsinki.fi</t>
  </si>
  <si>
    <t>Saarelma</t>
  </si>
  <si>
    <t>Eemeli Jesaja</t>
  </si>
  <si>
    <t>eemeli.saarelma@helsinki.fi</t>
  </si>
  <si>
    <t>Aurora Iida-Liisa</t>
  </si>
  <si>
    <t>aurora.hamalainen@helsinki.fi</t>
  </si>
  <si>
    <t>Ojanen</t>
  </si>
  <si>
    <t>Jaana Katriina</t>
  </si>
  <si>
    <t>MM/MMM/A 794/2004/Kasvintuotantot/Kasvintuotantot</t>
  </si>
  <si>
    <t>jaana.k.ojanen@helsinki.fi</t>
  </si>
  <si>
    <t>Öhman</t>
  </si>
  <si>
    <t>Jenny Marjatta</t>
  </si>
  <si>
    <t>jenny.ohman@helsinki.fi</t>
  </si>
  <si>
    <t>Heiskanen</t>
  </si>
  <si>
    <t>Ville Juhani</t>
  </si>
  <si>
    <t>ville.heiskanen@helsinki.fi</t>
  </si>
  <si>
    <t>Jämsä</t>
  </si>
  <si>
    <t>Titta Alina</t>
  </si>
  <si>
    <t>MM/MMM/A 794/2004/Kotieläintiede/Kotieläintiede</t>
  </si>
  <si>
    <t>titta.jamsa@helsinki.fi</t>
  </si>
  <si>
    <t>Pirkko Maria</t>
  </si>
  <si>
    <t>pirkko.korhonen@helsinki.fi</t>
  </si>
  <si>
    <t>Öhberg</t>
  </si>
  <si>
    <t>Annika Alexandra</t>
  </si>
  <si>
    <t>annika.ohberg@helsinki.fi</t>
  </si>
  <si>
    <t>Mäkinen</t>
  </si>
  <si>
    <t>Suvi Hannele</t>
  </si>
  <si>
    <t>suvi.h.makinen@helsinki.fi</t>
  </si>
  <si>
    <t>Hyttinen</t>
  </si>
  <si>
    <t>Henna Elisa</t>
  </si>
  <si>
    <t>henna.e.hyttinen@helsinki.fi</t>
  </si>
  <si>
    <t>Back</t>
  </si>
  <si>
    <t>Heli Susanna</t>
  </si>
  <si>
    <t>susanna.back@helsinki.fi</t>
  </si>
  <si>
    <t>Koppelmäki</t>
  </si>
  <si>
    <t>Kari Veli</t>
  </si>
  <si>
    <t>kari.koppelmaki@helsinki.fi</t>
  </si>
  <si>
    <t>Honkasalo</t>
  </si>
  <si>
    <t>Mika Tapani</t>
  </si>
  <si>
    <t>mika.honkasalo@helsinki.fi</t>
  </si>
  <si>
    <t>Rissanen</t>
  </si>
  <si>
    <t>Hannele Maria</t>
  </si>
  <si>
    <t>hannele.rissanen@helsinki.fi</t>
  </si>
  <si>
    <t>Satu Kaarina</t>
  </si>
  <si>
    <t>satu.heinonen@helsinki.fi</t>
  </si>
  <si>
    <t>Luoma</t>
  </si>
  <si>
    <t>Kaisa Margit</t>
  </si>
  <si>
    <t>BT/FM/A 794/2004/Biologian koulu/Ekologia ja evo</t>
  </si>
  <si>
    <t>kaisa.luoma@helsinki.fi</t>
  </si>
  <si>
    <t>Maria Sofia</t>
  </si>
  <si>
    <t>maria.pero@helsinki.fi</t>
  </si>
  <si>
    <t>Uusi-Kouvo</t>
  </si>
  <si>
    <t>Elina Katariina</t>
  </si>
  <si>
    <t>elina.uusi-kouvo@helsinki.fi</t>
  </si>
  <si>
    <t>Kallio</t>
  </si>
  <si>
    <t>Matti Antero</t>
  </si>
  <si>
    <t>matti.kallio@helsinki.fi</t>
  </si>
  <si>
    <t>Keitaanniemi</t>
  </si>
  <si>
    <t>Markus Oskari</t>
  </si>
  <si>
    <t>markus.keitaanniemi@helsinki.fi</t>
  </si>
  <si>
    <t>Nykänen</t>
  </si>
  <si>
    <t>Mikko Pentti Tapio</t>
  </si>
  <si>
    <t>MM/MMM/A 794/2004/Agroteknologia/Agroteknologia</t>
  </si>
  <si>
    <t>mikko.p.nykanen@helsinki.fi</t>
  </si>
  <si>
    <t>Välinen</t>
  </si>
  <si>
    <t>Niina Kaisa Kaarina</t>
  </si>
  <si>
    <t>niina.valinen@helsinki.fi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</si>
</sst>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C0C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0" borderId="10" xfId="0" applyBorder="1" applyAlignment="1">
      <alignment vertical="top" wrapText="1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0" xfId="0" applyBorder="1" applyAlignment="1">
      <alignment wrapText="1"/>
    </xf>
    <xf numFmtId="0" fontId="0" fillId="0" borderId="14" xfId="0" applyBorder="1"/>
    <xf numFmtId="0" fontId="0" fillId="0" borderId="15" xfId="0" applyBorder="1"/>
    <xf numFmtId="0" fontId="16" fillId="33" borderId="10" xfId="0" applyFont="1" applyFill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left" vertical="center" wrapText="1"/>
    </xf>
    <xf numFmtId="0" fontId="0" fillId="0" borderId="10" xfId="0" applyBorder="1" applyAlignment="1">
      <alignment horizontal="left"/>
    </xf>
    <xf numFmtId="14" fontId="0" fillId="0" borderId="10" xfId="0" applyNumberFormat="1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11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showGridLines="0" tabSelected="1" workbookViewId="0">
      <selection sqref="A1:A9"/>
    </sheetView>
  </sheetViews>
  <sheetFormatPr baseColWidth="10" defaultColWidth="8.83203125" defaultRowHeight="14" x14ac:dyDescent="0"/>
  <cols>
    <col min="1" max="1" width="8.6640625" customWidth="1"/>
    <col min="2" max="2" width="36.5" bestFit="1" customWidth="1"/>
    <col min="3" max="3" width="12.83203125" bestFit="1" customWidth="1"/>
    <col min="4" max="4" width="21.1640625" bestFit="1" customWidth="1"/>
    <col min="5" max="5" width="36.5" bestFit="1" customWidth="1"/>
    <col min="6" max="6" width="10.5" bestFit="1" customWidth="1"/>
    <col min="7" max="7" width="28.33203125" bestFit="1" customWidth="1"/>
    <col min="8" max="8" width="36.5" bestFit="1" customWidth="1"/>
    <col min="9" max="9" width="32.83203125" bestFit="1" customWidth="1"/>
    <col min="10" max="10" width="15" bestFit="1" customWidth="1"/>
    <col min="11" max="11" width="9.6640625" bestFit="1" customWidth="1"/>
  </cols>
  <sheetData>
    <row r="1" spans="1:11">
      <c r="A1" s="13">
        <v>812204</v>
      </c>
      <c r="B1" s="13" t="s">
        <v>0</v>
      </c>
      <c r="C1" s="13" t="s">
        <v>1</v>
      </c>
      <c r="D1" s="13" t="s">
        <v>2</v>
      </c>
      <c r="E1" s="2" t="s">
        <v>3</v>
      </c>
      <c r="F1" s="13" t="s">
        <v>12</v>
      </c>
    </row>
    <row r="2" spans="1:11">
      <c r="A2" s="14"/>
      <c r="B2" s="14"/>
      <c r="C2" s="14"/>
      <c r="D2" s="14"/>
      <c r="E2" s="3" t="s">
        <v>4</v>
      </c>
      <c r="F2" s="14"/>
    </row>
    <row r="3" spans="1:11">
      <c r="A3" s="14"/>
      <c r="B3" s="14"/>
      <c r="C3" s="14"/>
      <c r="D3" s="14"/>
      <c r="E3" s="3" t="s">
        <v>5</v>
      </c>
      <c r="F3" s="14"/>
    </row>
    <row r="4" spans="1:11">
      <c r="A4" s="14"/>
      <c r="B4" s="14"/>
      <c r="C4" s="14"/>
      <c r="D4" s="14"/>
      <c r="E4" s="3" t="s">
        <v>6</v>
      </c>
      <c r="F4" s="14"/>
    </row>
    <row r="5" spans="1:11">
      <c r="A5" s="14"/>
      <c r="B5" s="14"/>
      <c r="C5" s="14"/>
      <c r="D5" s="14"/>
      <c r="E5" s="3" t="s">
        <v>7</v>
      </c>
      <c r="F5" s="14"/>
    </row>
    <row r="6" spans="1:11">
      <c r="A6" s="14"/>
      <c r="B6" s="14"/>
      <c r="C6" s="14"/>
      <c r="D6" s="14"/>
      <c r="E6" s="3" t="s">
        <v>8</v>
      </c>
      <c r="F6" s="14"/>
    </row>
    <row r="7" spans="1:11">
      <c r="A7" s="14"/>
      <c r="B7" s="14"/>
      <c r="C7" s="14"/>
      <c r="D7" s="14"/>
      <c r="E7" s="3" t="s">
        <v>9</v>
      </c>
      <c r="F7" s="14"/>
    </row>
    <row r="8" spans="1:11">
      <c r="A8" s="14"/>
      <c r="B8" s="14"/>
      <c r="C8" s="14"/>
      <c r="D8" s="14"/>
      <c r="E8" s="3" t="s">
        <v>10</v>
      </c>
      <c r="F8" s="14"/>
    </row>
    <row r="9" spans="1:11">
      <c r="A9" s="15"/>
      <c r="B9" s="15"/>
      <c r="C9" s="15"/>
      <c r="D9" s="15"/>
      <c r="E9" s="4" t="s">
        <v>11</v>
      </c>
      <c r="F9" s="15"/>
    </row>
    <row r="10" spans="1:11" ht="28">
      <c r="A10" s="1" t="s">
        <v>13</v>
      </c>
      <c r="B10" s="5" t="s">
        <v>14</v>
      </c>
      <c r="C10" s="6"/>
      <c r="D10" s="6"/>
      <c r="E10" s="6"/>
      <c r="F10" s="7"/>
    </row>
    <row r="11" spans="1:11">
      <c r="A11" s="8" t="s">
        <v>15</v>
      </c>
      <c r="B11" s="9" t="s">
        <v>16</v>
      </c>
      <c r="C11" s="9" t="s">
        <v>17</v>
      </c>
      <c r="D11" s="9" t="s">
        <v>18</v>
      </c>
      <c r="E11" s="9" t="s">
        <v>19</v>
      </c>
      <c r="F11" s="9" t="s">
        <v>20</v>
      </c>
      <c r="G11" s="9" t="s">
        <v>21</v>
      </c>
      <c r="H11" s="9" t="s">
        <v>22</v>
      </c>
      <c r="I11" s="9" t="s">
        <v>23</v>
      </c>
      <c r="J11" s="9" t="s">
        <v>24</v>
      </c>
      <c r="K11" s="9" t="s">
        <v>25</v>
      </c>
    </row>
    <row r="12" spans="1:11" ht="28">
      <c r="A12" s="10" t="str">
        <f>"014018619"</f>
        <v>014018619</v>
      </c>
      <c r="B12" s="11">
        <v>33042</v>
      </c>
      <c r="C12" s="12" t="s">
        <v>26</v>
      </c>
      <c r="D12" s="12" t="s">
        <v>27</v>
      </c>
      <c r="E12" s="12" t="s">
        <v>28</v>
      </c>
      <c r="F12" s="12">
        <v>1</v>
      </c>
      <c r="G12" s="12" t="s">
        <v>29</v>
      </c>
      <c r="H12" s="12"/>
      <c r="I12" s="5" t="s">
        <v>30</v>
      </c>
      <c r="J12" s="5" t="str">
        <f>""</f>
        <v/>
      </c>
      <c r="K12" s="12"/>
    </row>
    <row r="13" spans="1:11" ht="28">
      <c r="A13" s="10" t="str">
        <f>"014017568"</f>
        <v>014017568</v>
      </c>
      <c r="B13" s="11">
        <v>32760</v>
      </c>
      <c r="C13" s="12" t="s">
        <v>31</v>
      </c>
      <c r="D13" s="12" t="s">
        <v>32</v>
      </c>
      <c r="E13" s="12" t="s">
        <v>28</v>
      </c>
      <c r="F13" s="12">
        <v>2</v>
      </c>
      <c r="G13" s="12" t="s">
        <v>29</v>
      </c>
      <c r="H13" s="12"/>
      <c r="I13" s="5" t="s">
        <v>33</v>
      </c>
      <c r="J13" s="5" t="str">
        <f>"0503370851"</f>
        <v>0503370851</v>
      </c>
      <c r="K13" s="12"/>
    </row>
    <row r="14" spans="1:11" ht="28">
      <c r="A14" s="10" t="str">
        <f>"014021318"</f>
        <v>014021318</v>
      </c>
      <c r="B14" s="11">
        <v>33903</v>
      </c>
      <c r="C14" s="12" t="s">
        <v>34</v>
      </c>
      <c r="D14" s="12" t="s">
        <v>35</v>
      </c>
      <c r="E14" s="12" t="s">
        <v>28</v>
      </c>
      <c r="F14" s="12">
        <v>3</v>
      </c>
      <c r="G14" s="12" t="s">
        <v>29</v>
      </c>
      <c r="H14" s="12"/>
      <c r="I14" s="5" t="s">
        <v>36</v>
      </c>
      <c r="J14" s="5" t="str">
        <f>"0442661133"</f>
        <v>0442661133</v>
      </c>
      <c r="K14" s="12"/>
    </row>
    <row r="15" spans="1:11" ht="28">
      <c r="A15" s="10" t="str">
        <f>"013452056"</f>
        <v>013452056</v>
      </c>
      <c r="B15" s="11">
        <v>31444</v>
      </c>
      <c r="C15" s="12" t="s">
        <v>37</v>
      </c>
      <c r="D15" s="12" t="s">
        <v>38</v>
      </c>
      <c r="E15" s="12" t="s">
        <v>28</v>
      </c>
      <c r="F15" s="12">
        <v>4</v>
      </c>
      <c r="G15" s="12" t="s">
        <v>29</v>
      </c>
      <c r="H15" s="12"/>
      <c r="I15" s="5" t="s">
        <v>39</v>
      </c>
      <c r="J15" s="5" t="str">
        <f>"040-7739013"</f>
        <v>040-7739013</v>
      </c>
      <c r="K15" s="12"/>
    </row>
    <row r="16" spans="1:11" ht="28">
      <c r="A16" s="10" t="str">
        <f>"011627757"</f>
        <v>011627757</v>
      </c>
      <c r="B16" s="11">
        <v>28227</v>
      </c>
      <c r="C16" s="12" t="s">
        <v>40</v>
      </c>
      <c r="D16" s="12" t="s">
        <v>41</v>
      </c>
      <c r="E16" s="12" t="s">
        <v>42</v>
      </c>
      <c r="F16" s="12">
        <v>5</v>
      </c>
      <c r="G16" s="12" t="s">
        <v>29</v>
      </c>
      <c r="H16" s="12"/>
      <c r="I16" s="5" t="s">
        <v>43</v>
      </c>
      <c r="J16" s="5" t="str">
        <f>"040-5061725"</f>
        <v>040-5061725</v>
      </c>
      <c r="K16" s="12"/>
    </row>
    <row r="17" spans="1:11" ht="28">
      <c r="A17" s="10" t="str">
        <f>"013781002"</f>
        <v>013781002</v>
      </c>
      <c r="B17" s="11">
        <v>31436</v>
      </c>
      <c r="C17" s="12" t="s">
        <v>44</v>
      </c>
      <c r="D17" s="12" t="s">
        <v>45</v>
      </c>
      <c r="E17" s="12" t="s">
        <v>42</v>
      </c>
      <c r="F17" s="12">
        <v>6</v>
      </c>
      <c r="G17" s="12" t="s">
        <v>29</v>
      </c>
      <c r="H17" s="12"/>
      <c r="I17" s="5" t="s">
        <v>46</v>
      </c>
      <c r="J17" s="5" t="str">
        <f>"+358505642999"</f>
        <v>+358505642999</v>
      </c>
      <c r="K17" s="12"/>
    </row>
    <row r="18" spans="1:11" ht="28">
      <c r="A18" s="10" t="str">
        <f>"010916236"</f>
        <v>010916236</v>
      </c>
      <c r="B18" s="11">
        <v>24937</v>
      </c>
      <c r="C18" s="12" t="s">
        <v>47</v>
      </c>
      <c r="D18" s="12" t="s">
        <v>48</v>
      </c>
      <c r="E18" s="12" t="s">
        <v>42</v>
      </c>
      <c r="F18" s="12">
        <v>7</v>
      </c>
      <c r="G18" s="12" t="s">
        <v>29</v>
      </c>
      <c r="H18" s="12"/>
      <c r="I18" s="5" t="s">
        <v>49</v>
      </c>
      <c r="J18" s="5" t="str">
        <f>"040-7060696"</f>
        <v>040-7060696</v>
      </c>
      <c r="K18" s="12"/>
    </row>
    <row r="19" spans="1:11" ht="28">
      <c r="A19" s="10" t="str">
        <f>"014032271"</f>
        <v>014032271</v>
      </c>
      <c r="B19" s="11">
        <v>30647</v>
      </c>
      <c r="C19" s="12" t="s">
        <v>50</v>
      </c>
      <c r="D19" s="12" t="s">
        <v>51</v>
      </c>
      <c r="E19" s="12" t="s">
        <v>42</v>
      </c>
      <c r="F19" s="12">
        <v>8</v>
      </c>
      <c r="G19" s="12" t="s">
        <v>29</v>
      </c>
      <c r="H19" s="12"/>
      <c r="I19" s="5" t="s">
        <v>52</v>
      </c>
      <c r="J19" s="5" t="str">
        <f>"0503209670"</f>
        <v>0503209670</v>
      </c>
      <c r="K19" s="12"/>
    </row>
    <row r="20" spans="1:11" ht="28">
      <c r="A20" s="10" t="str">
        <f>"011417734"</f>
        <v>011417734</v>
      </c>
      <c r="B20" s="11">
        <v>24318</v>
      </c>
      <c r="C20" s="12" t="s">
        <v>53</v>
      </c>
      <c r="D20" s="12" t="s">
        <v>54</v>
      </c>
      <c r="E20" s="12" t="s">
        <v>28</v>
      </c>
      <c r="F20" s="12">
        <v>9</v>
      </c>
      <c r="G20" s="12" t="s">
        <v>29</v>
      </c>
      <c r="H20" s="12"/>
      <c r="I20" s="5" t="s">
        <v>55</v>
      </c>
      <c r="J20" s="5" t="str">
        <f>" 040-5779233"</f>
        <v xml:space="preserve"> 040-5779233</v>
      </c>
      <c r="K20" s="12"/>
    </row>
    <row r="21" spans="1:11" ht="28">
      <c r="A21" s="10" t="str">
        <f>"014015463"</f>
        <v>014015463</v>
      </c>
      <c r="B21" s="11">
        <v>31736</v>
      </c>
      <c r="C21" s="12" t="s">
        <v>56</v>
      </c>
      <c r="D21" s="12" t="s">
        <v>57</v>
      </c>
      <c r="E21" s="12" t="s">
        <v>42</v>
      </c>
      <c r="F21" s="12">
        <v>10</v>
      </c>
      <c r="G21" s="12" t="s">
        <v>29</v>
      </c>
      <c r="H21" s="12"/>
      <c r="I21" s="5" t="s">
        <v>58</v>
      </c>
      <c r="J21" s="5" t="str">
        <f>"0443636776"</f>
        <v>0443636776</v>
      </c>
      <c r="K21" s="12"/>
    </row>
    <row r="22" spans="1:11" ht="28">
      <c r="A22" s="10" t="str">
        <f>"013713232"</f>
        <v>013713232</v>
      </c>
      <c r="B22" s="11">
        <v>31616</v>
      </c>
      <c r="C22" s="12" t="s">
        <v>59</v>
      </c>
      <c r="D22" s="12" t="s">
        <v>60</v>
      </c>
      <c r="E22" s="12" t="s">
        <v>42</v>
      </c>
      <c r="F22" s="12">
        <v>11</v>
      </c>
      <c r="G22" s="12" t="s">
        <v>29</v>
      </c>
      <c r="H22" s="12"/>
      <c r="I22" s="5" t="s">
        <v>61</v>
      </c>
      <c r="J22" s="5" t="str">
        <f>"0504913293"</f>
        <v>0504913293</v>
      </c>
      <c r="K22" s="12"/>
    </row>
    <row r="23" spans="1:11" ht="28">
      <c r="A23" s="10" t="str">
        <f>"013897307"</f>
        <v>013897307</v>
      </c>
      <c r="B23" s="11">
        <v>32928</v>
      </c>
      <c r="C23" s="12" t="s">
        <v>62</v>
      </c>
      <c r="D23" s="12" t="s">
        <v>63</v>
      </c>
      <c r="E23" s="12" t="s">
        <v>42</v>
      </c>
      <c r="F23" s="12">
        <v>12</v>
      </c>
      <c r="G23" s="12" t="s">
        <v>29</v>
      </c>
      <c r="H23" s="12"/>
      <c r="I23" s="5" t="s">
        <v>64</v>
      </c>
      <c r="J23" s="5" t="str">
        <f>"040-7777428"</f>
        <v>040-7777428</v>
      </c>
      <c r="K23" s="12"/>
    </row>
    <row r="24" spans="1:11" ht="28">
      <c r="A24" s="10" t="str">
        <f>"013392572"</f>
        <v>013392572</v>
      </c>
      <c r="B24" s="11">
        <v>31994</v>
      </c>
      <c r="C24" s="12" t="s">
        <v>65</v>
      </c>
      <c r="D24" s="12" t="s">
        <v>66</v>
      </c>
      <c r="E24" s="12" t="s">
        <v>28</v>
      </c>
      <c r="F24" s="12">
        <v>13</v>
      </c>
      <c r="G24" s="12" t="s">
        <v>29</v>
      </c>
      <c r="H24" s="12"/>
      <c r="I24" s="5" t="s">
        <v>67</v>
      </c>
      <c r="J24" s="5" t="str">
        <f>"044-5241545"</f>
        <v>044-5241545</v>
      </c>
      <c r="K24" s="12"/>
    </row>
    <row r="25" spans="1:11" ht="28">
      <c r="A25" s="10" t="str">
        <f>"013713083"</f>
        <v>013713083</v>
      </c>
      <c r="B25" s="11">
        <v>30444</v>
      </c>
      <c r="C25" s="12" t="s">
        <v>68</v>
      </c>
      <c r="D25" s="12" t="s">
        <v>69</v>
      </c>
      <c r="E25" s="12" t="s">
        <v>42</v>
      </c>
      <c r="F25" s="12">
        <v>14</v>
      </c>
      <c r="G25" s="12" t="s">
        <v>29</v>
      </c>
      <c r="H25" s="12"/>
      <c r="I25" s="5" t="s">
        <v>70</v>
      </c>
      <c r="J25" s="5" t="str">
        <f>"045 3099865"</f>
        <v>045 3099865</v>
      </c>
      <c r="K25" s="12"/>
    </row>
    <row r="26" spans="1:11" ht="28">
      <c r="A26" s="10" t="str">
        <f>"014015751"</f>
        <v>014015751</v>
      </c>
      <c r="B26" s="11">
        <v>32825</v>
      </c>
      <c r="C26" s="12" t="s">
        <v>71</v>
      </c>
      <c r="D26" s="12" t="s">
        <v>72</v>
      </c>
      <c r="E26" s="12" t="s">
        <v>28</v>
      </c>
      <c r="F26" s="12">
        <v>15</v>
      </c>
      <c r="G26" s="12" t="s">
        <v>29</v>
      </c>
      <c r="H26" s="12"/>
      <c r="I26" s="5" t="s">
        <v>73</v>
      </c>
      <c r="J26" s="5" t="str">
        <f>"0451393309"</f>
        <v>0451393309</v>
      </c>
      <c r="K26" s="12"/>
    </row>
    <row r="27" spans="1:11" ht="28">
      <c r="A27" s="10" t="str">
        <f>"014015696"</f>
        <v>014015696</v>
      </c>
      <c r="B27" s="11">
        <v>33064</v>
      </c>
      <c r="C27" s="12" t="s">
        <v>74</v>
      </c>
      <c r="D27" s="12" t="s">
        <v>75</v>
      </c>
      <c r="E27" s="12" t="s">
        <v>28</v>
      </c>
      <c r="F27" s="12">
        <v>16</v>
      </c>
      <c r="G27" s="12" t="s">
        <v>29</v>
      </c>
      <c r="H27" s="12"/>
      <c r="I27" s="5" t="s">
        <v>76</v>
      </c>
      <c r="J27" s="5" t="str">
        <f>"050-4642503"</f>
        <v>050-4642503</v>
      </c>
      <c r="K27" s="12"/>
    </row>
    <row r="28" spans="1:11" ht="28">
      <c r="A28" s="10" t="str">
        <f>"010792418"</f>
        <v>010792418</v>
      </c>
      <c r="B28" s="11">
        <v>23497</v>
      </c>
      <c r="C28" s="12" t="s">
        <v>77</v>
      </c>
      <c r="D28" s="12" t="s">
        <v>78</v>
      </c>
      <c r="E28" s="12" t="s">
        <v>42</v>
      </c>
      <c r="F28" s="12">
        <v>17</v>
      </c>
      <c r="G28" s="12" t="s">
        <v>29</v>
      </c>
      <c r="H28" s="12"/>
      <c r="I28" s="5" t="s">
        <v>79</v>
      </c>
      <c r="J28" s="5" t="str">
        <f>"045-6399864"</f>
        <v>045-6399864</v>
      </c>
      <c r="K28" s="12"/>
    </row>
    <row r="29" spans="1:11" ht="28">
      <c r="A29" s="10" t="str">
        <f>"014018884"</f>
        <v>014018884</v>
      </c>
      <c r="B29" s="11">
        <v>33248</v>
      </c>
      <c r="C29" s="12" t="s">
        <v>80</v>
      </c>
      <c r="D29" s="12" t="s">
        <v>81</v>
      </c>
      <c r="E29" s="12" t="s">
        <v>82</v>
      </c>
      <c r="F29" s="12">
        <v>18</v>
      </c>
      <c r="G29" s="12" t="s">
        <v>29</v>
      </c>
      <c r="H29" s="12"/>
      <c r="I29" s="5" t="s">
        <v>83</v>
      </c>
      <c r="J29" s="5" t="str">
        <f>"0409007072"</f>
        <v>0409007072</v>
      </c>
      <c r="K29" s="12"/>
    </row>
    <row r="30" spans="1:11" ht="28">
      <c r="A30" s="10" t="str">
        <f>"014019498"</f>
        <v>014019498</v>
      </c>
      <c r="B30" s="11">
        <v>32291</v>
      </c>
      <c r="C30" s="12" t="s">
        <v>84</v>
      </c>
      <c r="D30" s="12" t="s">
        <v>85</v>
      </c>
      <c r="E30" s="12" t="s">
        <v>42</v>
      </c>
      <c r="F30" s="12">
        <v>19</v>
      </c>
      <c r="G30" s="12" t="s">
        <v>29</v>
      </c>
      <c r="H30" s="12"/>
      <c r="I30" s="5" t="s">
        <v>86</v>
      </c>
      <c r="J30" s="5" t="str">
        <f>"040 775 9129"</f>
        <v>040 775 9129</v>
      </c>
      <c r="K30" s="12"/>
    </row>
    <row r="31" spans="1:11" ht="28">
      <c r="A31" s="10" t="str">
        <f>"014018596"</f>
        <v>014018596</v>
      </c>
      <c r="B31" s="11">
        <v>32493</v>
      </c>
      <c r="C31" s="12" t="s">
        <v>87</v>
      </c>
      <c r="D31" s="12" t="s">
        <v>88</v>
      </c>
      <c r="E31" s="12" t="s">
        <v>82</v>
      </c>
      <c r="F31" s="12">
        <v>20</v>
      </c>
      <c r="G31" s="12" t="s">
        <v>29</v>
      </c>
      <c r="H31" s="12"/>
      <c r="I31" s="5" t="s">
        <v>89</v>
      </c>
      <c r="J31" s="5" t="str">
        <f>"0503404797"</f>
        <v>0503404797</v>
      </c>
      <c r="K31" s="12"/>
    </row>
    <row r="32" spans="1:11" ht="28">
      <c r="A32" s="10" t="str">
        <f>"014015748"</f>
        <v>014015748</v>
      </c>
      <c r="B32" s="11">
        <v>33837</v>
      </c>
      <c r="C32" s="12" t="s">
        <v>90</v>
      </c>
      <c r="D32" s="12" t="s">
        <v>91</v>
      </c>
      <c r="E32" s="12" t="s">
        <v>42</v>
      </c>
      <c r="F32" s="12">
        <v>21</v>
      </c>
      <c r="G32" s="12" t="s">
        <v>29</v>
      </c>
      <c r="H32" s="12"/>
      <c r="I32" s="5" t="s">
        <v>92</v>
      </c>
      <c r="J32" s="5" t="str">
        <f>"0445333280"</f>
        <v>0445333280</v>
      </c>
      <c r="K32" s="12"/>
    </row>
    <row r="33" spans="1:11" ht="28">
      <c r="A33" s="10" t="str">
        <f>"014021114"</f>
        <v>014021114</v>
      </c>
      <c r="B33" s="11">
        <v>33628</v>
      </c>
      <c r="C33" s="12" t="s">
        <v>93</v>
      </c>
      <c r="D33" s="12" t="s">
        <v>94</v>
      </c>
      <c r="E33" s="12" t="s">
        <v>28</v>
      </c>
      <c r="F33" s="12">
        <v>22</v>
      </c>
      <c r="G33" s="12" t="s">
        <v>29</v>
      </c>
      <c r="H33" s="12"/>
      <c r="I33" s="5" t="s">
        <v>95</v>
      </c>
      <c r="J33" s="5" t="str">
        <f>"0443750456"</f>
        <v>0443750456</v>
      </c>
      <c r="K33" s="12"/>
    </row>
    <row r="34" spans="1:11" ht="28">
      <c r="A34" s="10" t="str">
        <f>"014015719"</f>
        <v>014015719</v>
      </c>
      <c r="B34" s="11">
        <v>33791</v>
      </c>
      <c r="C34" s="12" t="s">
        <v>96</v>
      </c>
      <c r="D34" s="12" t="s">
        <v>97</v>
      </c>
      <c r="E34" s="12" t="s">
        <v>42</v>
      </c>
      <c r="F34" s="12">
        <v>23</v>
      </c>
      <c r="G34" s="12" t="s">
        <v>29</v>
      </c>
      <c r="H34" s="12"/>
      <c r="I34" s="5" t="s">
        <v>98</v>
      </c>
      <c r="J34" s="5" t="str">
        <f>"040-5470598"</f>
        <v>040-5470598</v>
      </c>
      <c r="K34" s="12"/>
    </row>
    <row r="35" spans="1:11" ht="28">
      <c r="A35" s="10" t="str">
        <f>"014015528"</f>
        <v>014015528</v>
      </c>
      <c r="B35" s="11">
        <v>33677</v>
      </c>
      <c r="C35" s="12" t="s">
        <v>99</v>
      </c>
      <c r="D35" s="12" t="s">
        <v>100</v>
      </c>
      <c r="E35" s="12" t="s">
        <v>42</v>
      </c>
      <c r="F35" s="12">
        <v>24</v>
      </c>
      <c r="G35" s="12" t="s">
        <v>29</v>
      </c>
      <c r="H35" s="12"/>
      <c r="I35" s="5" t="s">
        <v>101</v>
      </c>
      <c r="J35" s="5" t="str">
        <f>""</f>
        <v/>
      </c>
      <c r="K35" s="12"/>
    </row>
    <row r="36" spans="1:11" ht="28">
      <c r="A36" s="10" t="str">
        <f>"013898186"</f>
        <v>013898186</v>
      </c>
      <c r="B36" s="11">
        <v>22714</v>
      </c>
      <c r="C36" s="12" t="s">
        <v>102</v>
      </c>
      <c r="D36" s="12" t="s">
        <v>103</v>
      </c>
      <c r="E36" s="12" t="s">
        <v>104</v>
      </c>
      <c r="F36" s="12">
        <v>25</v>
      </c>
      <c r="G36" s="12" t="s">
        <v>29</v>
      </c>
      <c r="H36" s="12"/>
      <c r="I36" s="5" t="s">
        <v>105</v>
      </c>
      <c r="J36" s="5" t="str">
        <f>"040-5228136"</f>
        <v>040-5228136</v>
      </c>
      <c r="K36" s="12"/>
    </row>
    <row r="37" spans="1:11" ht="28">
      <c r="A37" s="10" t="str">
        <f>"013872128"</f>
        <v>013872128</v>
      </c>
      <c r="B37" s="11">
        <v>33318</v>
      </c>
      <c r="C37" s="12" t="s">
        <v>106</v>
      </c>
      <c r="D37" s="12" t="s">
        <v>107</v>
      </c>
      <c r="E37" s="12" t="s">
        <v>42</v>
      </c>
      <c r="F37" s="12">
        <v>26</v>
      </c>
      <c r="G37" s="12" t="s">
        <v>29</v>
      </c>
      <c r="H37" s="12"/>
      <c r="I37" s="5" t="s">
        <v>108</v>
      </c>
      <c r="J37" s="5" t="str">
        <f>"0407283739"</f>
        <v>0407283739</v>
      </c>
      <c r="K37" s="12"/>
    </row>
    <row r="38" spans="1:11" ht="28">
      <c r="A38" s="10" t="str">
        <f>"013941622"</f>
        <v>013941622</v>
      </c>
      <c r="B38" s="11">
        <v>33123</v>
      </c>
      <c r="C38" s="12" t="s">
        <v>109</v>
      </c>
      <c r="D38" s="12" t="s">
        <v>110</v>
      </c>
      <c r="E38" s="12" t="s">
        <v>28</v>
      </c>
      <c r="F38" s="12">
        <v>27</v>
      </c>
      <c r="G38" s="12" t="s">
        <v>29</v>
      </c>
      <c r="H38" s="12"/>
      <c r="I38" s="5" t="s">
        <v>111</v>
      </c>
      <c r="J38" s="5" t="str">
        <f>"0445306130"</f>
        <v>0445306130</v>
      </c>
      <c r="K38" s="12"/>
    </row>
    <row r="39" spans="1:11" ht="28">
      <c r="A39" s="10" t="str">
        <f>"013746542"</f>
        <v>013746542</v>
      </c>
      <c r="B39" s="11">
        <v>29182</v>
      </c>
      <c r="C39" s="12" t="s">
        <v>112</v>
      </c>
      <c r="D39" s="12" t="s">
        <v>113</v>
      </c>
      <c r="E39" s="12" t="s">
        <v>42</v>
      </c>
      <c r="F39" s="12">
        <v>28</v>
      </c>
      <c r="G39" s="12" t="s">
        <v>29</v>
      </c>
      <c r="H39" s="12"/>
      <c r="I39" s="5" t="s">
        <v>114</v>
      </c>
      <c r="J39" s="5" t="str">
        <f>"0504948292"</f>
        <v>0504948292</v>
      </c>
      <c r="K39" s="12"/>
    </row>
    <row r="40" spans="1:11" ht="28">
      <c r="A40" s="10" t="str">
        <f>"012865767"</f>
        <v>012865767</v>
      </c>
      <c r="B40" s="11">
        <v>30647</v>
      </c>
      <c r="C40" s="12" t="s">
        <v>115</v>
      </c>
      <c r="D40" s="12" t="s">
        <v>116</v>
      </c>
      <c r="E40" s="12" t="s">
        <v>117</v>
      </c>
      <c r="F40" s="12">
        <v>29</v>
      </c>
      <c r="G40" s="12" t="s">
        <v>29</v>
      </c>
      <c r="H40" s="12"/>
      <c r="I40" s="5" t="s">
        <v>118</v>
      </c>
      <c r="J40" s="5" t="str">
        <f>"050-3002007"</f>
        <v>050-3002007</v>
      </c>
      <c r="K40" s="12"/>
    </row>
    <row r="41" spans="1:11" ht="28">
      <c r="A41" s="10" t="str">
        <f>"014018127"</f>
        <v>014018127</v>
      </c>
      <c r="B41" s="11">
        <v>33832</v>
      </c>
      <c r="C41" s="12" t="s">
        <v>119</v>
      </c>
      <c r="D41" s="12" t="s">
        <v>120</v>
      </c>
      <c r="E41" s="12" t="s">
        <v>82</v>
      </c>
      <c r="F41" s="12">
        <v>30</v>
      </c>
      <c r="G41" s="12" t="s">
        <v>29</v>
      </c>
      <c r="H41" s="12"/>
      <c r="I41" s="5" t="s">
        <v>121</v>
      </c>
      <c r="J41" s="5" t="str">
        <f>"050-5002939"</f>
        <v>050-5002939</v>
      </c>
      <c r="K41" s="12"/>
    </row>
    <row r="42" spans="1:11" ht="28">
      <c r="A42" s="10" t="str">
        <f>"012029587"</f>
        <v>012029587</v>
      </c>
      <c r="B42" s="11">
        <v>28659</v>
      </c>
      <c r="C42" s="12" t="s">
        <v>122</v>
      </c>
      <c r="D42" s="12" t="s">
        <v>123</v>
      </c>
      <c r="E42" s="12" t="s">
        <v>28</v>
      </c>
      <c r="F42" s="12">
        <v>31</v>
      </c>
      <c r="G42" s="12" t="s">
        <v>29</v>
      </c>
      <c r="H42" s="12"/>
      <c r="I42" s="5" t="s">
        <v>124</v>
      </c>
      <c r="J42" s="5" t="str">
        <f>"050-5770321"</f>
        <v>050-5770321</v>
      </c>
      <c r="K42" s="12"/>
    </row>
    <row r="43" spans="1:11" ht="28">
      <c r="A43" s="10" t="str">
        <f>"014015735"</f>
        <v>014015735</v>
      </c>
      <c r="B43" s="11">
        <v>32485</v>
      </c>
      <c r="C43" s="12" t="s">
        <v>125</v>
      </c>
      <c r="D43" s="12" t="s">
        <v>126</v>
      </c>
      <c r="E43" s="12" t="s">
        <v>42</v>
      </c>
      <c r="F43" s="12">
        <v>32</v>
      </c>
      <c r="G43" s="12" t="s">
        <v>29</v>
      </c>
      <c r="H43" s="12"/>
      <c r="I43" s="5" t="s">
        <v>127</v>
      </c>
      <c r="J43" s="5" t="str">
        <f>"0408677338"</f>
        <v>0408677338</v>
      </c>
      <c r="K43" s="12"/>
    </row>
    <row r="44" spans="1:11" ht="28">
      <c r="A44" s="10" t="str">
        <f>"014015764"</f>
        <v>014015764</v>
      </c>
      <c r="B44" s="11">
        <v>30504</v>
      </c>
      <c r="C44" s="12" t="s">
        <v>128</v>
      </c>
      <c r="D44" s="12" t="s">
        <v>129</v>
      </c>
      <c r="E44" s="12" t="s">
        <v>28</v>
      </c>
      <c r="F44" s="12">
        <v>33</v>
      </c>
      <c r="G44" s="12" t="s">
        <v>29</v>
      </c>
      <c r="H44" s="12"/>
      <c r="I44" s="5" t="s">
        <v>130</v>
      </c>
      <c r="J44" s="5" t="str">
        <f>"0505272211"</f>
        <v>0505272211</v>
      </c>
      <c r="K44" s="12"/>
    </row>
    <row r="45" spans="1:11" ht="28">
      <c r="A45" s="10" t="str">
        <f>"013756820"</f>
        <v>013756820</v>
      </c>
      <c r="B45" s="11">
        <v>31803</v>
      </c>
      <c r="C45" s="12" t="s">
        <v>131</v>
      </c>
      <c r="D45" s="12" t="s">
        <v>132</v>
      </c>
      <c r="E45" s="12" t="s">
        <v>28</v>
      </c>
      <c r="F45" s="12">
        <v>34</v>
      </c>
      <c r="G45" s="12" t="s">
        <v>29</v>
      </c>
      <c r="H45" s="12"/>
      <c r="I45" s="5" t="s">
        <v>133</v>
      </c>
      <c r="J45" s="5" t="str">
        <f>"0407461962"</f>
        <v>0407461962</v>
      </c>
      <c r="K45" s="12"/>
    </row>
    <row r="46" spans="1:11" ht="28">
      <c r="A46" s="10" t="str">
        <f>"014017526"</f>
        <v>014017526</v>
      </c>
      <c r="B46" s="11">
        <v>32603</v>
      </c>
      <c r="C46" s="12" t="s">
        <v>134</v>
      </c>
      <c r="D46" s="12" t="s">
        <v>135</v>
      </c>
      <c r="E46" s="12" t="s">
        <v>82</v>
      </c>
      <c r="F46" s="12">
        <v>35</v>
      </c>
      <c r="G46" s="12" t="s">
        <v>29</v>
      </c>
      <c r="H46" s="12"/>
      <c r="I46" s="5" t="s">
        <v>136</v>
      </c>
      <c r="J46" s="5" t="str">
        <f>"0504030391"</f>
        <v>0504030391</v>
      </c>
      <c r="K46" s="12"/>
    </row>
    <row r="47" spans="1:11" ht="28">
      <c r="A47" s="10" t="str">
        <f>"014019621"</f>
        <v>014019621</v>
      </c>
      <c r="B47" s="11">
        <v>33503</v>
      </c>
      <c r="C47" s="12" t="s">
        <v>137</v>
      </c>
      <c r="D47" s="12" t="s">
        <v>138</v>
      </c>
      <c r="E47" s="12" t="s">
        <v>42</v>
      </c>
      <c r="F47" s="12">
        <v>36</v>
      </c>
      <c r="G47" s="12" t="s">
        <v>29</v>
      </c>
      <c r="H47" s="12"/>
      <c r="I47" s="5" t="s">
        <v>139</v>
      </c>
      <c r="J47" s="5" t="str">
        <f>"0405140122"</f>
        <v>0405140122</v>
      </c>
      <c r="K47" s="12"/>
    </row>
    <row r="48" spans="1:11" ht="28">
      <c r="A48" s="10" t="str">
        <f>"014016608"</f>
        <v>014016608</v>
      </c>
      <c r="B48" s="11">
        <v>33680</v>
      </c>
      <c r="C48" s="12" t="s">
        <v>140</v>
      </c>
      <c r="D48" s="12" t="s">
        <v>141</v>
      </c>
      <c r="E48" s="12" t="s">
        <v>42</v>
      </c>
      <c r="F48" s="12">
        <v>37</v>
      </c>
      <c r="G48" s="12" t="s">
        <v>29</v>
      </c>
      <c r="H48" s="12"/>
      <c r="I48" s="5" t="s">
        <v>142</v>
      </c>
      <c r="J48" s="5" t="str">
        <f>"0407488565"</f>
        <v>0407488565</v>
      </c>
      <c r="K48" s="12"/>
    </row>
    <row r="49" spans="1:11" ht="28">
      <c r="A49" s="10" t="str">
        <f>"011877015"</f>
        <v>011877015</v>
      </c>
      <c r="B49" s="11">
        <v>28972</v>
      </c>
      <c r="C49" s="12" t="s">
        <v>143</v>
      </c>
      <c r="D49" s="12" t="s">
        <v>144</v>
      </c>
      <c r="E49" s="12" t="s">
        <v>42</v>
      </c>
      <c r="F49" s="12">
        <v>38</v>
      </c>
      <c r="G49" s="12" t="s">
        <v>29</v>
      </c>
      <c r="H49" s="12"/>
      <c r="I49" s="5" t="s">
        <v>145</v>
      </c>
      <c r="J49" s="5" t="str">
        <f>"050 340 2774"</f>
        <v>050 340 2774</v>
      </c>
      <c r="K49" s="12"/>
    </row>
    <row r="50" spans="1:11" ht="28">
      <c r="A50" s="10" t="str">
        <f>"014021884"</f>
        <v>014021884</v>
      </c>
      <c r="B50" s="11">
        <v>33315</v>
      </c>
      <c r="C50" s="12" t="s">
        <v>146</v>
      </c>
      <c r="D50" s="12" t="s">
        <v>147</v>
      </c>
      <c r="E50" s="12" t="s">
        <v>28</v>
      </c>
      <c r="F50" s="12">
        <v>39</v>
      </c>
      <c r="G50" s="12" t="s">
        <v>29</v>
      </c>
      <c r="H50" s="12"/>
      <c r="I50" s="5" t="s">
        <v>148</v>
      </c>
      <c r="J50" s="5" t="str">
        <f>"0407669489"</f>
        <v>0407669489</v>
      </c>
      <c r="K50" s="12"/>
    </row>
    <row r="51" spans="1:11" ht="28">
      <c r="A51" s="10" t="str">
        <f>"013249683"</f>
        <v>013249683</v>
      </c>
      <c r="B51" s="11">
        <v>24861</v>
      </c>
      <c r="C51" s="12" t="s">
        <v>149</v>
      </c>
      <c r="D51" s="12" t="s">
        <v>150</v>
      </c>
      <c r="E51" s="12" t="s">
        <v>42</v>
      </c>
      <c r="F51" s="12">
        <v>40</v>
      </c>
      <c r="G51" s="12" t="s">
        <v>29</v>
      </c>
      <c r="H51" s="12"/>
      <c r="I51" s="5" t="s">
        <v>151</v>
      </c>
      <c r="J51" s="5" t="str">
        <f>"0400 355287"</f>
        <v>0400 355287</v>
      </c>
      <c r="K51" s="12"/>
    </row>
    <row r="52" spans="1:11" ht="28">
      <c r="A52" s="10" t="str">
        <f>"014017775"</f>
        <v>014017775</v>
      </c>
      <c r="B52" s="11">
        <v>31371</v>
      </c>
      <c r="C52" s="12" t="s">
        <v>152</v>
      </c>
      <c r="D52" s="12" t="s">
        <v>153</v>
      </c>
      <c r="E52" s="12" t="s">
        <v>28</v>
      </c>
      <c r="F52" s="12">
        <v>41</v>
      </c>
      <c r="G52" s="12" t="s">
        <v>29</v>
      </c>
      <c r="H52" s="12"/>
      <c r="I52" s="5" t="s">
        <v>154</v>
      </c>
      <c r="J52" s="5" t="str">
        <f>"0405796526"</f>
        <v>0405796526</v>
      </c>
      <c r="K52" s="12"/>
    </row>
    <row r="53" spans="1:11" ht="28">
      <c r="A53" s="10" t="str">
        <f>"014021046"</f>
        <v>014021046</v>
      </c>
      <c r="B53" s="11">
        <v>33302</v>
      </c>
      <c r="C53" s="12" t="s">
        <v>155</v>
      </c>
      <c r="D53" s="12" t="s">
        <v>156</v>
      </c>
      <c r="E53" s="12" t="s">
        <v>28</v>
      </c>
      <c r="F53" s="12">
        <v>42</v>
      </c>
      <c r="G53" s="12" t="s">
        <v>29</v>
      </c>
      <c r="H53" s="12"/>
      <c r="I53" s="5" t="s">
        <v>157</v>
      </c>
      <c r="J53" s="5" t="str">
        <f>"0408611683"</f>
        <v>0408611683</v>
      </c>
      <c r="K53" s="12"/>
    </row>
    <row r="54" spans="1:11" ht="28">
      <c r="A54" s="10" t="str">
        <f>"014019511"</f>
        <v>014019511</v>
      </c>
      <c r="B54" s="11">
        <v>33462</v>
      </c>
      <c r="C54" s="12" t="s">
        <v>158</v>
      </c>
      <c r="D54" s="12" t="s">
        <v>159</v>
      </c>
      <c r="E54" s="12" t="s">
        <v>42</v>
      </c>
      <c r="F54" s="12">
        <v>43</v>
      </c>
      <c r="G54" s="12" t="s">
        <v>29</v>
      </c>
      <c r="H54" s="12"/>
      <c r="I54" s="5" t="s">
        <v>160</v>
      </c>
      <c r="J54" s="5" t="str">
        <f>"0504658859"</f>
        <v>0504658859</v>
      </c>
      <c r="K54" s="12"/>
    </row>
    <row r="55" spans="1:11" ht="28">
      <c r="A55" s="10" t="str">
        <f>"014047473"</f>
        <v>014047473</v>
      </c>
      <c r="B55" s="11">
        <v>33130</v>
      </c>
      <c r="C55" s="12" t="s">
        <v>161</v>
      </c>
      <c r="D55" s="12" t="s">
        <v>162</v>
      </c>
      <c r="E55" s="12" t="s">
        <v>28</v>
      </c>
      <c r="F55" s="12">
        <v>44</v>
      </c>
      <c r="G55" s="12" t="s">
        <v>29</v>
      </c>
      <c r="H55" s="12"/>
      <c r="I55" s="5" t="s">
        <v>163</v>
      </c>
      <c r="J55" s="5" t="str">
        <f>"0505341431"</f>
        <v>0505341431</v>
      </c>
      <c r="K55" s="12"/>
    </row>
    <row r="56" spans="1:11" ht="28">
      <c r="A56" s="10" t="str">
        <f>"013900883"</f>
        <v>013900883</v>
      </c>
      <c r="B56" s="11">
        <v>33258</v>
      </c>
      <c r="C56" s="12" t="s">
        <v>164</v>
      </c>
      <c r="D56" s="12" t="s">
        <v>165</v>
      </c>
      <c r="E56" s="12" t="s">
        <v>82</v>
      </c>
      <c r="F56" s="12">
        <v>45</v>
      </c>
      <c r="G56" s="12" t="s">
        <v>29</v>
      </c>
      <c r="H56" s="12"/>
      <c r="I56" s="5" t="s">
        <v>166</v>
      </c>
      <c r="J56" s="5" t="str">
        <f>"0408467654"</f>
        <v>0408467654</v>
      </c>
      <c r="K56" s="12"/>
    </row>
    <row r="57" spans="1:11" ht="28">
      <c r="A57" s="10" t="str">
        <f>"014019618"</f>
        <v>014019618</v>
      </c>
      <c r="B57" s="11">
        <v>33687</v>
      </c>
      <c r="C57" s="12" t="s">
        <v>167</v>
      </c>
      <c r="D57" s="12" t="s">
        <v>168</v>
      </c>
      <c r="E57" s="12" t="s">
        <v>42</v>
      </c>
      <c r="F57" s="12">
        <v>46</v>
      </c>
      <c r="G57" s="12" t="s">
        <v>29</v>
      </c>
      <c r="H57" s="12"/>
      <c r="I57" s="5" t="s">
        <v>169</v>
      </c>
      <c r="J57" s="5" t="str">
        <f>"0400200828"</f>
        <v>0400200828</v>
      </c>
      <c r="K57" s="12"/>
    </row>
    <row r="58" spans="1:11" ht="28">
      <c r="A58" s="10" t="str">
        <f>"014047431"</f>
        <v>014047431</v>
      </c>
      <c r="B58" s="11">
        <v>32824</v>
      </c>
      <c r="C58" s="12" t="s">
        <v>170</v>
      </c>
      <c r="D58" s="12" t="s">
        <v>171</v>
      </c>
      <c r="E58" s="12" t="s">
        <v>42</v>
      </c>
      <c r="F58" s="12">
        <v>47</v>
      </c>
      <c r="G58" s="12" t="s">
        <v>29</v>
      </c>
      <c r="H58" s="12"/>
      <c r="I58" s="5" t="s">
        <v>172</v>
      </c>
      <c r="J58" s="5" t="str">
        <f>"0440505400"</f>
        <v>0440505400</v>
      </c>
      <c r="K58" s="12"/>
    </row>
    <row r="59" spans="1:11" ht="28">
      <c r="A59" s="10" t="str">
        <f>"014145359"</f>
        <v>014145359</v>
      </c>
      <c r="B59" s="11">
        <v>31471</v>
      </c>
      <c r="C59" s="12" t="s">
        <v>173</v>
      </c>
      <c r="D59" s="12" t="s">
        <v>174</v>
      </c>
      <c r="E59" s="12" t="s">
        <v>82</v>
      </c>
      <c r="F59" s="12">
        <v>48</v>
      </c>
      <c r="G59" s="12" t="s">
        <v>29</v>
      </c>
      <c r="H59" s="12"/>
      <c r="I59" s="5" t="s">
        <v>175</v>
      </c>
      <c r="J59" s="5" t="str">
        <f>"0408454213"</f>
        <v>0408454213</v>
      </c>
      <c r="K59" s="12"/>
    </row>
    <row r="60" spans="1:11" ht="28">
      <c r="A60" s="10" t="str">
        <f>"013319791"</f>
        <v>013319791</v>
      </c>
      <c r="B60" s="11">
        <v>31232</v>
      </c>
      <c r="C60" s="12" t="s">
        <v>176</v>
      </c>
      <c r="D60" s="12" t="s">
        <v>177</v>
      </c>
      <c r="E60" s="12" t="s">
        <v>178</v>
      </c>
      <c r="F60" s="12">
        <v>49</v>
      </c>
      <c r="G60" s="12" t="s">
        <v>29</v>
      </c>
      <c r="H60" s="12"/>
      <c r="I60" s="5" t="s">
        <v>179</v>
      </c>
      <c r="J60" s="5" t="str">
        <f>"044-3815721"</f>
        <v>044-3815721</v>
      </c>
      <c r="K60" s="12"/>
    </row>
    <row r="61" spans="1:11" ht="28">
      <c r="A61" s="10" t="str">
        <f>"014021800"</f>
        <v>014021800</v>
      </c>
      <c r="B61" s="11">
        <v>33603</v>
      </c>
      <c r="C61" s="12" t="s">
        <v>180</v>
      </c>
      <c r="D61" s="12" t="s">
        <v>181</v>
      </c>
      <c r="E61" s="12" t="s">
        <v>28</v>
      </c>
      <c r="F61" s="12">
        <v>50</v>
      </c>
      <c r="G61" s="12" t="s">
        <v>29</v>
      </c>
      <c r="H61" s="12"/>
      <c r="I61" s="5" t="s">
        <v>182</v>
      </c>
      <c r="J61" s="5" t="str">
        <f>"0408322272"</f>
        <v>0408322272</v>
      </c>
      <c r="K61" s="12"/>
    </row>
    <row r="62" spans="1:11" ht="28">
      <c r="A62" s="10" t="str">
        <f>"013452713"</f>
        <v>013452713</v>
      </c>
      <c r="B62" s="11">
        <v>31852</v>
      </c>
      <c r="C62" s="12" t="s">
        <v>183</v>
      </c>
      <c r="D62" s="12" t="s">
        <v>184</v>
      </c>
      <c r="E62" s="12" t="s">
        <v>42</v>
      </c>
      <c r="F62" s="12">
        <v>51</v>
      </c>
      <c r="G62" s="12" t="s">
        <v>29</v>
      </c>
      <c r="H62" s="12"/>
      <c r="I62" s="5" t="s">
        <v>185</v>
      </c>
      <c r="J62" s="5" t="str">
        <f>"041-5188819"</f>
        <v>041-5188819</v>
      </c>
      <c r="K62" s="12"/>
    </row>
    <row r="63" spans="1:11" ht="28">
      <c r="A63" s="10" t="str">
        <f>"013900650"</f>
        <v>013900650</v>
      </c>
      <c r="B63" s="11">
        <v>33313</v>
      </c>
      <c r="C63" s="12" t="s">
        <v>186</v>
      </c>
      <c r="D63" s="12" t="s">
        <v>187</v>
      </c>
      <c r="E63" s="12" t="s">
        <v>42</v>
      </c>
      <c r="F63" s="12">
        <v>52</v>
      </c>
      <c r="G63" s="12" t="s">
        <v>29</v>
      </c>
      <c r="H63" s="12"/>
      <c r="I63" s="5" t="s">
        <v>188</v>
      </c>
      <c r="J63" s="5" t="str">
        <f>"050-4099890"</f>
        <v>050-4099890</v>
      </c>
      <c r="K63" s="12"/>
    </row>
    <row r="64" spans="1:11" ht="28">
      <c r="A64" s="10" t="str">
        <f>"014017555"</f>
        <v>014017555</v>
      </c>
      <c r="B64" s="11">
        <v>33465</v>
      </c>
      <c r="C64" s="12" t="s">
        <v>189</v>
      </c>
      <c r="D64" s="12" t="s">
        <v>190</v>
      </c>
      <c r="E64" s="12" t="s">
        <v>82</v>
      </c>
      <c r="F64" s="12">
        <v>53</v>
      </c>
      <c r="G64" s="12" t="s">
        <v>29</v>
      </c>
      <c r="H64" s="12"/>
      <c r="I64" s="5" t="s">
        <v>191</v>
      </c>
      <c r="J64" s="5" t="str">
        <f>"0400793875"</f>
        <v>0400793875</v>
      </c>
      <c r="K64" s="12"/>
    </row>
    <row r="65" spans="1:11" ht="28">
      <c r="A65" s="10" t="str">
        <f>"014031803"</f>
        <v>014031803</v>
      </c>
      <c r="B65" s="11">
        <v>33450</v>
      </c>
      <c r="C65" s="12" t="s">
        <v>192</v>
      </c>
      <c r="D65" s="12" t="s">
        <v>193</v>
      </c>
      <c r="E65" s="12" t="s">
        <v>82</v>
      </c>
      <c r="F65" s="12">
        <v>54</v>
      </c>
      <c r="G65" s="12" t="s">
        <v>29</v>
      </c>
      <c r="H65" s="12"/>
      <c r="I65" s="5" t="s">
        <v>194</v>
      </c>
      <c r="J65" s="5" t="str">
        <f>"0407549808"</f>
        <v>0407549808</v>
      </c>
      <c r="K65" s="12"/>
    </row>
    <row r="66" spans="1:11" ht="28">
      <c r="A66" s="10" t="str">
        <f>"011714783"</f>
        <v>011714783</v>
      </c>
      <c r="B66" s="11">
        <v>27679</v>
      </c>
      <c r="C66" s="12" t="s">
        <v>195</v>
      </c>
      <c r="D66" s="12" t="s">
        <v>196</v>
      </c>
      <c r="E66" s="12" t="s">
        <v>82</v>
      </c>
      <c r="F66" s="12">
        <v>55</v>
      </c>
      <c r="G66" s="12" t="s">
        <v>29</v>
      </c>
      <c r="H66" s="12"/>
      <c r="I66" s="5" t="s">
        <v>197</v>
      </c>
      <c r="J66" s="5" t="str">
        <f>"050-5923550"</f>
        <v>050-5923550</v>
      </c>
      <c r="K66" s="12"/>
    </row>
    <row r="67" spans="1:11" ht="28">
      <c r="A67" s="10" t="str">
        <f>"013650667"</f>
        <v>013650667</v>
      </c>
      <c r="B67" s="11">
        <v>31681</v>
      </c>
      <c r="C67" s="12" t="s">
        <v>198</v>
      </c>
      <c r="D67" s="12" t="s">
        <v>199</v>
      </c>
      <c r="E67" s="12" t="s">
        <v>28</v>
      </c>
      <c r="F67" s="12">
        <v>56</v>
      </c>
      <c r="G67" s="12" t="s">
        <v>29</v>
      </c>
      <c r="H67" s="12"/>
      <c r="I67" s="5" t="s">
        <v>200</v>
      </c>
      <c r="J67" s="5" t="str">
        <f>"0400-924 996"</f>
        <v>0400-924 996</v>
      </c>
      <c r="K67" s="12"/>
    </row>
    <row r="68" spans="1:11" ht="28">
      <c r="A68" s="10" t="str">
        <f>"014021062"</f>
        <v>014021062</v>
      </c>
      <c r="B68" s="11">
        <v>30945</v>
      </c>
      <c r="C68" s="12" t="s">
        <v>201</v>
      </c>
      <c r="D68" s="12" t="s">
        <v>202</v>
      </c>
      <c r="E68" s="12" t="s">
        <v>28</v>
      </c>
      <c r="F68" s="12">
        <v>57</v>
      </c>
      <c r="G68" s="12" t="s">
        <v>29</v>
      </c>
      <c r="H68" s="12"/>
      <c r="I68" s="5" t="s">
        <v>203</v>
      </c>
      <c r="J68" s="5" t="str">
        <f>"0445269580"</f>
        <v>0445269580</v>
      </c>
      <c r="K68" s="12"/>
    </row>
    <row r="69" spans="1:11" ht="28">
      <c r="A69" s="10" t="str">
        <f>"011391193"</f>
        <v>011391193</v>
      </c>
      <c r="B69" s="11">
        <v>26966</v>
      </c>
      <c r="C69" s="12" t="s">
        <v>204</v>
      </c>
      <c r="D69" s="12" t="s">
        <v>205</v>
      </c>
      <c r="E69" s="12" t="s">
        <v>42</v>
      </c>
      <c r="F69" s="12">
        <v>58</v>
      </c>
      <c r="G69" s="12" t="s">
        <v>29</v>
      </c>
      <c r="H69" s="12"/>
      <c r="I69" s="5" t="s">
        <v>206</v>
      </c>
      <c r="J69" s="5" t="str">
        <f>""</f>
        <v/>
      </c>
      <c r="K69" s="12"/>
    </row>
    <row r="70" spans="1:11" ht="28">
      <c r="A70" s="10" t="str">
        <f>"014018907"</f>
        <v>014018907</v>
      </c>
      <c r="B70" s="11">
        <v>33831</v>
      </c>
      <c r="C70" s="12" t="s">
        <v>207</v>
      </c>
      <c r="D70" s="12" t="s">
        <v>208</v>
      </c>
      <c r="E70" s="12" t="s">
        <v>28</v>
      </c>
      <c r="F70" s="12">
        <v>59</v>
      </c>
      <c r="G70" s="12" t="s">
        <v>29</v>
      </c>
      <c r="H70" s="12"/>
      <c r="I70" s="5" t="s">
        <v>209</v>
      </c>
      <c r="J70" s="5" t="str">
        <f>"0407455568"</f>
        <v>0407455568</v>
      </c>
      <c r="K70" s="12"/>
    </row>
    <row r="71" spans="1:11" ht="28">
      <c r="A71" s="10" t="str">
        <f>"013900511"</f>
        <v>013900511</v>
      </c>
      <c r="B71" s="11">
        <v>33016</v>
      </c>
      <c r="C71" s="12" t="s">
        <v>210</v>
      </c>
      <c r="D71" s="12" t="s">
        <v>211</v>
      </c>
      <c r="E71" s="12" t="s">
        <v>82</v>
      </c>
      <c r="F71" s="12">
        <v>60</v>
      </c>
      <c r="G71" s="12" t="s">
        <v>29</v>
      </c>
      <c r="H71" s="12"/>
      <c r="I71" s="5" t="s">
        <v>212</v>
      </c>
      <c r="J71" s="5" t="str">
        <f>"0504674111"</f>
        <v>0504674111</v>
      </c>
      <c r="K71" s="12"/>
    </row>
    <row r="72" spans="1:11" ht="28">
      <c r="A72" s="10" t="str">
        <f>"013901028"</f>
        <v>013901028</v>
      </c>
      <c r="B72" s="11">
        <v>33161</v>
      </c>
      <c r="C72" s="12" t="s">
        <v>213</v>
      </c>
      <c r="D72" s="12" t="s">
        <v>214</v>
      </c>
      <c r="E72" s="12" t="s">
        <v>42</v>
      </c>
      <c r="F72" s="12">
        <v>61</v>
      </c>
      <c r="G72" s="12" t="s">
        <v>29</v>
      </c>
      <c r="H72" s="12"/>
      <c r="I72" s="5" t="s">
        <v>215</v>
      </c>
      <c r="J72" s="5" t="str">
        <f>"0400690765"</f>
        <v>0400690765</v>
      </c>
      <c r="K72" s="12"/>
    </row>
    <row r="73" spans="1:11" ht="28">
      <c r="A73" s="10" t="str">
        <f>"014147438"</f>
        <v>014147438</v>
      </c>
      <c r="B73" s="11">
        <v>29320</v>
      </c>
      <c r="C73" s="12" t="s">
        <v>216</v>
      </c>
      <c r="D73" s="12" t="s">
        <v>217</v>
      </c>
      <c r="E73" s="12" t="s">
        <v>82</v>
      </c>
      <c r="F73" s="12">
        <v>62</v>
      </c>
      <c r="G73" s="12" t="s">
        <v>29</v>
      </c>
      <c r="H73" s="12"/>
      <c r="I73" s="5" t="s">
        <v>218</v>
      </c>
      <c r="J73" s="5" t="str">
        <f>"0405324725"</f>
        <v>0405324725</v>
      </c>
      <c r="K73" s="12"/>
    </row>
    <row r="74" spans="1:11" ht="28">
      <c r="A74" s="10" t="str">
        <f>"013773379"</f>
        <v>013773379</v>
      </c>
      <c r="B74" s="11">
        <v>32915</v>
      </c>
      <c r="C74" s="12" t="s">
        <v>128</v>
      </c>
      <c r="D74" s="12" t="s">
        <v>219</v>
      </c>
      <c r="E74" s="12" t="s">
        <v>28</v>
      </c>
      <c r="F74" s="12">
        <v>63</v>
      </c>
      <c r="G74" s="12" t="s">
        <v>29</v>
      </c>
      <c r="H74" s="12"/>
      <c r="I74" s="5" t="s">
        <v>220</v>
      </c>
      <c r="J74" s="5" t="str">
        <f>"358458765684"</f>
        <v>358458765684</v>
      </c>
      <c r="K74" s="12"/>
    </row>
    <row r="75" spans="1:11" ht="28">
      <c r="A75" s="10" t="str">
        <f>"014288876"</f>
        <v>014288876</v>
      </c>
      <c r="B75" s="11">
        <v>30677</v>
      </c>
      <c r="C75" s="12" t="s">
        <v>221</v>
      </c>
      <c r="D75" s="12" t="s">
        <v>222</v>
      </c>
      <c r="E75" s="12" t="s">
        <v>223</v>
      </c>
      <c r="F75" s="12">
        <v>64</v>
      </c>
      <c r="G75" s="12" t="s">
        <v>29</v>
      </c>
      <c r="H75" s="12"/>
      <c r="I75" s="5" t="s">
        <v>224</v>
      </c>
      <c r="J75" s="5" t="str">
        <f>"040-7004174"</f>
        <v>040-7004174</v>
      </c>
      <c r="K75" s="12"/>
    </row>
    <row r="76" spans="1:11" ht="28">
      <c r="A76" s="10" t="str">
        <f>"014292697"</f>
        <v>014292697</v>
      </c>
      <c r="B76" s="11">
        <v>32419</v>
      </c>
      <c r="C76" s="12" t="s">
        <v>225</v>
      </c>
      <c r="D76" s="12" t="s">
        <v>226</v>
      </c>
      <c r="E76" s="12" t="s">
        <v>223</v>
      </c>
      <c r="F76" s="12">
        <v>65</v>
      </c>
      <c r="G76" s="12" t="s">
        <v>29</v>
      </c>
      <c r="H76" s="12"/>
      <c r="I76" s="5" t="s">
        <v>227</v>
      </c>
      <c r="J76" s="5" t="str">
        <f>"0414596910"</f>
        <v>0414596910</v>
      </c>
      <c r="K76" s="12"/>
    </row>
    <row r="77" spans="1:11" ht="28">
      <c r="A77" s="10" t="str">
        <f>"014336744"</f>
        <v>014336744</v>
      </c>
      <c r="B77" s="11">
        <v>29830</v>
      </c>
      <c r="C77" s="12" t="s">
        <v>228</v>
      </c>
      <c r="D77" s="12" t="s">
        <v>229</v>
      </c>
      <c r="E77" s="12" t="s">
        <v>223</v>
      </c>
      <c r="F77" s="12">
        <v>66</v>
      </c>
      <c r="G77" s="12" t="s">
        <v>29</v>
      </c>
      <c r="H77" s="12"/>
      <c r="I77" s="5" t="s">
        <v>230</v>
      </c>
      <c r="J77" s="5" t="str">
        <f>""</f>
        <v/>
      </c>
      <c r="K77" s="12"/>
    </row>
    <row r="78" spans="1:11" ht="28">
      <c r="A78" s="10" t="str">
        <f>"014292710"</f>
        <v>014292710</v>
      </c>
      <c r="B78" s="11">
        <v>32905</v>
      </c>
      <c r="C78" s="12" t="s">
        <v>231</v>
      </c>
      <c r="D78" s="12" t="s">
        <v>232</v>
      </c>
      <c r="E78" s="12" t="s">
        <v>233</v>
      </c>
      <c r="F78" s="12">
        <v>67</v>
      </c>
      <c r="G78" s="12" t="s">
        <v>29</v>
      </c>
      <c r="H78" s="12"/>
      <c r="I78" s="5" t="s">
        <v>234</v>
      </c>
      <c r="J78" s="5" t="str">
        <f>"044-0886605"</f>
        <v>044-0886605</v>
      </c>
      <c r="K78" s="12"/>
    </row>
    <row r="79" spans="1:11" ht="28">
      <c r="A79" s="10" t="str">
        <f>"014336773"</f>
        <v>014336773</v>
      </c>
      <c r="B79" s="11">
        <v>23503</v>
      </c>
      <c r="C79" s="12" t="s">
        <v>186</v>
      </c>
      <c r="D79" s="12" t="s">
        <v>235</v>
      </c>
      <c r="E79" s="12" t="s">
        <v>233</v>
      </c>
      <c r="F79" s="12">
        <v>68</v>
      </c>
      <c r="G79" s="12" t="s">
        <v>29</v>
      </c>
      <c r="H79" s="12"/>
      <c r="I79" s="5" t="s">
        <v>236</v>
      </c>
      <c r="J79" s="5" t="str">
        <f>"0400-975759"</f>
        <v>0400-975759</v>
      </c>
      <c r="K79" s="12"/>
    </row>
    <row r="80" spans="1:11" ht="28">
      <c r="A80" s="10" t="str">
        <f>"013581312"</f>
        <v>013581312</v>
      </c>
      <c r="B80" s="11">
        <v>32503</v>
      </c>
      <c r="C80" s="12" t="s">
        <v>237</v>
      </c>
      <c r="D80" s="12" t="s">
        <v>238</v>
      </c>
      <c r="E80" s="12" t="s">
        <v>42</v>
      </c>
      <c r="F80" s="12">
        <v>70</v>
      </c>
      <c r="G80" s="12" t="s">
        <v>29</v>
      </c>
      <c r="H80" s="12"/>
      <c r="I80" s="5" t="s">
        <v>239</v>
      </c>
      <c r="J80" s="5" t="str">
        <f>"040-7738220"</f>
        <v>040-7738220</v>
      </c>
      <c r="K80" s="12"/>
    </row>
    <row r="81" spans="1:11" ht="28">
      <c r="A81" s="10" t="str">
        <f>"014286470"</f>
        <v>014286470</v>
      </c>
      <c r="B81" s="11">
        <v>32342</v>
      </c>
      <c r="C81" s="12" t="s">
        <v>240</v>
      </c>
      <c r="D81" s="12" t="s">
        <v>241</v>
      </c>
      <c r="E81" s="12" t="s">
        <v>223</v>
      </c>
      <c r="F81" s="12">
        <v>71</v>
      </c>
      <c r="G81" s="12" t="s">
        <v>29</v>
      </c>
      <c r="H81" s="12"/>
      <c r="I81" s="5" t="s">
        <v>242</v>
      </c>
      <c r="J81" s="5" t="str">
        <f>"050-3625593"</f>
        <v>050-3625593</v>
      </c>
      <c r="K81" s="12"/>
    </row>
    <row r="82" spans="1:11" ht="28">
      <c r="A82" s="10" t="str">
        <f>"014292888"</f>
        <v>014292888</v>
      </c>
      <c r="B82" s="11">
        <v>32788</v>
      </c>
      <c r="C82" s="12" t="s">
        <v>243</v>
      </c>
      <c r="D82" s="12" t="s">
        <v>244</v>
      </c>
      <c r="E82" s="12" t="s">
        <v>223</v>
      </c>
      <c r="F82" s="12">
        <v>72</v>
      </c>
      <c r="G82" s="12" t="s">
        <v>29</v>
      </c>
      <c r="H82" s="12"/>
      <c r="I82" s="5" t="s">
        <v>245</v>
      </c>
      <c r="J82" s="5" t="str">
        <f>"050-3418936"</f>
        <v>050-3418936</v>
      </c>
      <c r="K82" s="12"/>
    </row>
    <row r="83" spans="1:11" ht="28">
      <c r="A83" s="10" t="str">
        <f>"014292927"</f>
        <v>014292927</v>
      </c>
      <c r="B83" s="11">
        <v>31639</v>
      </c>
      <c r="C83" s="12" t="s">
        <v>246</v>
      </c>
      <c r="D83" s="12" t="s">
        <v>247</v>
      </c>
      <c r="E83" s="12" t="s">
        <v>233</v>
      </c>
      <c r="F83" s="12">
        <v>73</v>
      </c>
      <c r="G83" s="12" t="s">
        <v>29</v>
      </c>
      <c r="H83" s="12"/>
      <c r="I83" s="5" t="s">
        <v>248</v>
      </c>
      <c r="J83" s="5" t="str">
        <f>"0408679220"</f>
        <v>0408679220</v>
      </c>
      <c r="K83" s="12"/>
    </row>
    <row r="84" spans="1:11" ht="28">
      <c r="A84" s="10" t="str">
        <f>"013681872"</f>
        <v>013681872</v>
      </c>
      <c r="B84" s="11">
        <v>29216</v>
      </c>
      <c r="C84" s="12" t="s">
        <v>249</v>
      </c>
      <c r="D84" s="12" t="s">
        <v>250</v>
      </c>
      <c r="E84" s="12" t="s">
        <v>223</v>
      </c>
      <c r="F84" s="12">
        <v>74</v>
      </c>
      <c r="G84" s="12" t="s">
        <v>29</v>
      </c>
      <c r="H84" s="12"/>
      <c r="I84" s="5" t="s">
        <v>251</v>
      </c>
      <c r="J84" s="5" t="str">
        <f>"040-7432929"</f>
        <v>040-7432929</v>
      </c>
      <c r="K84" s="12"/>
    </row>
    <row r="85" spans="1:11" ht="28">
      <c r="A85" s="10" t="str">
        <f>"013713012"</f>
        <v>013713012</v>
      </c>
      <c r="B85" s="11">
        <v>32853</v>
      </c>
      <c r="C85" s="12" t="s">
        <v>252</v>
      </c>
      <c r="D85" s="12" t="s">
        <v>253</v>
      </c>
      <c r="E85" s="12" t="s">
        <v>178</v>
      </c>
      <c r="F85" s="12">
        <v>75</v>
      </c>
      <c r="G85" s="12" t="s">
        <v>29</v>
      </c>
      <c r="H85" s="12"/>
      <c r="I85" s="5" t="s">
        <v>254</v>
      </c>
      <c r="J85" s="5" t="str">
        <f>"044-2566551"</f>
        <v>044-2566551</v>
      </c>
      <c r="K85" s="12"/>
    </row>
    <row r="86" spans="1:11" ht="28">
      <c r="A86" s="10" t="str">
        <f>"014336799"</f>
        <v>014336799</v>
      </c>
      <c r="B86" s="11">
        <v>32482</v>
      </c>
      <c r="C86" s="12" t="s">
        <v>255</v>
      </c>
      <c r="D86" s="12" t="s">
        <v>256</v>
      </c>
      <c r="E86" s="12" t="s">
        <v>233</v>
      </c>
      <c r="F86" s="12">
        <v>76</v>
      </c>
      <c r="G86" s="12" t="s">
        <v>29</v>
      </c>
      <c r="H86" s="12"/>
      <c r="I86" s="5" t="s">
        <v>257</v>
      </c>
      <c r="J86" s="5" t="str">
        <f>"050-4909196"</f>
        <v>050-4909196</v>
      </c>
      <c r="K86" s="12"/>
    </row>
    <row r="87" spans="1:11" ht="28">
      <c r="A87" s="10" t="str">
        <f>"013906117"</f>
        <v>013906117</v>
      </c>
      <c r="B87" s="11">
        <v>33065</v>
      </c>
      <c r="C87" s="12" t="s">
        <v>26</v>
      </c>
      <c r="D87" s="12" t="s">
        <v>258</v>
      </c>
      <c r="E87" s="12" t="s">
        <v>28</v>
      </c>
      <c r="F87" s="12">
        <v>77</v>
      </c>
      <c r="G87" s="12" t="s">
        <v>29</v>
      </c>
      <c r="H87" s="12"/>
      <c r="I87" s="5" t="s">
        <v>259</v>
      </c>
      <c r="J87" s="5" t="str">
        <f>""</f>
        <v/>
      </c>
      <c r="K87" s="12"/>
    </row>
    <row r="88" spans="1:11" ht="28">
      <c r="A88" s="10" t="str">
        <f>"013710060"</f>
        <v>013710060</v>
      </c>
      <c r="B88" s="11">
        <v>32097</v>
      </c>
      <c r="C88" s="12" t="s">
        <v>260</v>
      </c>
      <c r="D88" s="12" t="s">
        <v>261</v>
      </c>
      <c r="E88" s="12" t="s">
        <v>262</v>
      </c>
      <c r="F88" s="12">
        <v>78</v>
      </c>
      <c r="G88" s="12" t="s">
        <v>29</v>
      </c>
      <c r="H88" s="12"/>
      <c r="I88" s="5" t="s">
        <v>263</v>
      </c>
      <c r="J88" s="5" t="str">
        <f>"0503553044"</f>
        <v>0503553044</v>
      </c>
      <c r="K88" s="12"/>
    </row>
    <row r="89" spans="1:11" ht="28">
      <c r="A89" s="10" t="str">
        <f>"013897187"</f>
        <v>013897187</v>
      </c>
      <c r="B89" s="11">
        <v>33239</v>
      </c>
      <c r="C89" s="12" t="s">
        <v>170</v>
      </c>
      <c r="D89" s="12" t="s">
        <v>264</v>
      </c>
      <c r="E89" s="12" t="s">
        <v>42</v>
      </c>
      <c r="F89" s="12">
        <v>79</v>
      </c>
      <c r="G89" s="12" t="s">
        <v>29</v>
      </c>
      <c r="H89" s="12"/>
      <c r="I89" s="5" t="s">
        <v>265</v>
      </c>
      <c r="J89" s="5" t="str">
        <f>"0440203209"</f>
        <v>0440203209</v>
      </c>
      <c r="K89" s="12"/>
    </row>
    <row r="90" spans="1:11" ht="28">
      <c r="A90" s="10" t="str">
        <f>"014147975"</f>
        <v>014147975</v>
      </c>
      <c r="B90" s="11">
        <v>32213</v>
      </c>
      <c r="C90" s="12" t="s">
        <v>266</v>
      </c>
      <c r="D90" s="12" t="s">
        <v>267</v>
      </c>
      <c r="E90" s="12" t="s">
        <v>223</v>
      </c>
      <c r="F90" s="12">
        <v>80</v>
      </c>
      <c r="G90" s="12" t="s">
        <v>29</v>
      </c>
      <c r="H90" s="12"/>
      <c r="I90" s="5" t="s">
        <v>268</v>
      </c>
      <c r="J90" s="5" t="str">
        <f>"050-5328072"</f>
        <v>050-5328072</v>
      </c>
      <c r="K90" s="12"/>
    </row>
    <row r="91" spans="1:11" ht="28">
      <c r="A91" s="10" t="str">
        <f>"010982778"</f>
        <v>010982778</v>
      </c>
      <c r="B91" s="11">
        <v>25137</v>
      </c>
      <c r="C91" s="12" t="s">
        <v>269</v>
      </c>
      <c r="D91" s="12" t="s">
        <v>270</v>
      </c>
      <c r="E91" s="12" t="s">
        <v>82</v>
      </c>
      <c r="F91" s="12">
        <v>81</v>
      </c>
      <c r="G91" s="12" t="s">
        <v>29</v>
      </c>
      <c r="H91" s="12"/>
      <c r="I91" s="5" t="s">
        <v>271</v>
      </c>
      <c r="J91" s="5" t="str">
        <f>"0500-909147"</f>
        <v>0500-909147</v>
      </c>
      <c r="K91" s="12"/>
    </row>
    <row r="92" spans="1:11" ht="28">
      <c r="A92" s="10" t="str">
        <f>"013709851"</f>
        <v>013709851</v>
      </c>
      <c r="B92" s="11">
        <v>32586</v>
      </c>
      <c r="C92" s="12" t="s">
        <v>272</v>
      </c>
      <c r="D92" s="12" t="s">
        <v>273</v>
      </c>
      <c r="E92" s="12" t="s">
        <v>42</v>
      </c>
      <c r="F92" s="12">
        <v>82</v>
      </c>
      <c r="G92" s="12" t="s">
        <v>29</v>
      </c>
      <c r="H92" s="12"/>
      <c r="I92" s="5" t="s">
        <v>274</v>
      </c>
      <c r="J92" s="5" t="str">
        <f>"044-5380403"</f>
        <v>044-5380403</v>
      </c>
      <c r="K92" s="12"/>
    </row>
    <row r="93" spans="1:11" ht="28">
      <c r="A93" s="10" t="str">
        <f>"014318636"</f>
        <v>014318636</v>
      </c>
      <c r="B93" s="11">
        <v>32490</v>
      </c>
      <c r="C93" s="12" t="s">
        <v>275</v>
      </c>
      <c r="D93" s="12" t="s">
        <v>276</v>
      </c>
      <c r="E93" s="12" t="s">
        <v>277</v>
      </c>
      <c r="F93" s="12">
        <v>83</v>
      </c>
      <c r="G93" s="12" t="s">
        <v>29</v>
      </c>
      <c r="H93" s="12"/>
      <c r="I93" s="5" t="s">
        <v>278</v>
      </c>
      <c r="J93" s="5" t="str">
        <f>"050-3263724"</f>
        <v>050-3263724</v>
      </c>
      <c r="K93" s="12"/>
    </row>
    <row r="94" spans="1:11" ht="28">
      <c r="A94" s="10" t="str">
        <f>"013613374"</f>
        <v>013613374</v>
      </c>
      <c r="B94" s="11">
        <v>32771</v>
      </c>
      <c r="C94" s="12" t="s">
        <v>279</v>
      </c>
      <c r="D94" s="12" t="s">
        <v>280</v>
      </c>
      <c r="E94" s="12" t="s">
        <v>28</v>
      </c>
      <c r="F94" s="12">
        <v>84</v>
      </c>
      <c r="G94" s="12" t="s">
        <v>29</v>
      </c>
      <c r="H94" s="12"/>
      <c r="I94" s="5" t="s">
        <v>281</v>
      </c>
      <c r="J94" s="5" t="str">
        <f>"0400-436954"</f>
        <v>0400-436954</v>
      </c>
      <c r="K94" s="12"/>
    </row>
  </sheetData>
  <mergeCells count="5">
    <mergeCell ref="A1:A9"/>
    <mergeCell ref="B1:B9"/>
    <mergeCell ref="C1:C9"/>
    <mergeCell ref="D1:D9"/>
    <mergeCell ref="F1:F9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Osallistujat_812204_20130903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Kymäläinen, Hanna-Riitta</dc:creator>
  <cp:lastModifiedBy>Matti Luukkainen</cp:lastModifiedBy>
  <dcterms:created xsi:type="dcterms:W3CDTF">2014-03-19T07:40:13Z</dcterms:created>
  <dcterms:modified xsi:type="dcterms:W3CDTF">2014-03-19T15:18:35Z</dcterms:modified>
</cp:coreProperties>
</file>