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xr:revisionPtr revIDLastSave="0" documentId="13_ncr:1_{606DC296-A7ED-4536-B4A9-9D268CF56F5B}" xr6:coauthVersionLast="45" xr6:coauthVersionMax="45" xr10:uidLastSave="{00000000-0000-0000-0000-000000000000}"/>
  <bookViews>
    <workbookView xWindow="12795"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s="1"/>
  <c r="N9" i="1"/>
  <c r="O9" i="1" s="1"/>
  <c r="N10" i="1"/>
  <c r="O10" i="1" s="1"/>
  <c r="N11" i="1"/>
  <c r="O11" i="1" s="1"/>
  <c r="N12" i="1"/>
  <c r="O12" i="1" s="1"/>
  <c r="N13" i="1"/>
  <c r="O13" i="1" s="1"/>
  <c r="N14" i="1"/>
  <c r="O14" i="1" s="1"/>
  <c r="N15" i="1"/>
  <c r="O15" i="1" s="1"/>
  <c r="N16" i="1"/>
  <c r="O16" i="1" s="1"/>
  <c r="N17" i="1"/>
  <c r="N18" i="1"/>
  <c r="N19" i="1"/>
  <c r="O19" i="1" s="1"/>
  <c r="N20" i="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2" i="1" s="1"/>
  <c r="Z10" i="1"/>
  <c r="Z9" i="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20" i="1"/>
  <c r="O18" i="1"/>
  <c r="O17"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<sst xmlns="http://schemas.openxmlformats.org/spreadsheetml/2006/main" count="5839" uniqueCount="1606">
  <si>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</si>
  <si>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</si>
  <si>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</si>
  <si>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</si>
  <si>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</si>
  <si>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</si>
  <si>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</si>
  <si>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</si>
  <si>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</si>
  <si>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</si>
  <si>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</si>
  <si>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</si>
  <si>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</si>
  <si>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</si>
  <si>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</si>
  <si>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</si>
  <si>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</si>
  <si>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</si>
  <si>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</si>
  <si>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</si>
  <si>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</si>
  <si>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</si>
  <si>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</si>
  <si>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</si>
  <si>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</si>
  <si>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</si>
  <si>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</si>
  <si>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</si>
  <si>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</si>
  <si>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</si>
  <si>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</si>
  <si>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</si>
  <si>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</si>
  <si>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</si>
  <si>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</si>
  <si>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</si>
  <si>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</si>
  <si>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</si>
  <si>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</si>
  <si>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</si>
  <si>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</si>
  <si>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</si>
  <si>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</si>
  <si>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</si>
  <si>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</si>
  <si>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</si>
  <si>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</si>
  <si>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</si>
  <si>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</si>
  <si>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</si>
  <si>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</si>
  <si>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</si>
  <si>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</si>
  <si>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</si>
  <si>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</si>
  <si>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</si>
  <si>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</si>
  <si>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</si>
  <si>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</si>
  <si>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</si>
  <si>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</si>
  <si>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</si>
  <si>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</si>
  <si>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</si>
  <si>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</si>
  <si>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</si>
  <si>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</si>
  <si>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</si>
  <si>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</si>
  <si>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</si>
  <si>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</si>
  <si>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</si>
  <si>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</si>
  <si>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</si>
  <si>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</si>
  <si>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</si>
  <si>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</si>
  <si>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</si>
  <si>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</si>
  <si>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</si>
  <si>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</si>
  <si>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</si>
  <si>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</si>
  <si>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</si>
  <si>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</si>
  <si>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</si>
  <si>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</si>
  <si>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</si>
  <si>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</si>
  <si>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</si>
  <si>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</si>
  <si>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</si>
  <si>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</si>
  <si>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</si>
  <si>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</si>
  <si>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</si>
  <si>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</si>
  <si>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</si>
  <si>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</si>
  <si>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</si>
  <si>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</si>
  <si>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</si>
  <si>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</si>
  <si>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</si>
  <si>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</si>
  <si>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</si>
  <si>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</si>
  <si>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</si>
  <si>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</si>
  <si>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</si>
  <si>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</si>
  <si>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</si>
  <si>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</si>
  <si>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</si>
  <si>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</si>
  <si>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</si>
  <si>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</si>
  <si>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</si>
  <si>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</si>
  <si>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</si>
  <si>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</si>
  <si>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</si>
  <si>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</si>
  <si>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</si>
  <si>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</si>
  <si>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</si>
  <si>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</si>
  <si>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</si>
  <si>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</si>
  <si>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</si>
  <si>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</si>
  <si>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</si>
  <si>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</si>
  <si>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</si>
  <si>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</si>
  <si>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</si>
  <si>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</si>
  <si>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</si>
  <si>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</si>
  <si>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</si>
  <si>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</si>
  <si>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</si>
  <si>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</si>
  <si>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</si>
  <si>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</si>
  <si>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</si>
  <si>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</si>
  <si>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</si>
  <si>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</si>
  <si>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</si>
  <si>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</si>
  <si>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</si>
  <si>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</si>
  <si>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</si>
  <si>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</si>
  <si>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</si>
  <si>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</si>
  <si>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</si>
  <si>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</si>
  <si>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</si>
  <si>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</si>
  <si>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</si>
  <si>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</si>
  <si>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</si>
  <si>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</si>
  <si>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</si>
  <si>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</si>
  <si>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</si>
  <si>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</si>
  <si>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</si>
  <si>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</si>
  <si>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</si>
  <si>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</si>
  <si>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</si>
  <si>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</si>
  <si>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</si>
  <si>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</si>
  <si>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</si>
  <si>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</si>
  <si>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</si>
  <si>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</si>
  <si>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</si>
  <si>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</si>
  <si>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</si>
  <si>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</si>
  <si>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</si>
  <si>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</si>
  <si>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</si>
  <si>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</si>
  <si>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</si>
  <si>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</si>
  <si>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</si>
  <si>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</si>
  <si>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</si>
  <si>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</si>
  <si>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</si>
  <si>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</si>
  <si>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</si>
  <si>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</si>
  <si>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</si>
  <si>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</si>
  <si>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</si>
  <si>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</si>
  <si>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</si>
  <si>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</si>
  <si>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</si>
  <si>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</si>
  <si>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</si>
  <si>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</si>
  <si>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</si>
  <si>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</si>
  <si>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</si>
  <si>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</si>
  <si>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</si>
  <si>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</si>
  <si>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</si>
  <si>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</si>
  <si>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</si>
  <si>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</si>
  <si>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</si>
  <si>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</si>
  <si>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</si>
  <si>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</si>
  <si>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</si>
  <si>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</si>
  <si>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</si>
  <si>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</si>
  <si>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</si>
  <si>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</si>
  <si>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</si>
  <si>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</si>
  <si>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</si>
  <si>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</si>
  <si>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</si>
  <si>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</si>
  <si>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</si>
  <si>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</si>
  <si>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</si>
  <si>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</si>
  <si>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</si>
  <si>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</si>
  <si>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</si>
  <si>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</si>
  <si>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</si>
  <si>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</si>
  <si>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</si>
  <si>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</si>
  <si>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</si>
  <si>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</si>
  <si>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</si>
  <si>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</si>
  <si>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</si>
  <si>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</si>
  <si>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</si>
  <si>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</si>
  <si>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</si>
  <si>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</si>
  <si>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</si>
  <si>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</si>
  <si>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</si>
  <si>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</si>
  <si>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</si>
  <si>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</si>
  <si>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</si>
  <si>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</si>
  <si>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</si>
  <si>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</si>
  <si>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</si>
  <si>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</si>
  <si>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</si>
  <si>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</si>
  <si>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</si>
  <si>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</si>
  <si>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</si>
  <si>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</si>
  <si>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</si>
  <si>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</si>
  <si>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</si>
  <si>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</si>
  <si>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</si>
  <si>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</si>
  <si>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</si>
  <si>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</si>
  <si>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</si>
  <si>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</si>
  <si>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</si>
  <si>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</si>
  <si>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</si>
  <si>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</si>
  <si>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</si>
  <si>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</si>
  <si>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</si>
  <si>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</si>
  <si>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</si>
  <si>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</si>
  <si>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</si>
  <si>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</si>
  <si>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</si>
  <si>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</si>
  <si>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</si>
  <si>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</si>
  <si>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</si>
  <si>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</si>
  <si>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</si>
  <si>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</si>
  <si>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</si>
  <si>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</si>
  <si>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</si>
  <si>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</si>
  <si>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</si>
  <si>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</si>
  <si>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</si>
  <si>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</si>
  <si>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</si>
  <si>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</si>
  <si>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</si>
  <si>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</si>
  <si>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</si>
  <si>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</si>
  <si>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</si>
  <si>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</si>
  <si>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</si>
  <si>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</si>
  <si>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</si>
  <si>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</si>
  <si>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</si>
  <si>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</si>
  <si>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</si>
  <si>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</si>
  <si>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</si>
  <si>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</si>
  <si>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</si>
  <si>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</si>
  <si>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</si>
  <si>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</si>
  <si>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</si>
  <si>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</si>
  <si>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</si>
  <si>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</si>
  <si>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</si>
  <si>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</si>
  <si>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</si>
  <si>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</si>
  <si>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</si>
  <si>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</si>
  <si>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</si>
  <si>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</si>
  <si>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</si>
  <si>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</si>
  <si>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</si>
  <si>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</si>
  <si>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</si>
  <si>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</si>
  <si>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</si>
  <si>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</si>
  <si>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</si>
  <si>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</si>
  <si>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</si>
  <si>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</si>
  <si>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</si>
  <si>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</si>
  <si>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</si>
  <si>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</si>
  <si>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</si>
  <si>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</si>
  <si>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</si>
  <si>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</si>
  <si>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</si>
  <si>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</si>
  <si>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</si>
  <si>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</si>
  <si>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</si>
  <si>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</si>
  <si>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</si>
  <si>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</si>
  <si>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</si>
  <si>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</si>
  <si>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</si>
  <si>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</si>
  <si>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</si>
  <si>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</si>
  <si>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</si>
  <si>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</si>
  <si>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</si>
  <si>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</si>
  <si>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</si>
  <si>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</si>
  <si>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</si>
  <si>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</si>
  <si>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</si>
  <si>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</si>
  <si>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</si>
  <si>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</si>
  <si>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</si>
  <si>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</si>
  <si>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</si>
  <si>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</si>
  <si>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</si>
  <si>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</si>
  <si>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</si>
  <si>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</si>
  <si>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</si>
  <si>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</si>
  <si>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</si>
  <si>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</si>
  <si>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</si>
  <si>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</si>
  <si>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</si>
  <si>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</si>
  <si>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</si>
  <si>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</si>
  <si>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</si>
  <si>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</si>
  <si>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</si>
  <si>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</si>
  <si>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</si>
  <si>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</si>
  <si>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</si>
  <si>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</si>
  <si>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</si>
  <si>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</si>
  <si>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</si>
  <si>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</si>
  <si>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</si>
  <si>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</si>
  <si>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</si>
  <si>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</si>
  <si>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</si>
  <si>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</si>
  <si>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</si>
  <si>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</si>
  <si>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</si>
  <si>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</si>
  <si>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</si>
  <si>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</si>
  <si>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</si>
  <si>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</si>
  <si>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</si>
  <si>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</si>
  <si>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</si>
  <si>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</si>
  <si>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</si>
  <si>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</si>
  <si>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</si>
  <si>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</si>
  <si>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</si>
  <si>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</si>
  <si>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</si>
  <si>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</si>
  <si>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</si>
  <si>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</si>
  <si>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</si>
  <si>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</si>
  <si>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</si>
  <si>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</si>
  <si>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</si>
  <si>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</si>
  <si>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</si>
  <si>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</si>
  <si>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</si>
  <si>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</si>
  <si>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</si>
  <si>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</si>
  <si>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</si>
  <si>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</si>
  <si>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</si>
  <si>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</si>
  <si>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</si>
  <si>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</si>
  <si>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</si>
  <si>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</si>
  <si>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</si>
  <si>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</si>
  <si>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</si>
  <si>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</si>
  <si>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</si>
  <si>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</si>
  <si>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</si>
  <si>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</si>
  <si>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</si>
  <si>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</si>
  <si>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</si>
  <si>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</si>
  <si>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</si>
  <si>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</si>
  <si>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</si>
  <si>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</si>
  <si>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</si>
  <si>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</si>
  <si>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</si>
  <si>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</si>
  <si>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</si>
  <si>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</si>
  <si>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</si>
  <si>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</si>
  <si>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</si>
  <si>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</si>
  <si>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</si>
  <si>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</si>
  <si>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</si>
  <si>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</si>
  <si>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</si>
  <si>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</si>
  <si>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</si>
  <si>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</si>
  <si>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</si>
  <si>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</si>
  <si>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</si>
  <si>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</si>
  <si>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</si>
  <si>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</si>
  <si>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</si>
  <si>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</si>
  <si>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</si>
  <si>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</si>
  <si>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</si>
  <si>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</si>
  <si>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</si>
  <si>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</si>
  <si>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</si>
  <si>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</si>
  <si>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</si>
  <si>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</si>
  <si>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</si>
  <si>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</si>
  <si>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</si>
  <si>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</si>
  <si>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</si>
  <si>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</si>
  <si>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</si>
  <si>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</si>
  <si>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</si>
  <si>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</si>
  <si>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</si>
  <si>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</si>
  <si>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</si>
  <si>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</si>
  <si>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</si>
  <si>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</si>
  <si>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</si>
  <si>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</si>
  <si>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</si>
  <si>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</si>
  <si>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</si>
  <si>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</si>
  <si>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</si>
  <si>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</si>
  <si>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</si>
  <si>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</si>
  <si>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</si>
  <si>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</si>
  <si>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</si>
  <si>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</si>
  <si>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</si>
  <si>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</si>
  <si>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</si>
  <si>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</si>
  <si>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</si>
  <si>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</si>
  <si>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</si>
  <si>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</si>
  <si>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</si>
  <si>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</si>
  <si>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</si>
  <si>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</si>
  <si>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</si>
  <si>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</si>
  <si>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</si>
  <si>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</si>
  <si>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</si>
  <si>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</si>
  <si>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</si>
  <si>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</si>
  <si>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</si>
  <si>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</si>
  <si>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</si>
  <si>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</si>
  <si>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</si>
  <si>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</si>
  <si>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</si>
  <si>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</si>
  <si>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</si>
  <si>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</si>
  <si>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</si>
  <si>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</si>
  <si>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</si>
  <si>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</si>
  <si>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</si>
  <si>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</si>
  <si>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</si>
  <si>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</si>
  <si>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</si>
  <si>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</si>
  <si>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</si>
  <si>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</si>
  <si>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</si>
  <si>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</si>
  <si>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</si>
  <si>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</si>
  <si>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</si>
  <si>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</si>
  <si>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</si>
  <si>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</si>
  <si>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</si>
  <si>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</si>
  <si>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</si>
  <si>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</si>
  <si>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</si>
  <si>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</si>
  <si>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</si>
  <si>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</si>
  <si>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</si>
  <si>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</si>
  <si>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</si>
  <si>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</si>
  <si>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</si>
  <si>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</si>
  <si>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</si>
  <si>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</si>
  <si>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</si>
  <si>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</si>
  <si>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</si>
  <si>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</si>
  <si>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</si>
  <si>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</si>
  <si>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</si>
  <si>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</si>
  <si>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</si>
  <si>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</si>
  <si>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</si>
  <si>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</si>
  <si>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</si>
  <si>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</si>
  <si>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</si>
  <si>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</si>
  <si>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</si>
  <si>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</si>
  <si>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</si>
  <si>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</si>
  <si>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</si>
  <si>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</si>
  <si>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</si>
  <si>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</si>
  <si>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</si>
  <si>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</si>
  <si>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</si>
  <si>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</si>
  <si>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</si>
  <si>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</si>
  <si>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</si>
  <si>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</si>
  <si>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</si>
  <si>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</si>
  <si>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</si>
  <si>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</si>
  <si>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</si>
  <si>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</si>
  <si>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</si>
  <si>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</si>
  <si>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</si>
  <si>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</si>
  <si>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</si>
  <si>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</si>
  <si>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</si>
  <si>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</si>
  <si>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</si>
  <si>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</si>
  <si>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</si>
  <si>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</si>
  <si>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</si>
  <si>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</si>
  <si>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</si>
  <si>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</si>
  <si>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</si>
  <si>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</si>
  <si>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</si>
  <si>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</si>
  <si>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</si>
  <si>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</si>
  <si>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</si>
  <si>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</si>
  <si>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</si>
  <si>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</si>
  <si>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</si>
  <si>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</si>
  <si>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</si>
  <si>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</si>
  <si>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</si>
  <si>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</si>
  <si>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</si>
  <si>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</si>
  <si>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</si>
  <si>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</si>
  <si>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</si>
  <si>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</si>
  <si>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</si>
  <si>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</si>
  <si>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</si>
  <si>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</si>
  <si>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</si>
  <si>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</si>
  <si>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</si>
  <si>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</si>
  <si>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</si>
  <si>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</si>
  <si>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</si>
  <si>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</si>
  <si>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</si>
  <si>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</si>
  <si>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</si>
  <si>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</si>
  <si>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</si>
  <si>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</si>
  <si>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</si>
  <si>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</si>
  <si>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</si>
  <si>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</si>
  <si>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</si>
  <si>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</si>
  <si>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</si>
  <si>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</si>
  <si>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</si>
  <si>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</si>
  <si>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</si>
  <si>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</si>
  <si>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</si>
  <si>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</si>
  <si>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</si>
  <si>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</si>
  <si>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</si>
  <si>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</si>
  <si>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</si>
  <si>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</si>
  <si>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</si>
  <si>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</si>
  <si>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</si>
  <si>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</si>
  <si>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</si>
  <si>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</si>
  <si>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</si>
  <si>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</si>
  <si>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</si>
  <si>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</si>
  <si>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</si>
  <si>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</si>
  <si>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</si>
  <si>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</si>
  <si>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</si>
  <si>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</si>
  <si>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</si>
  <si>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</si>
  <si>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</si>
  <si>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</si>
  <si>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</si>
  <si>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</si>
  <si>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</si>
  <si>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</si>
  <si>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</si>
  <si>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</si>
  <si>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</si>
  <si>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</si>
  <si>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</si>
  <si>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</si>
  <si>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</si>
  <si>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</si>
  <si>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</si>
  <si>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</si>
  <si>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</si>
  <si>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</si>
  <si>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</si>
  <si>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</si>
  <si>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</si>
  <si>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</si>
  <si>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</si>
  <si>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</si>
  <si>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</si>
  <si>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</si>
  <si>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</si>
  <si>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</si>
  <si>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</si>
  <si>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</si>
  <si>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</si>
  <si>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</si>
  <si>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</si>
  <si>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</si>
  <si>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</si>
  <si>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</si>
  <si>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</si>
  <si>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</si>
  <si>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</si>
  <si>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</si>
  <si>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</si>
  <si>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</si>
  <si>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</si>
  <si>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</si>
  <si>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</si>
  <si>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</si>
  <si>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</si>
  <si>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</si>
  <si>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</si>
  <si>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</si>
  <si>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</si>
  <si>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</si>
  <si>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</si>
  <si>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</si>
  <si>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</si>
  <si>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</si>
  <si>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</si>
  <si>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</si>
  <si>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</si>
  <si>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</si>
  <si>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</si>
  <si>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</si>
  <si>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</si>
  <si>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</si>
  <si>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</si>
  <si>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</si>
  <si>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</si>
  <si>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</si>
  <si>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</si>
  <si>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</si>
  <si>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</si>
  <si>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</si>
  <si>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</si>
  <si>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</si>
  <si>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</si>
  <si>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</si>
  <si>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</si>
  <si>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</si>
  <si>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</si>
  <si>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</si>
  <si>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</si>
  <si>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</si>
  <si>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</si>
  <si>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</si>
  <si>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</si>
  <si>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</si>
  <si>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</si>
  <si>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</si>
  <si>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</si>
  <si>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</si>
  <si>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</si>
  <si>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</si>
  <si>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</si>
  <si>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</si>
  <si>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</si>
  <si>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</si>
  <si>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</si>
  <si>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</si>
  <si>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</si>
  <si>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</si>
  <si>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</si>
  <si>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</si>
  <si>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</si>
  <si>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</si>
  <si>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</si>
  <si>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</si>
  <si>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</si>
  <si>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</si>
  <si>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</si>
  <si>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</si>
  <si>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</si>
  <si>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</si>
  <si>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</si>
  <si>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</si>
  <si>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</si>
  <si>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</si>
  <si>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</si>
  <si>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</si>
  <si>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</si>
  <si>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</si>
  <si>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</si>
  <si>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</si>
  <si>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</si>
  <si>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</si>
  <si>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</si>
  <si>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</si>
  <si>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</si>
  <si>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</si>
  <si>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</si>
  <si>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</si>
  <si>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</si>
  <si>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</si>
  <si>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</si>
  <si>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</si>
  <si>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</si>
  <si>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</si>
  <si>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</si>
  <si>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</si>
  <si>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</si>
  <si>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</si>
  <si>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</si>
  <si>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</si>
  <si>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</si>
  <si>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</si>
  <si>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</si>
  <si>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</si>
  <si>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</si>
  <si>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</si>
  <si>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</si>
  <si>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</si>
  <si>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</si>
  <si>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</si>
  <si>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</si>
  <si>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</si>
  <si>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</si>
  <si>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</si>
  <si>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</si>
  <si>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</si>
  <si>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</si>
  <si>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</si>
  <si>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</si>
  <si>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</si>
  <si>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</si>
  <si>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</si>
  <si>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</si>
  <si>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</si>
  <si>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</si>
  <si>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</si>
  <si>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</si>
  <si>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</si>
  <si>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</si>
  <si>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</si>
  <si>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</si>
  <si>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</si>
  <si>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</si>
  <si>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</si>
  <si>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</si>
  <si>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</si>
  <si>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</si>
  <si>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</si>
  <si>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</si>
  <si>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</si>
  <si>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</si>
  <si>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</si>
  <si>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</si>
  <si>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</si>
  <si>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</si>
  <si>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</si>
  <si>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</si>
  <si>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</si>
  <si>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</si>
  <si>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</si>
  <si>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</si>
  <si>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</si>
  <si>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</si>
  <si>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</si>
  <si>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</si>
  <si>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</si>
  <si>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</si>
  <si>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</si>
  <si>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</si>
  <si>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</si>
  <si>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</si>
  <si>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</si>
  <si>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</si>
  <si>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</si>
  <si>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</si>
  <si>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</si>
  <si>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</si>
  <si>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</si>
  <si>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</si>
  <si>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</si>
  <si>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</si>
  <si>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</si>
  <si>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</si>
  <si>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</si>
  <si>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</si>
  <si>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</si>
  <si>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</si>
  <si>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</si>
  <si>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</si>
  <si>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</si>
  <si>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</si>
  <si>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</si>
  <si>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</si>
  <si>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</si>
  <si>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</si>
  <si>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</si>
  <si>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</si>
  <si>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</si>
  <si>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</si>
  <si>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</si>
  <si>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</si>
  <si>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</si>
  <si>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</si>
  <si>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</si>
  <si>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</si>
  <si>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</si>
  <si>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</si>
  <si>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</si>
  <si>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</si>
  <si>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</si>
  <si>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</si>
  <si>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</si>
  <si>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</si>
  <si>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</si>
  <si>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</si>
  <si>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</si>
  <si>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</si>
  <si>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</si>
  <si>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</si>
  <si>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</si>
  <si>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</si>
  <si>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</si>
  <si>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</si>
  <si>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</si>
  <si>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</si>
  <si>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</si>
  <si>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</si>
  <si>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</si>
  <si>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</si>
  <si>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</si>
  <si>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</si>
  <si>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</si>
  <si>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</si>
  <si>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</si>
  <si>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</si>
  <si>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</si>
  <si>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</si>
  <si>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</si>
  <si>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</si>
  <si>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</si>
  <si>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</si>
  <si>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</si>
  <si>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</si>
  <si>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</si>
  <si>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</si>
  <si>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</si>
  <si>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</si>
  <si>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</si>
  <si>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</si>
  <si>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</si>
  <si>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</si>
  <si>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</si>
  <si>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</si>
  <si>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</si>
  <si>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</si>
  <si>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</si>
  <si>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</si>
  <si>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</si>
  <si>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</si>
  <si>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</si>
  <si>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</si>
  <si>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</si>
  <si>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</si>
  <si>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</si>
  <si>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</si>
  <si>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</si>
  <si>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</si>
  <si>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</si>
  <si>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</si>
  <si>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</si>
  <si>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</si>
  <si>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</si>
  <si>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</si>
  <si>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</si>
  <si>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</si>
  <si>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</si>
  <si>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</si>
  <si>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</si>
  <si>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</si>
  <si>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</si>
  <si>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</si>
  <si>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</si>
  <si>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</si>
  <si>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</si>
  <si>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</si>
  <si>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</si>
  <si>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</si>
  <si>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</si>
  <si>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</si>
  <si>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</si>
  <si>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</si>
  <si>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</si>
  <si>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</si>
  <si>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</si>
  <si>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</si>
  <si>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</si>
  <si>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</si>
  <si>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</si>
  <si>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</si>
  <si>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</si>
  <si>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</si>
  <si>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</si>
  <si>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</si>
  <si>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</si>
  <si>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</si>
  <si>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</si>
  <si>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</si>
  <si>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</si>
  <si>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</si>
  <si>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</si>
  <si>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</si>
  <si>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</si>
  <si>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</si>
  <si>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</si>
  <si>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</si>
  <si>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</si>
  <si>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</si>
  <si>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</si>
  <si>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</si>
  <si>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</si>
  <si>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</si>
  <si>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</si>
  <si>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</si>
  <si>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</si>
  <si>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</si>
  <si>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</si>
  <si>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</si>
  <si>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</si>
  <si>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</si>
  <si>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</si>
  <si>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</si>
  <si>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</si>
  <si>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</si>
  <si>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</si>
  <si>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</si>
  <si>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</si>
  <si>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</si>
  <si>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</si>
  <si>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</si>
  <si>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</si>
  <si>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</si>
  <si>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</si>
  <si>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</si>
  <si>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</si>
  <si>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</si>
  <si>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</si>
  <si>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</si>
  <si>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</si>
  <si>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</si>
  <si>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</si>
  <si>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</si>
  <si>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</si>
  <si>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</si>
  <si>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</si>
  <si>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</si>
  <si>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</si>
  <si>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</si>
  <si>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</si>
  <si>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</si>
  <si>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</si>
  <si>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</si>
  <si>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</si>
  <si>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</si>
  <si>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</si>
  <si>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</si>
  <si>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</si>
  <si>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</si>
  <si>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</si>
  <si>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</si>
  <si>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</si>
  <si>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</si>
  <si>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</si>
  <si>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</si>
  <si>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</si>
  <si>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</si>
  <si>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</si>
  <si>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</si>
  <si>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</si>
  <si>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</si>
  <si>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</si>
  <si>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</si>
  <si>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</si>
  <si>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</si>
  <si>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</si>
  <si>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</si>
  <si>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</si>
  <si>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</si>
  <si>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</si>
  <si>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</si>
  <si>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</si>
  <si>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</si>
  <si>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</si>
  <si>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</si>
  <si>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</si>
  <si>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</si>
  <si>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</si>
  <si>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</si>
  <si>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</si>
  <si>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</si>
  <si>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</si>
  <si>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</si>
  <si>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</si>
  <si>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</si>
  <si>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</si>
  <si>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</si>
  <si>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</si>
  <si>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</si>
  <si>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</si>
  <si>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</si>
  <si>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</si>
  <si>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</si>
  <si>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</si>
  <si>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</si>
  <si>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</si>
  <si>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</si>
  <si>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</si>
  <si>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</si>
  <si>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</si>
  <si>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</si>
  <si>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</si>
  <si>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</si>
  <si>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</si>
  <si>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</si>
  <si>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</si>
  <si>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</si>
  <si>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</si>
  <si>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</si>
  <si>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</si>
  <si>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</si>
  <si>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</si>
  <si>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</si>
  <si>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</si>
  <si>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</si>
  <si>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</si>
  <si>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</si>
  <si>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</si>
  <si>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</si>
  <si>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</si>
  <si>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</si>
  <si>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</si>
  <si>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</si>
  <si>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</si>
  <si>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</si>
  <si>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</si>
  <si>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</si>
  <si>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</si>
  <si>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</si>
  <si>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</si>
  <si>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</si>
  <si>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</si>
  <si>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</si>
  <si>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</si>
  <si>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</si>
  <si>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</si>
  <si>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</si>
  <si>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</si>
  <si>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</si>
  <si>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</si>
  <si>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</si>
  <si>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</si>
  <si>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</si>
  <si>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</si>
  <si>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</si>
  <si>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</si>
  <si>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</si>
  <si>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</si>
  <si>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</si>
  <si>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</si>
  <si>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</si>
  <si>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</si>
  <si>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</si>
  <si>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</si>
  <si>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</si>
  <si>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</si>
  <si>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</si>
  <si>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</si>
  <si>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</si>
  <si>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</si>
  <si>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</si>
  <si>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</si>
  <si>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</si>
  <si>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</si>
  <si>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</si>
  <si>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</si>
  <si>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</si>
  <si>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</si>
  <si>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</si>
  <si>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</si>
  <si>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</si>
  <si>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</si>
  <si>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</si>
  <si>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</si>
  <si>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</si>
  <si>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</si>
  <si>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</si>
  <si>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</si>
  <si>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</si>
  <si>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</si>
  <si>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</si>
  <si>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</si>
  <si>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</si>
  <si>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</si>
  <si>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</si>
  <si>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</si>
  <si>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</si>
  <si>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</si>
  <si>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</si>
  <si>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</si>
  <si>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</si>
  <si>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</si>
  <si>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</si>
  <si>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</si>
  <si>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</si>
  <si>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</si>
  <si>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</si>
  <si>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</si>
  <si>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</si>
  <si>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</si>
  <si>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</si>
  <si>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</si>
  <si>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</si>
  <si>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</si>
  <si>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</si>
  <si>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</si>
  <si>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</si>
  <si>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</si>
  <si>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</si>
  <si>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</si>
  <si>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</si>
  <si>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</si>
  <si>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</si>
  <si>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</si>
  <si>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</si>
  <si>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</si>
  <si>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</si>
  <si>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</si>
  <si>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</si>
  <si>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</si>
  <si>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</si>
  <si>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</si>
  <si>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</si>
  <si>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</si>
  <si>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</si>
  <si>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</si>
  <si>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</si>
  <si>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</si>
  <si>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</si>
  <si>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</si>
  <si>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</si>
  <si>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</si>
  <si>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</si>
  <si>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</si>
  <si>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</si>
  <si>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</si>
  <si>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</si>
  <si>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</si>
  <si>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</si>
  <si>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</si>
  <si>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</si>
  <si>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</si>
  <si>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</si>
  <si>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</si>
  <si>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</si>
  <si>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</si>
  <si>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</si>
  <si>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</si>
  <si>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</si>
  <si>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</si>
  <si>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</si>
  <si>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</si>
  <si>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</si>
  <si>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</si>
  <si>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</si>
  <si>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</si>
  <si>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</si>
  <si>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</si>
  <si>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</si>
  <si>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</si>
  <si>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</si>
  <si>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</si>
  <si>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</si>
  <si>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</si>
  <si>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</si>
  <si>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</si>
  <si>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</si>
  <si>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</si>
  <si>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</si>
  <si>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</si>
  <si>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</si>
  <si>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</si>
  <si>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</si>
  <si>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</si>
  <si>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</si>
  <si>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</si>
  <si>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</si>
  <si>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</si>
  <si>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</si>
  <si>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</si>
  <si>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</si>
  <si>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</si>
  <si>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</si>
  <si>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</si>
  <si>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</si>
  <si>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</si>
  <si>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</si>
  <si>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</si>
  <si>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</si>
  <si>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</si>
  <si>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</si>
  <si>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</si>
  <si>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</si>
  <si>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</si>
  <si>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</si>
  <si>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</si>
  <si>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</si>
  <si>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</si>
  <si>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</si>
  <si>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</si>
  <si>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</si>
  <si>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</si>
  <si>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</si>
  <si>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</si>
  <si>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</si>
  <si>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</si>
  <si>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</si>
  <si>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</si>
  <si>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</si>
  <si>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</si>
  <si>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</si>
  <si>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</si>
  <si>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</si>
  <si>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</si>
  <si>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</si>
  <si>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</si>
  <si>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</si>
  <si>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</si>
  <si>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</si>
  <si>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</si>
  <si>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</si>
  <si>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</si>
  <si>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</si>
  <si>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</si>
  <si>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</si>
  <si>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</si>
  <si>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</si>
  <si>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</si>
  <si>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</si>
  <si>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</si>
  <si>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</si>
  <si>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</si>
  <si>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</si>
  <si>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</si>
  <si>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</si>
  <si>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</si>
  <si>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</si>
  <si>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</si>
  <si>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</si>
  <si>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</si>
  <si>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</si>
  <si>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</si>
  <si>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</si>
  <si>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</si>
  <si>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</si>
  <si>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</si>
  <si>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</si>
  <si>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</si>
  <si>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</si>
  <si>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</si>
  <si>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</si>
  <si>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</si>
  <si>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</si>
  <si>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</si>
  <si>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</si>
  <si>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</si>
  <si>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</si>
  <si>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</si>
  <si>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</si>
  <si>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</si>
  <si>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</si>
  <si>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</si>
  <si>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</si>
  <si>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</si>
  <si>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</si>
  <si>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</si>
  <si>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</si>
  <si>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</si>
  <si>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</si>
  <si>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</si>
  <si>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</si>
  <si>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</si>
  <si>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</si>
  <si>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</si>
  <si>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</si>
  <si>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</si>
  <si>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</si>
  <si>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</si>
  <si>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</si>
  <si>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</si>
  <si>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</si>
  <si>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</si>
  <si>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</si>
  <si>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</si>
  <si>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</si>
  <si>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</si>
  <si>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</si>
  <si>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</si>
  <si>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</si>
  <si>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</si>
  <si>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</si>
  <si>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</si>
  <si>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</si>
  <si>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</si>
  <si>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</si>
  <si>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</si>
  <si>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</si>
  <si>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</si>
  <si>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</si>
  <si>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</si>
  <si>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</si>
  <si>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</si>
  <si>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</si>
  <si>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</si>
  <si>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</si>
  <si>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</si>
  <si>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</si>
  <si>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</si>
  <si>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</si>
  <si>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</si>
  <si>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</si>
  <si>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</si>
  <si>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</si>
  <si>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</si>
  <si>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</si>
  <si>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</si>
  <si>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</si>
  <si>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</si>
  <si>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</si>
  <si>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</si>
  <si>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</si>
  <si>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</si>
  <si>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</si>
  <si>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</si>
  <si>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</si>
  <si>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</si>
  <si>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</si>
  <si>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</si>
  <si>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</si>
  <si>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</si>
  <si>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HIROSE</t>
  </si>
  <si>
    <t>厚膜チップ抵抗</t>
  </si>
  <si>
    <t>MAC8</t>
  </si>
  <si>
    <t>テストポイント</t>
  </si>
  <si>
    <t>Panasonic</t>
  </si>
  <si>
    <t>アルミ固体コンデンサ</t>
  </si>
  <si>
    <t>SSM</t>
  </si>
  <si>
    <t>薄膜チップ抵抗</t>
  </si>
  <si>
    <t>RR0816P-104-D</t>
  </si>
  <si>
    <t>TI</t>
  </si>
  <si>
    <t>TOSHIBA</t>
  </si>
  <si>
    <t>C-MOS</t>
  </si>
  <si>
    <t>ショットキーダイオード</t>
  </si>
  <si>
    <t>1SS226</t>
  </si>
  <si>
    <t>村田製作所</t>
  </si>
  <si>
    <t>積層セラミックコンデンサ</t>
  </si>
  <si>
    <t>DIP</t>
  </si>
  <si>
    <t>実装</t>
  </si>
  <si>
    <t>SMD</t>
  </si>
  <si>
    <t>COPAL</t>
  </si>
  <si>
    <t>単回転ポテンショ</t>
  </si>
  <si>
    <t>CT-6EP5kohm</t>
  </si>
  <si>
    <t>R11,R21</t>
  </si>
  <si>
    <t>DF11コネクタ(PLUG)</t>
  </si>
  <si>
    <t>DF11-12DP-2DSA(24)</t>
  </si>
  <si>
    <t>CN1</t>
  </si>
  <si>
    <t>TP2,TP4</t>
  </si>
  <si>
    <t>C9</t>
  </si>
  <si>
    <t>RR0816P-102-D</t>
  </si>
  <si>
    <t>R22</t>
  </si>
  <si>
    <t>RR0816P-103-D</t>
  </si>
  <si>
    <t>R34,R35,R36,R37,R38</t>
  </si>
  <si>
    <t>RR0816P-164-D</t>
  </si>
  <si>
    <t>R8,R25</t>
  </si>
  <si>
    <t>RR0816P-512-D</t>
  </si>
  <si>
    <t>R12</t>
  </si>
  <si>
    <t>RR0816P-513-D</t>
  </si>
  <si>
    <t>R6,R7,R9,R15,R16,R23,R24,R26</t>
  </si>
  <si>
    <t>RR0816P-683-D</t>
  </si>
  <si>
    <t>R31,R33</t>
  </si>
  <si>
    <t>アナログスイッチ</t>
  </si>
  <si>
    <t>TS5A23159DGS</t>
  </si>
  <si>
    <t>U3,U5</t>
  </si>
  <si>
    <t>オペアンプ</t>
  </si>
  <si>
    <t>OPA2344EA</t>
  </si>
  <si>
    <t>U1,U2,U4</t>
  </si>
  <si>
    <t>電圧レギュレータ</t>
  </si>
  <si>
    <t>TPS79933DDC</t>
  </si>
  <si>
    <t>U23</t>
  </si>
  <si>
    <t>TC74VHC4052AFT</t>
  </si>
  <si>
    <t>U7</t>
  </si>
  <si>
    <t>D1</t>
  </si>
  <si>
    <t>GRM1882C1H102J</t>
  </si>
  <si>
    <t>C2,C4,C6</t>
  </si>
  <si>
    <t>C1,C8</t>
  </si>
  <si>
    <t>C18</t>
  </si>
  <si>
    <t>C16</t>
  </si>
  <si>
    <t>釜屋</t>
  </si>
  <si>
    <t>R3,R4,R5,R14</t>
  </si>
  <si>
    <t>R32</t>
  </si>
  <si>
    <t>CGA3E3X5R1E105K</t>
  </si>
  <si>
    <t>10SEP56M</t>
  </si>
  <si>
    <t>LC-33-G</t>
  </si>
  <si>
    <t>R19</t>
  </si>
  <si>
    <t>R18</t>
  </si>
  <si>
    <t>R13</t>
  </si>
  <si>
    <t>TDK</t>
  </si>
  <si>
    <t>C1608X5R1E475K</t>
  </si>
  <si>
    <t>RMC1/16K470F</t>
  </si>
  <si>
    <t>C10,C11,C12,C13,C14,C15,C17</t>
  </si>
  <si>
    <t>GRM155B31H103K</t>
  </si>
  <si>
    <t>R1,R2,R10,R20</t>
  </si>
  <si>
    <t>RR0816P-122-D</t>
  </si>
  <si>
    <t>RR0816P-123-D</t>
  </si>
  <si>
    <t>RR0816P-133-D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</si>
</sst>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6">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protection locked="0"/>
    </xf>
    <xf numFmtId="0" fontId="42" fillId="0" borderId="22"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15" fontId="42" fillId="0" borderId="22" xfId="0" quotePrefix="1" applyNumberFormat="1" applyFont="1" applyBorder="1" applyAlignment="1" applyProtection="1">
      <alignment horizontal="center" vertical="center" wrapText="1"/>
      <protection locked="0"/>
    </xf>
    <xf numFmtId="15" fontId="42" fillId="0" borderId="22" xfId="0" applyNumberFormat="1" applyFont="1" applyBorder="1" applyAlignment="1" applyProtection="1">
      <alignment horizontal="center" vertical="center" wrapText="1"/>
      <protection locked="0"/>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0" fillId="0" borderId="22" xfId="0" applyFont="1" applyBorder="1" applyAlignment="1">
      <alignment horizontal="left"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0" borderId="29"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FA505BB9-3E13-43E5-9D23-E1DBB3D1CB49}"/>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576569E2-17A8-40C0-87FA-A1DC39F3CC0A}"/>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7F53E9DB-CB0E-4BBB-AE82-3B2D2A75331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BB164A42-218D-486C-8968-96AE10B63468}"/>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996B7A36-2B3C-484D-AAD1-38ADC5EA11F3}"/>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7042C150-2957-4C07-A237-E09A8CB7DA2E}"/>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A9F90196-25A3-4102-8333-07E7C7E1358A}"/>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27AB547E-DEB1-4708-B171-E0069EB7A928}"/>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429C969C-3790-4F9B-9864-99C91469CA6C}"/>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4B5AC1DC-8948-46EF-834C-56D2124264BE}"/>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FEC2F091-5DCC-4029-8EF8-91DC74A6C4C9}"/>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5E9B7098-4070-47CA-8D18-B91E8B4403D0}"/>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555F6131-0EE3-49DC-B3FC-9EBFD994FD91}"/>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777F2D28-DD65-42F5-BBCA-3CFA4E4D31CD}"/>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3466A1B1-7FEE-49D8-B4C8-C30AC1EF2F51}"/>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6BB71BB7-8D02-49BA-A0E6-331FD1D030F4}"/>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26E00F13-5B26-4B2C-9341-5F255C9B0BB1}"/>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A21C18AA-A7A7-4231-BD54-3E0E8B25BCD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74C983CF-9B72-4124-842F-9D18FBC067D5}"/>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DC75D1A3-5300-491E-A4C2-08AEECB75628}"/>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64B009A0-5514-4520-9161-8FECAD4A02C5}"/>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3AF7F154-27FB-46E0-BD6A-5D11D7367F12}"/>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EB99DA57-B980-475F-8C19-2029F829D1D9}"/>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F600564-1893-4F80-9859-3C58FE3A921B}"/>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5CC606B5-F4E7-4A2A-8F56-5CED7D31E422}"/>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717D85E9-DA65-42CC-8B5D-75B127308EFB}"/>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388DA358-1D05-4238-A125-7A11789C8D6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305BE7DB-D43E-4E70-B170-7EB7CB15794B}"/>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2C9EC6DD-F350-40D2-B031-A875AADD529A}"/>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3543EE9D-E3C1-4905-9EA6-B477CA00828D}"/>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667F7CDB-F88A-4CAE-A84C-E39E0EDB237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C1BCBB36-B0F6-45FB-AD4C-A172BB0C3C68}"/>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94CCD0DB-6EEF-42A8-9D63-8A9FA6059B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55AA296E-DC6B-4BFC-B822-7C050BCE31FA}"/>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FB5D5853-0D18-4A6A-B2F5-DF3A2A213D5B}"/>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CC691597-290B-4687-BF37-6520A3B50B64}"/>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79B5DC75-7BDC-4536-90D2-831D57B51385}"/>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B09FE567-F221-4C42-9C72-D06580E0C671}"/>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B19B0BD1-F9C2-4A2D-88F9-02BFC1AAD759}"/>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2787BB84-0CD0-4F03-988E-0DAFA366AF6F}"/>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874DE551-FC58-438D-BBDF-846491D7CD7D}"/>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A1D1C91D-89F0-43D0-9620-95D327065E5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78F016A7-4DEE-4FDC-8911-08A3AF995600}"/>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CA3DF006-E420-49E2-A9E5-8A7794573C0F}"/>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5C6ABBBC-0C28-49FF-AA2A-6BF42E42E191}"/>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8FCE5EEF-AD56-4BD5-92DC-0EECCDBCBBA8}"/>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163725E9-418F-4611-A2A8-89E69E157823}"/>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327295B8-1F5F-46C3-AB66-B2FD3CB73894}"/>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F18409F1-72C6-4346-B9B7-9EAEE259D892}"/>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8C79928A-563B-4C69-B3E6-3D8F267A58FB}"/>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0D6CE302-E8B3-40A2-A2DB-4C2D4A26D9E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47E8EB65-26CD-4339-9701-7B615A57D1B2}"/>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E1E1DE9C-B1AD-4663-9EAF-FDFE1AB31A7E}"/>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9882DE6A-3BCE-49C0-9764-EE240B95A002}"/>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461AD929-21F8-4CDD-8113-F5D7287EFFAD}"/>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F8349255-B9E6-40EA-A2D4-1D439EB1DAFA}"/>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AD052C14-2E50-4FC7-A61C-FFDC3229B9D1}"/>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7DBF5AAB-9E5B-49AA-8B0F-D79BC570238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F8AAA0A8-8A6B-4123-970D-227492CC56F0}"/>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8DD35B22-8DA8-4DAB-80A4-2F19AAFA894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F8C93F3C-A0C2-448E-AA4C-1C446287E2C3}"/>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3D79FECC-CC00-4A50-A7E2-42A05A78F0E6}"/>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783D698C-B483-4F23-9CE6-60768C35ABB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16C1CF2C-03DD-4FDA-8D80-A5E623BE13B5}"/>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1949F9B9-3B85-4372-89DD-6727B9E03E8D}"/>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56602E5E-D41D-42C9-BABE-0A87C23676B3}"/>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FDAA107E-C760-4CC7-92F7-F68ED8F6399F}"/>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169095EE-A363-4CED-90DE-57D1F3DC0B1C}"/>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0242494E-5E12-462D-A9F5-8A16E3CB8176}"/>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26133B2B-13AC-492C-9832-78EDB7EE3925}"/>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2505D535-41CF-47A5-ABB4-5D399C45F78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8B821191-2A81-4343-B0FC-F2350582CC19}"/>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39540398-53B5-45B4-9140-49C025E67D9D}"/>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06D9248B-28E8-463B-97AA-245B28905B9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52BBA816-3A80-4F15-A0C3-61EA5054E29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5D043D53-B953-4B22-8CD3-6C4B2B75AB03}"/>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2242079C-545F-4F91-AB72-CF87CBD03950}"/>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44CA4EB6-3F35-4629-9993-6ECF70ED5718}"/>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E4161E13-0C65-47CC-81C5-0C46AA21C47D}"/>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5DBA85CC-F2CE-4178-B454-586FE980D000}"/>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375B4D63-F976-4C71-A2FC-ED79CAD0B6F8}"/>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A7DF6444-E7EE-4181-AA30-FA4BFF1882F2}"/>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8EF83F73-6D96-430F-946F-66E90CBBC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D2F94292-6A65-457E-9C4E-E5FF481535FC}"/>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EC0582F2-BED2-48C4-82DB-453ABA1F5700}"/>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0A3661F6-9D05-48B9-904B-892B61BFC6B4}"/>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81B88766-069A-4ECD-9B67-B37C924693ED}"/>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BD989BE1-DD90-4893-96D8-9B53C6B232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5A87BB51-9D18-4CC7-9F07-26CDF389CE97}"/>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48ED6ACC-8EE5-4A71-B96E-B32DD0890260}"/>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E146" sqref="E146"/>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52" t="s">
        <v>59</v>
      </c>
      <c r="C4" s="153"/>
      <c r="D4" s="153"/>
      <c r="E4" s="154" t="s">
        <v>63</v>
      </c>
      <c r="F4" s="154"/>
      <c r="G4" s="154"/>
      <c r="H4" s="154"/>
      <c r="I4" s="154"/>
      <c r="J4" s="154"/>
      <c r="K4" s="155"/>
    </row>
    <row r="5" spans="2:11" ht="18.75" customHeight="1">
      <c r="B5" s="160" t="s">
        <v>58</v>
      </c>
      <c r="C5" s="161"/>
      <c r="D5" s="161"/>
      <c r="E5" s="158" t="s">
        <v>81</v>
      </c>
      <c r="F5" s="158"/>
      <c r="G5" s="158"/>
      <c r="H5" s="158"/>
      <c r="I5" s="158"/>
      <c r="J5" s="158"/>
      <c r="K5" s="159"/>
    </row>
    <row r="6" spans="2:11" ht="72.75" customHeight="1">
      <c r="B6" s="162" t="s">
        <v>55</v>
      </c>
      <c r="C6" s="163"/>
      <c r="D6" s="163"/>
      <c r="E6" s="164" t="s">
        <v>80</v>
      </c>
      <c r="F6" s="165"/>
      <c r="G6" s="165"/>
      <c r="H6" s="165"/>
      <c r="I6" s="165"/>
      <c r="J6" s="165"/>
      <c r="K6" s="166"/>
    </row>
    <row r="7" spans="2:11" ht="72.75" customHeight="1">
      <c r="B7" s="156" t="s">
        <v>54</v>
      </c>
      <c r="C7" s="157"/>
      <c r="D7" s="157"/>
      <c r="E7" s="158" t="s">
        <v>1521</v>
      </c>
      <c r="F7" s="158"/>
      <c r="G7" s="158"/>
      <c r="H7" s="158"/>
      <c r="I7" s="158"/>
      <c r="J7" s="158"/>
      <c r="K7" s="159"/>
    </row>
    <row r="8" spans="2:11" ht="18.75" customHeight="1">
      <c r="B8" s="156" t="s">
        <v>57</v>
      </c>
      <c r="C8" s="157"/>
      <c r="D8" s="157"/>
      <c r="E8" s="158" t="s">
        <v>69</v>
      </c>
      <c r="F8" s="158"/>
      <c r="G8" s="158"/>
      <c r="H8" s="158"/>
      <c r="I8" s="158"/>
      <c r="J8" s="158"/>
      <c r="K8" s="159"/>
    </row>
    <row r="9" spans="2:11" ht="54" customHeight="1">
      <c r="B9" s="156" t="s">
        <v>56</v>
      </c>
      <c r="C9" s="157"/>
      <c r="D9" s="157"/>
      <c r="E9" s="158" t="s">
        <v>70</v>
      </c>
      <c r="F9" s="158"/>
      <c r="G9" s="158"/>
      <c r="H9" s="158"/>
      <c r="I9" s="158"/>
      <c r="J9" s="158"/>
      <c r="K9" s="159"/>
    </row>
    <row r="10" spans="2:11" ht="47.25" customHeight="1">
      <c r="B10" s="156" t="s">
        <v>72</v>
      </c>
      <c r="C10" s="157"/>
      <c r="D10" s="157"/>
      <c r="E10" s="167" t="s">
        <v>73</v>
      </c>
      <c r="F10" s="168"/>
      <c r="G10" s="168"/>
      <c r="H10" s="168"/>
      <c r="I10" s="168"/>
      <c r="J10" s="168"/>
      <c r="K10" s="169"/>
    </row>
    <row r="11" spans="2:11" ht="18.75" customHeight="1">
      <c r="B11" s="175" t="s">
        <v>17</v>
      </c>
      <c r="C11" s="176" t="s">
        <v>60</v>
      </c>
      <c r="D11" s="176"/>
      <c r="E11" s="168" t="s">
        <v>74</v>
      </c>
      <c r="F11" s="168"/>
      <c r="G11" s="168"/>
      <c r="H11" s="168"/>
      <c r="I11" s="168"/>
      <c r="J11" s="168"/>
      <c r="K11" s="169"/>
    </row>
    <row r="12" spans="2:11" ht="18.75" customHeight="1">
      <c r="B12" s="175"/>
      <c r="C12" s="176" t="s">
        <v>61</v>
      </c>
      <c r="D12" s="176"/>
      <c r="E12" s="168" t="s">
        <v>71</v>
      </c>
      <c r="F12" s="168"/>
      <c r="G12" s="168"/>
      <c r="H12" s="168"/>
      <c r="I12" s="168"/>
      <c r="J12" s="168"/>
      <c r="K12" s="169"/>
    </row>
    <row r="13" spans="2:11" ht="86.25" customHeight="1">
      <c r="B13" s="175"/>
      <c r="C13" s="177" t="s">
        <v>62</v>
      </c>
      <c r="D13" s="178"/>
      <c r="E13" s="167" t="s">
        <v>75</v>
      </c>
      <c r="F13" s="167"/>
      <c r="G13" s="167"/>
      <c r="H13" s="167"/>
      <c r="I13" s="167"/>
      <c r="J13" s="167"/>
      <c r="K13" s="170"/>
    </row>
    <row r="14" spans="2:11" ht="101.25" customHeight="1">
      <c r="B14" s="186" t="s">
        <v>65</v>
      </c>
      <c r="C14" s="187"/>
      <c r="D14" s="187"/>
      <c r="E14" s="173" t="s">
        <v>1461</v>
      </c>
      <c r="F14" s="173"/>
      <c r="G14" s="173"/>
      <c r="H14" s="173"/>
      <c r="I14" s="173"/>
      <c r="J14" s="173"/>
      <c r="K14" s="174"/>
    </row>
    <row r="15" spans="2:11" ht="14.25" customHeight="1">
      <c r="B15" s="186"/>
      <c r="C15" s="187"/>
      <c r="D15" s="187"/>
      <c r="E15" s="184" t="s">
        <v>1460</v>
      </c>
      <c r="F15" s="184"/>
      <c r="G15" s="184"/>
      <c r="H15" s="184"/>
      <c r="I15" s="184"/>
      <c r="J15" s="184"/>
      <c r="K15" s="185"/>
    </row>
    <row r="16" spans="2:11" ht="66" customHeight="1">
      <c r="B16" s="171" t="s">
        <v>66</v>
      </c>
      <c r="C16" s="172"/>
      <c r="D16" s="172"/>
      <c r="E16" s="167" t="s">
        <v>76</v>
      </c>
      <c r="F16" s="167"/>
      <c r="G16" s="167"/>
      <c r="H16" s="167"/>
      <c r="I16" s="167"/>
      <c r="J16" s="167"/>
      <c r="K16" s="170"/>
    </row>
    <row r="17" spans="2:11" ht="36" customHeight="1">
      <c r="B17" s="160" t="s">
        <v>64</v>
      </c>
      <c r="C17" s="161"/>
      <c r="D17" s="161"/>
      <c r="E17" s="167" t="s">
        <v>79</v>
      </c>
      <c r="F17" s="167"/>
      <c r="G17" s="167"/>
      <c r="H17" s="167"/>
      <c r="I17" s="167"/>
      <c r="J17" s="167"/>
      <c r="K17" s="170"/>
    </row>
    <row r="18" spans="2:11" ht="36" customHeight="1">
      <c r="B18" s="160" t="s">
        <v>77</v>
      </c>
      <c r="C18" s="161"/>
      <c r="D18" s="161"/>
      <c r="E18" s="167" t="s">
        <v>78</v>
      </c>
      <c r="F18" s="167"/>
      <c r="G18" s="167"/>
      <c r="H18" s="167"/>
      <c r="I18" s="167"/>
      <c r="J18" s="167"/>
      <c r="K18" s="170"/>
    </row>
    <row r="19" spans="2:11" ht="36" customHeight="1">
      <c r="B19" s="160" t="s">
        <v>1428</v>
      </c>
      <c r="C19" s="161"/>
      <c r="D19" s="161"/>
      <c r="E19" s="167" t="s">
        <v>1431</v>
      </c>
      <c r="F19" s="167"/>
      <c r="G19" s="167"/>
      <c r="H19" s="167"/>
      <c r="I19" s="167"/>
      <c r="J19" s="167"/>
      <c r="K19" s="170"/>
    </row>
    <row r="20" spans="2:11" ht="36" customHeight="1" thickBot="1">
      <c r="B20" s="179" t="s">
        <v>1434</v>
      </c>
      <c r="C20" s="180"/>
      <c r="D20" s="181"/>
      <c r="E20" s="182" t="s">
        <v>1435</v>
      </c>
      <c r="F20" s="182"/>
      <c r="G20" s="182"/>
      <c r="H20" s="182"/>
      <c r="I20" s="182"/>
      <c r="J20" s="182"/>
      <c r="K20" s="183"/>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I33" sqref="I33:L33"/>
    </sheetView>
  </sheetViews>
  <sheetFormatPr defaultColWidth="13" defaultRowHeight="15.75"/>
  <cols>
    <col min="1" max="1" width="5.125" style="55" customWidth="1"/>
    <col min="2" max="2" width="10" style="55" customWidth="1"/>
    <col min="3" max="3" width="19.875" style="55" customWidth="1"/>
    <col min="4"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62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1" t="s">
        <v>1528</v>
      </c>
      <c r="B1" s="212"/>
      <c r="C1" s="213"/>
      <c r="D1" s="214" t="s">
        <v>225</v>
      </c>
      <c r="E1" s="216" t="s">
        <v>1523</v>
      </c>
      <c r="F1" s="206" t="s">
        <v>4</v>
      </c>
      <c r="G1" s="236" t="s">
        <v>226</v>
      </c>
      <c r="H1" s="236"/>
      <c r="I1" s="237" t="s">
        <v>11</v>
      </c>
      <c r="J1" s="239" t="s">
        <v>213</v>
      </c>
      <c r="K1" s="240"/>
      <c r="L1" s="241"/>
      <c r="M1" s="234" t="s">
        <v>227</v>
      </c>
      <c r="N1" s="251" t="s">
        <v>1392</v>
      </c>
      <c r="O1" s="247" t="s">
        <v>1432</v>
      </c>
      <c r="P1" s="232" t="s">
        <v>228</v>
      </c>
      <c r="Q1" s="226" t="s">
        <v>229</v>
      </c>
      <c r="R1" s="229" t="s">
        <v>1508</v>
      </c>
      <c r="S1" s="253" t="s">
        <v>1433</v>
      </c>
      <c r="T1" s="249" t="s">
        <v>0</v>
      </c>
      <c r="U1" s="245" t="s">
        <v>211</v>
      </c>
      <c r="V1" s="81"/>
      <c r="Y1" s="21"/>
      <c r="Z1" s="21"/>
      <c r="AE1" s="21"/>
    </row>
    <row r="2" spans="1:32" s="20" customFormat="1" ht="33.75" customHeight="1" thickBot="1">
      <c r="A2" s="217" t="str">
        <f ca="1">MID(CELL("filename",A2),
FIND("[",CELL("filename",A2))+1,
FIND("]",CELL("filename",A2))-FIND("[",CELL("filename",A2))-1)</f>
        <v>DR20000114_04_ReTHMOSC_12kHz_parts_list_PBAN.xlsx</v>
      </c>
      <c r="B2" s="218"/>
      <c r="C2" s="219"/>
      <c r="D2" s="214"/>
      <c r="E2" s="216"/>
      <c r="F2" s="207"/>
      <c r="G2" s="216"/>
      <c r="H2" s="216"/>
      <c r="I2" s="238"/>
      <c r="J2" s="242"/>
      <c r="K2" s="243"/>
      <c r="L2" s="244"/>
      <c r="M2" s="235"/>
      <c r="N2" s="252"/>
      <c r="O2" s="233"/>
      <c r="P2" s="233"/>
      <c r="Q2" s="227"/>
      <c r="R2" s="230"/>
      <c r="S2" s="254"/>
      <c r="T2" s="250"/>
      <c r="U2" s="246"/>
      <c r="V2" s="81"/>
      <c r="Y2" s="132" t="s">
        <v>1472</v>
      </c>
      <c r="Z2" s="133">
        <f>SUM(Z7:Z154)</f>
        <v>0</v>
      </c>
      <c r="AE2" s="21"/>
    </row>
    <row r="3" spans="1:32" s="20" customFormat="1" ht="27.75" customHeight="1" thickBot="1">
      <c r="A3" s="209" t="s">
        <v>6</v>
      </c>
      <c r="B3" s="210" t="s">
        <v>214</v>
      </c>
      <c r="C3" s="210" t="s">
        <v>5</v>
      </c>
      <c r="D3" s="215"/>
      <c r="E3" s="216"/>
      <c r="F3" s="208"/>
      <c r="G3" s="22" t="s">
        <v>1</v>
      </c>
      <c r="H3" s="22" t="s">
        <v>2</v>
      </c>
      <c r="I3" s="23" t="s">
        <v>13</v>
      </c>
      <c r="J3" s="24" t="s">
        <v>15</v>
      </c>
      <c r="K3" s="24" t="s">
        <v>16</v>
      </c>
      <c r="L3" s="24" t="s">
        <v>18</v>
      </c>
      <c r="M3" s="235"/>
      <c r="N3" s="252"/>
      <c r="O3" s="248"/>
      <c r="P3" s="233"/>
      <c r="Q3" s="227"/>
      <c r="R3" s="230"/>
      <c r="S3" s="254"/>
      <c r="T3" s="250"/>
      <c r="U3" s="246"/>
      <c r="V3" s="81"/>
      <c r="W3" s="220" t="s">
        <v>1471</v>
      </c>
      <c r="X3" s="221"/>
      <c r="Y3" s="221"/>
      <c r="Z3" s="221"/>
      <c r="AA3" s="221"/>
      <c r="AB3" s="221"/>
      <c r="AC3" s="221"/>
      <c r="AD3" s="221"/>
      <c r="AE3" s="221"/>
      <c r="AF3" s="222"/>
    </row>
    <row r="4" spans="1:32" s="20" customFormat="1" ht="36" customHeight="1" thickTop="1" thickBot="1">
      <c r="A4" s="209"/>
      <c r="B4" s="210"/>
      <c r="C4" s="210"/>
      <c r="D4" s="215"/>
      <c r="E4" s="216"/>
      <c r="F4" s="113">
        <f>SUM(F7:F154)</f>
        <v>295</v>
      </c>
      <c r="G4" s="113">
        <f>SUM(G7:G154)</f>
        <v>94</v>
      </c>
      <c r="H4" s="113">
        <f>SUM(H7:H154)</f>
        <v>900</v>
      </c>
      <c r="I4" s="113">
        <f>SUMIFS(F7:F154,I7:I154,"実装")</f>
        <v>295</v>
      </c>
      <c r="J4" s="113">
        <f>SUMIFS($F7:$F154,$J7:$J154,"SMD",$I7:$I154,"実装")</f>
        <v>265</v>
      </c>
      <c r="K4" s="113">
        <f>SUMIFS($F7:$F154,$J7:$J154,"DIP",$I7:$I154,"実装")</f>
        <v>30</v>
      </c>
      <c r="L4" s="127">
        <f>SUMIFS($F7:$F154,$J7:$J154,"特殊（BGA等）",$I7:$I154,"実装")</f>
        <v>0</v>
      </c>
      <c r="M4" s="114">
        <v>1</v>
      </c>
      <c r="N4" s="252"/>
      <c r="O4" s="25" t="s">
        <v>3</v>
      </c>
      <c r="P4" s="228"/>
      <c r="Q4" s="228"/>
      <c r="R4" s="231"/>
      <c r="S4" s="255"/>
      <c r="T4" s="250"/>
      <c r="U4" s="246"/>
      <c r="V4" s="81"/>
      <c r="W4" s="223"/>
      <c r="X4" s="224"/>
      <c r="Y4" s="224"/>
      <c r="Z4" s="224"/>
      <c r="AA4" s="224"/>
      <c r="AB4" s="224"/>
      <c r="AC4" s="224"/>
      <c r="AD4" s="224"/>
      <c r="AE4" s="224"/>
      <c r="AF4" s="225"/>
    </row>
    <row r="5" spans="1:32" s="20" customFormat="1" ht="45" customHeight="1">
      <c r="A5" s="115" t="s">
        <v>7</v>
      </c>
      <c r="B5" s="116" t="s">
        <v>8</v>
      </c>
      <c r="C5" s="117" t="s">
        <v>9</v>
      </c>
      <c r="D5" s="118" t="s">
        <v>10</v>
      </c>
      <c r="E5" s="119" t="s">
        <v>12</v>
      </c>
      <c r="F5" s="119">
        <v>4</v>
      </c>
      <c r="G5" s="119">
        <v>2</v>
      </c>
      <c r="H5" s="120">
        <f>F5*G5</f>
        <v>8</v>
      </c>
      <c r="I5" s="121" t="s">
        <v>14</v>
      </c>
      <c r="J5" s="200" t="s">
        <v>1393</v>
      </c>
      <c r="K5" s="201"/>
      <c r="L5" s="202"/>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03"/>
      <c r="K6" s="204"/>
      <c r="L6" s="205"/>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1550</v>
      </c>
      <c r="C7" s="38" t="s">
        <v>1551</v>
      </c>
      <c r="D7" s="146" t="s">
        <v>1552</v>
      </c>
      <c r="E7" s="146" t="s">
        <v>1553</v>
      </c>
      <c r="F7" s="147">
        <v>10</v>
      </c>
      <c r="G7" s="147">
        <v>3</v>
      </c>
      <c r="H7" s="41">
        <f>IF(F7="","",F7*G7)</f>
        <v>30</v>
      </c>
      <c r="I7" s="147" t="s">
        <v>1548</v>
      </c>
      <c r="J7" s="197" t="s">
        <v>1547</v>
      </c>
      <c r="K7" s="198"/>
      <c r="L7" s="199"/>
      <c r="M7" s="41">
        <f>IF(I7="実装",F7*$M$4,IF(I7="未実装",0,""))</f>
        <v>10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47" t="s">
        <v>1531</v>
      </c>
      <c r="C8" s="47" t="s">
        <v>1554</v>
      </c>
      <c r="D8" s="148" t="s">
        <v>1555</v>
      </c>
      <c r="E8" s="146" t="s">
        <v>1556</v>
      </c>
      <c r="F8" s="149">
        <v>5</v>
      </c>
      <c r="G8" s="149">
        <v>12</v>
      </c>
      <c r="H8" s="49">
        <f t="shared" ref="H8:H71" si="2">IF(F8="","",F8*G8)</f>
        <v>60</v>
      </c>
      <c r="I8" s="147" t="s">
        <v>1548</v>
      </c>
      <c r="J8" s="197" t="s">
        <v>1547</v>
      </c>
      <c r="K8" s="198"/>
      <c r="L8" s="199"/>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47" t="s">
        <v>238</v>
      </c>
      <c r="C9" s="47" t="s">
        <v>1532</v>
      </c>
      <c r="D9" s="148" t="s">
        <v>237</v>
      </c>
      <c r="E9" s="146" t="s">
        <v>1589</v>
      </c>
      <c r="F9" s="149">
        <v>20</v>
      </c>
      <c r="G9" s="149">
        <v>2</v>
      </c>
      <c r="H9" s="49">
        <f>IF(F9="","",F9*G9)</f>
        <v>40</v>
      </c>
      <c r="I9" s="147" t="s">
        <v>1548</v>
      </c>
      <c r="J9" s="197" t="s">
        <v>1549</v>
      </c>
      <c r="K9" s="198"/>
      <c r="L9" s="199"/>
      <c r="M9" s="41">
        <f t="shared" si="3"/>
        <v>20</v>
      </c>
      <c r="N9" s="66" t="str">
        <f>IFERROR(VLOOKUP(SUBSTITUTE(SUBSTITUTE(D9," ",""),"　",""),無償提供部品一覧!$A$3:$B$923,2,FALSE),"")</f>
        <v>○</v>
      </c>
      <c r="O9" s="101" t="str">
        <f t="shared" si="4"/>
        <v>○</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47" t="s">
        <v>1533</v>
      </c>
      <c r="C10" s="47" t="s">
        <v>1534</v>
      </c>
      <c r="D10" s="150" t="s">
        <v>1593</v>
      </c>
      <c r="E10" s="146" t="s">
        <v>1557</v>
      </c>
      <c r="F10" s="149">
        <v>10</v>
      </c>
      <c r="G10" s="149">
        <v>1</v>
      </c>
      <c r="H10" s="49">
        <f t="shared" si="2"/>
        <v>10</v>
      </c>
      <c r="I10" s="147" t="s">
        <v>1548</v>
      </c>
      <c r="J10" s="197" t="s">
        <v>1547</v>
      </c>
      <c r="K10" s="198"/>
      <c r="L10" s="199"/>
      <c r="M10" s="41">
        <f t="shared" si="3"/>
        <v>10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1535</v>
      </c>
      <c r="C11" s="47" t="s">
        <v>1536</v>
      </c>
      <c r="D11" s="151" t="s">
        <v>1592</v>
      </c>
      <c r="E11" s="146" t="s">
        <v>1558</v>
      </c>
      <c r="F11" s="149">
        <v>5</v>
      </c>
      <c r="G11" s="149">
        <v>2</v>
      </c>
      <c r="H11" s="49">
        <f t="shared" si="2"/>
        <v>10</v>
      </c>
      <c r="I11" s="147" t="s">
        <v>1548</v>
      </c>
      <c r="J11" s="197" t="s">
        <v>16</v>
      </c>
      <c r="K11" s="198"/>
      <c r="L11" s="199"/>
      <c r="M11" s="41">
        <f t="shared" si="3"/>
        <v>5</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1537</v>
      </c>
      <c r="C12" s="47" t="s">
        <v>1538</v>
      </c>
      <c r="D12" s="148" t="s">
        <v>1559</v>
      </c>
      <c r="E12" s="146" t="s">
        <v>1560</v>
      </c>
      <c r="F12" s="149">
        <v>5</v>
      </c>
      <c r="G12" s="149">
        <v>2</v>
      </c>
      <c r="H12" s="49">
        <f t="shared" si="2"/>
        <v>10</v>
      </c>
      <c r="I12" s="147" t="s">
        <v>1548</v>
      </c>
      <c r="J12" s="197" t="s">
        <v>1549</v>
      </c>
      <c r="K12" s="198"/>
      <c r="L12" s="199"/>
      <c r="M12" s="41">
        <f t="shared" si="3"/>
        <v>5</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1537</v>
      </c>
      <c r="C13" s="47" t="s">
        <v>1538</v>
      </c>
      <c r="D13" s="148" t="s">
        <v>1561</v>
      </c>
      <c r="E13" s="146" t="s">
        <v>1602</v>
      </c>
      <c r="F13" s="149">
        <v>20</v>
      </c>
      <c r="G13" s="149">
        <v>2</v>
      </c>
      <c r="H13" s="49">
        <f t="shared" si="2"/>
        <v>40</v>
      </c>
      <c r="I13" s="147" t="s">
        <v>1548</v>
      </c>
      <c r="J13" s="197" t="s">
        <v>1549</v>
      </c>
      <c r="K13" s="198"/>
      <c r="L13" s="199"/>
      <c r="M13" s="41">
        <f t="shared" si="3"/>
        <v>20</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1537</v>
      </c>
      <c r="C14" s="47" t="s">
        <v>1538</v>
      </c>
      <c r="D14" s="148" t="s">
        <v>1539</v>
      </c>
      <c r="E14" s="146" t="s">
        <v>1562</v>
      </c>
      <c r="F14" s="149">
        <v>25</v>
      </c>
      <c r="G14" s="149">
        <v>2</v>
      </c>
      <c r="H14" s="49">
        <f t="shared" si="2"/>
        <v>50</v>
      </c>
      <c r="I14" s="147" t="s">
        <v>1548</v>
      </c>
      <c r="J14" s="197" t="s">
        <v>1549</v>
      </c>
      <c r="K14" s="198"/>
      <c r="L14" s="199"/>
      <c r="M14" s="41">
        <f t="shared" si="3"/>
        <v>25</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1537</v>
      </c>
      <c r="C15" s="47" t="s">
        <v>1538</v>
      </c>
      <c r="D15" s="148" t="s">
        <v>1603</v>
      </c>
      <c r="E15" s="146" t="s">
        <v>1594</v>
      </c>
      <c r="F15" s="149">
        <v>5</v>
      </c>
      <c r="G15" s="149">
        <v>2</v>
      </c>
      <c r="H15" s="49">
        <f t="shared" si="2"/>
        <v>10</v>
      </c>
      <c r="I15" s="147" t="s">
        <v>1548</v>
      </c>
      <c r="J15" s="197" t="s">
        <v>1549</v>
      </c>
      <c r="K15" s="198"/>
      <c r="L15" s="199"/>
      <c r="M15" s="41">
        <f t="shared" si="3"/>
        <v>5</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1537</v>
      </c>
      <c r="C16" s="47" t="s">
        <v>1538</v>
      </c>
      <c r="D16" s="148" t="s">
        <v>1604</v>
      </c>
      <c r="E16" s="146" t="s">
        <v>1595</v>
      </c>
      <c r="F16" s="149">
        <v>5</v>
      </c>
      <c r="G16" s="149">
        <v>2</v>
      </c>
      <c r="H16" s="49">
        <f t="shared" si="2"/>
        <v>10</v>
      </c>
      <c r="I16" s="147" t="s">
        <v>1548</v>
      </c>
      <c r="J16" s="197" t="s">
        <v>1549</v>
      </c>
      <c r="K16" s="198"/>
      <c r="L16" s="199"/>
      <c r="M16" s="41">
        <f t="shared" si="3"/>
        <v>5</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1537</v>
      </c>
      <c r="C17" s="47" t="s">
        <v>1538</v>
      </c>
      <c r="D17" s="148" t="s">
        <v>1605</v>
      </c>
      <c r="E17" s="146" t="s">
        <v>1596</v>
      </c>
      <c r="F17" s="149">
        <v>5</v>
      </c>
      <c r="G17" s="149">
        <v>2</v>
      </c>
      <c r="H17" s="49">
        <f t="shared" si="2"/>
        <v>10</v>
      </c>
      <c r="I17" s="147" t="s">
        <v>1548</v>
      </c>
      <c r="J17" s="197" t="s">
        <v>1549</v>
      </c>
      <c r="K17" s="198"/>
      <c r="L17" s="199"/>
      <c r="M17" s="41">
        <f t="shared" si="3"/>
        <v>5</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1537</v>
      </c>
      <c r="C18" s="47" t="s">
        <v>1538</v>
      </c>
      <c r="D18" s="148" t="s">
        <v>1563</v>
      </c>
      <c r="E18" s="146" t="s">
        <v>1564</v>
      </c>
      <c r="F18" s="149">
        <v>10</v>
      </c>
      <c r="G18" s="149">
        <v>2</v>
      </c>
      <c r="H18" s="49">
        <f t="shared" si="2"/>
        <v>20</v>
      </c>
      <c r="I18" s="147" t="s">
        <v>1548</v>
      </c>
      <c r="J18" s="197" t="s">
        <v>1549</v>
      </c>
      <c r="K18" s="198"/>
      <c r="L18" s="199"/>
      <c r="M18" s="41">
        <f t="shared" si="3"/>
        <v>10</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1537</v>
      </c>
      <c r="C19" s="47" t="s">
        <v>1538</v>
      </c>
      <c r="D19" s="148" t="s">
        <v>1565</v>
      </c>
      <c r="E19" s="146" t="s">
        <v>1566</v>
      </c>
      <c r="F19" s="149">
        <v>5</v>
      </c>
      <c r="G19" s="149">
        <v>2</v>
      </c>
      <c r="H19" s="49">
        <f t="shared" si="2"/>
        <v>10</v>
      </c>
      <c r="I19" s="147" t="s">
        <v>1548</v>
      </c>
      <c r="J19" s="197" t="s">
        <v>1549</v>
      </c>
      <c r="K19" s="198"/>
      <c r="L19" s="199"/>
      <c r="M19" s="41">
        <f t="shared" si="3"/>
        <v>5</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1537</v>
      </c>
      <c r="C20" s="47" t="s">
        <v>1538</v>
      </c>
      <c r="D20" s="148" t="s">
        <v>1567</v>
      </c>
      <c r="E20" s="146" t="s">
        <v>1568</v>
      </c>
      <c r="F20" s="149">
        <v>40</v>
      </c>
      <c r="G20" s="149">
        <v>2</v>
      </c>
      <c r="H20" s="49">
        <f t="shared" si="2"/>
        <v>80</v>
      </c>
      <c r="I20" s="147" t="s">
        <v>1548</v>
      </c>
      <c r="J20" s="197" t="s">
        <v>1549</v>
      </c>
      <c r="K20" s="198"/>
      <c r="L20" s="199"/>
      <c r="M20" s="41">
        <f t="shared" si="3"/>
        <v>40</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1537</v>
      </c>
      <c r="C21" s="47" t="s">
        <v>1538</v>
      </c>
      <c r="D21" s="148" t="s">
        <v>1569</v>
      </c>
      <c r="E21" s="146" t="s">
        <v>1570</v>
      </c>
      <c r="F21" s="149">
        <v>10</v>
      </c>
      <c r="G21" s="149">
        <v>2</v>
      </c>
      <c r="H21" s="49">
        <f t="shared" si="2"/>
        <v>20</v>
      </c>
      <c r="I21" s="147" t="s">
        <v>1548</v>
      </c>
      <c r="J21" s="197" t="s">
        <v>1549</v>
      </c>
      <c r="K21" s="198"/>
      <c r="L21" s="199"/>
      <c r="M21" s="41">
        <f t="shared" si="3"/>
        <v>10</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1597</v>
      </c>
      <c r="C22" s="47" t="s">
        <v>1546</v>
      </c>
      <c r="D22" s="148" t="s">
        <v>1598</v>
      </c>
      <c r="E22" s="146" t="s">
        <v>1587</v>
      </c>
      <c r="F22" s="149">
        <v>5</v>
      </c>
      <c r="G22" s="149">
        <v>2</v>
      </c>
      <c r="H22" s="49">
        <f t="shared" si="2"/>
        <v>10</v>
      </c>
      <c r="I22" s="147" t="s">
        <v>1548</v>
      </c>
      <c r="J22" s="197" t="s">
        <v>1549</v>
      </c>
      <c r="K22" s="198"/>
      <c r="L22" s="199"/>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1597</v>
      </c>
      <c r="C23" s="47" t="s">
        <v>1546</v>
      </c>
      <c r="D23" s="148" t="s">
        <v>1591</v>
      </c>
      <c r="E23" s="146" t="s">
        <v>1585</v>
      </c>
      <c r="F23" s="149">
        <v>10</v>
      </c>
      <c r="G23" s="149">
        <v>2</v>
      </c>
      <c r="H23" s="49">
        <f t="shared" si="2"/>
        <v>20</v>
      </c>
      <c r="I23" s="147" t="s">
        <v>1548</v>
      </c>
      <c r="J23" s="197" t="s">
        <v>1549</v>
      </c>
      <c r="K23" s="198"/>
      <c r="L23" s="199"/>
      <c r="M23" s="41">
        <f t="shared" si="3"/>
        <v>10</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1540</v>
      </c>
      <c r="C24" s="47" t="s">
        <v>1574</v>
      </c>
      <c r="D24" s="148" t="s">
        <v>1575</v>
      </c>
      <c r="E24" s="146" t="s">
        <v>1576</v>
      </c>
      <c r="F24" s="149">
        <v>15</v>
      </c>
      <c r="G24" s="149">
        <v>8</v>
      </c>
      <c r="H24" s="49">
        <f t="shared" si="2"/>
        <v>120</v>
      </c>
      <c r="I24" s="147" t="s">
        <v>1548</v>
      </c>
      <c r="J24" s="197" t="s">
        <v>1549</v>
      </c>
      <c r="K24" s="198"/>
      <c r="L24" s="199"/>
      <c r="M24" s="41">
        <f t="shared" si="3"/>
        <v>15</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1540</v>
      </c>
      <c r="C25" s="47" t="s">
        <v>1577</v>
      </c>
      <c r="D25" s="148" t="s">
        <v>1578</v>
      </c>
      <c r="E25" s="146" t="s">
        <v>1579</v>
      </c>
      <c r="F25" s="149">
        <v>5</v>
      </c>
      <c r="G25" s="149">
        <v>5</v>
      </c>
      <c r="H25" s="49">
        <f t="shared" si="2"/>
        <v>25</v>
      </c>
      <c r="I25" s="147" t="s">
        <v>1548</v>
      </c>
      <c r="J25" s="197" t="s">
        <v>1549</v>
      </c>
      <c r="K25" s="198"/>
      <c r="L25" s="199"/>
      <c r="M25" s="41">
        <f t="shared" si="3"/>
        <v>5</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1540</v>
      </c>
      <c r="C26" s="47" t="s">
        <v>1571</v>
      </c>
      <c r="D26" s="148" t="s">
        <v>1572</v>
      </c>
      <c r="E26" s="146" t="s">
        <v>1573</v>
      </c>
      <c r="F26" s="149">
        <v>10</v>
      </c>
      <c r="G26" s="149">
        <v>10</v>
      </c>
      <c r="H26" s="49">
        <f t="shared" si="2"/>
        <v>100</v>
      </c>
      <c r="I26" s="147" t="s">
        <v>1548</v>
      </c>
      <c r="J26" s="197" t="s">
        <v>1549</v>
      </c>
      <c r="K26" s="198"/>
      <c r="L26" s="199"/>
      <c r="M26" s="41">
        <f t="shared" si="3"/>
        <v>10</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1541</v>
      </c>
      <c r="C27" s="47" t="s">
        <v>1542</v>
      </c>
      <c r="D27" s="148" t="s">
        <v>1580</v>
      </c>
      <c r="E27" s="146" t="s">
        <v>1581</v>
      </c>
      <c r="F27" s="149">
        <v>5</v>
      </c>
      <c r="G27" s="149">
        <v>16</v>
      </c>
      <c r="H27" s="49">
        <f t="shared" si="2"/>
        <v>80</v>
      </c>
      <c r="I27" s="147" t="s">
        <v>1548</v>
      </c>
      <c r="J27" s="197" t="s">
        <v>1549</v>
      </c>
      <c r="K27" s="198"/>
      <c r="L27" s="199"/>
      <c r="M27" s="41">
        <f t="shared" si="3"/>
        <v>5</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1541</v>
      </c>
      <c r="C28" s="47" t="s">
        <v>1543</v>
      </c>
      <c r="D28" s="148" t="s">
        <v>1544</v>
      </c>
      <c r="E28" s="146" t="s">
        <v>1582</v>
      </c>
      <c r="F28" s="149">
        <v>5</v>
      </c>
      <c r="G28" s="149">
        <v>3</v>
      </c>
      <c r="H28" s="49">
        <f t="shared" si="2"/>
        <v>15</v>
      </c>
      <c r="I28" s="147" t="s">
        <v>1548</v>
      </c>
      <c r="J28" s="197" t="s">
        <v>1549</v>
      </c>
      <c r="K28" s="198"/>
      <c r="L28" s="199"/>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1588</v>
      </c>
      <c r="C29" s="47" t="s">
        <v>1532</v>
      </c>
      <c r="D29" s="148" t="s">
        <v>1599</v>
      </c>
      <c r="E29" s="146" t="s">
        <v>1590</v>
      </c>
      <c r="F29" s="149">
        <v>5</v>
      </c>
      <c r="G29" s="149">
        <v>2</v>
      </c>
      <c r="H29" s="49">
        <f t="shared" si="2"/>
        <v>10</v>
      </c>
      <c r="I29" s="147" t="s">
        <v>1548</v>
      </c>
      <c r="J29" s="197" t="s">
        <v>1549</v>
      </c>
      <c r="K29" s="198"/>
      <c r="L29" s="199"/>
      <c r="M29" s="41">
        <f t="shared" si="3"/>
        <v>5</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1545</v>
      </c>
      <c r="C30" s="47" t="s">
        <v>1546</v>
      </c>
      <c r="D30" s="148" t="s">
        <v>1503</v>
      </c>
      <c r="E30" s="146" t="s">
        <v>1600</v>
      </c>
      <c r="F30" s="149">
        <v>35</v>
      </c>
      <c r="G30" s="149">
        <v>2</v>
      </c>
      <c r="H30" s="49">
        <f t="shared" si="2"/>
        <v>70</v>
      </c>
      <c r="I30" s="147" t="s">
        <v>1548</v>
      </c>
      <c r="J30" s="197" t="s">
        <v>1549</v>
      </c>
      <c r="K30" s="198"/>
      <c r="L30" s="199"/>
      <c r="M30" s="41">
        <f t="shared" si="3"/>
        <v>35</v>
      </c>
      <c r="N30" s="66" t="str">
        <f>IFERROR(VLOOKUP(SUBSTITUTE(SUBSTITUTE(D30," ",""),"　",""),無償提供部品一覧!$A$3:$B$923,2,FALSE),"")</f>
        <v>○</v>
      </c>
      <c r="O30" s="101" t="str">
        <f t="shared" si="4"/>
        <v>○</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1545</v>
      </c>
      <c r="C31" s="47" t="s">
        <v>1546</v>
      </c>
      <c r="D31" s="72" t="s">
        <v>1601</v>
      </c>
      <c r="E31" s="39" t="s">
        <v>1586</v>
      </c>
      <c r="F31" s="48">
        <v>5</v>
      </c>
      <c r="G31" s="48">
        <v>2</v>
      </c>
      <c r="H31" s="49">
        <f t="shared" si="2"/>
        <v>10</v>
      </c>
      <c r="I31" s="147" t="s">
        <v>1548</v>
      </c>
      <c r="J31" s="197" t="s">
        <v>1549</v>
      </c>
      <c r="K31" s="198"/>
      <c r="L31" s="199"/>
      <c r="M31" s="41">
        <f t="shared" si="3"/>
        <v>5</v>
      </c>
      <c r="N31" s="66" t="str">
        <f>IFERROR(VLOOKUP(SUBSTITUTE(SUBSTITUTE(D31," ",""),"　",""),無償提供部品一覧!$A$3:$B$923,2,FALSE),"")</f>
        <v>○</v>
      </c>
      <c r="O31" s="101" t="str">
        <f t="shared" si="4"/>
        <v>○</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1545</v>
      </c>
      <c r="C32" s="47" t="s">
        <v>1546</v>
      </c>
      <c r="D32" s="72" t="s">
        <v>1583</v>
      </c>
      <c r="E32" s="39" t="s">
        <v>1584</v>
      </c>
      <c r="F32" s="48">
        <v>15</v>
      </c>
      <c r="G32" s="48">
        <v>2</v>
      </c>
      <c r="H32" s="49">
        <f t="shared" si="2"/>
        <v>30</v>
      </c>
      <c r="I32" s="147" t="s">
        <v>1548</v>
      </c>
      <c r="J32" s="197" t="s">
        <v>1549</v>
      </c>
      <c r="K32" s="198"/>
      <c r="L32" s="199"/>
      <c r="M32" s="41">
        <f t="shared" si="3"/>
        <v>15</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147"/>
      <c r="J33" s="197"/>
      <c r="K33" s="198"/>
      <c r="L33" s="199"/>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194"/>
      <c r="K34" s="195"/>
      <c r="L34" s="196"/>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194"/>
      <c r="K35" s="195"/>
      <c r="L35" s="196"/>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194"/>
      <c r="K36" s="195"/>
      <c r="L36" s="196"/>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194"/>
      <c r="K37" s="195"/>
      <c r="L37" s="196"/>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194"/>
      <c r="K38" s="195"/>
      <c r="L38" s="196"/>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72"/>
      <c r="E39" s="39"/>
      <c r="F39" s="48"/>
      <c r="G39" s="48"/>
      <c r="H39" s="49" t="str">
        <f t="shared" si="2"/>
        <v/>
      </c>
      <c r="I39" s="40"/>
      <c r="J39" s="194"/>
      <c r="K39" s="195"/>
      <c r="L39" s="196"/>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194"/>
      <c r="K40" s="195"/>
      <c r="L40" s="196"/>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194"/>
      <c r="K41" s="195"/>
      <c r="L41" s="196"/>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194"/>
      <c r="K42" s="195"/>
      <c r="L42" s="196"/>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194"/>
      <c r="K43" s="195"/>
      <c r="L43" s="196"/>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194"/>
      <c r="K44" s="195"/>
      <c r="L44" s="196"/>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194"/>
      <c r="K45" s="195"/>
      <c r="L45" s="196"/>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194"/>
      <c r="K46" s="195"/>
      <c r="L46" s="196"/>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194"/>
      <c r="K47" s="195"/>
      <c r="L47" s="196"/>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194"/>
      <c r="K48" s="195"/>
      <c r="L48" s="196"/>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194"/>
      <c r="K49" s="195"/>
      <c r="L49" s="196"/>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194"/>
      <c r="K50" s="195"/>
      <c r="L50" s="196"/>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194"/>
      <c r="K51" s="195"/>
      <c r="L51" s="196"/>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194"/>
      <c r="K52" s="195"/>
      <c r="L52" s="196"/>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194"/>
      <c r="K53" s="195"/>
      <c r="L53" s="196"/>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194"/>
      <c r="K54" s="195"/>
      <c r="L54" s="196"/>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194"/>
      <c r="K55" s="195"/>
      <c r="L55" s="196"/>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194"/>
      <c r="K56" s="195"/>
      <c r="L56" s="196"/>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194"/>
      <c r="K57" s="195"/>
      <c r="L57" s="196"/>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194"/>
      <c r="K58" s="195"/>
      <c r="L58" s="196"/>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194"/>
      <c r="K59" s="195"/>
      <c r="L59" s="196"/>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194"/>
      <c r="K60" s="195"/>
      <c r="L60" s="196"/>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194"/>
      <c r="K61" s="195"/>
      <c r="L61" s="196"/>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194"/>
      <c r="K62" s="195"/>
      <c r="L62" s="196"/>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194"/>
      <c r="K63" s="195"/>
      <c r="L63" s="196"/>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194"/>
      <c r="K64" s="195"/>
      <c r="L64" s="196"/>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194"/>
      <c r="K65" s="195"/>
      <c r="L65" s="196"/>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194"/>
      <c r="K66" s="195"/>
      <c r="L66" s="196"/>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194"/>
      <c r="K67" s="195"/>
      <c r="L67" s="196"/>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194"/>
      <c r="K68" s="195"/>
      <c r="L68" s="196"/>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194"/>
      <c r="K69" s="195"/>
      <c r="L69" s="196"/>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194"/>
      <c r="K70" s="195"/>
      <c r="L70" s="196"/>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194"/>
      <c r="K71" s="195"/>
      <c r="L71" s="196"/>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194"/>
      <c r="K72" s="195"/>
      <c r="L72" s="196"/>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194"/>
      <c r="K73" s="195"/>
      <c r="L73" s="196"/>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194"/>
      <c r="K74" s="195"/>
      <c r="L74" s="196"/>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194"/>
      <c r="K75" s="195"/>
      <c r="L75" s="196"/>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194"/>
      <c r="K76" s="195"/>
      <c r="L76" s="196"/>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194"/>
      <c r="K77" s="195"/>
      <c r="L77" s="196"/>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194"/>
      <c r="K78" s="195"/>
      <c r="L78" s="196"/>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194"/>
      <c r="K79" s="195"/>
      <c r="L79" s="196"/>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194"/>
      <c r="K80" s="195"/>
      <c r="L80" s="196"/>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194"/>
      <c r="K81" s="195"/>
      <c r="L81" s="196"/>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194"/>
      <c r="K82" s="195"/>
      <c r="L82" s="196"/>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194"/>
      <c r="K83" s="195"/>
      <c r="L83" s="196"/>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194"/>
      <c r="K84" s="195"/>
      <c r="L84" s="196"/>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194"/>
      <c r="K85" s="195"/>
      <c r="L85" s="196"/>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194"/>
      <c r="K86" s="195"/>
      <c r="L86" s="196"/>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194"/>
      <c r="K87" s="195"/>
      <c r="L87" s="196"/>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194"/>
      <c r="K88" s="195"/>
      <c r="L88" s="196"/>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194"/>
      <c r="K89" s="195"/>
      <c r="L89" s="196"/>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194"/>
      <c r="K90" s="195"/>
      <c r="L90" s="196"/>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194"/>
      <c r="K91" s="195"/>
      <c r="L91" s="196"/>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194"/>
      <c r="K92" s="195"/>
      <c r="L92" s="196"/>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194"/>
      <c r="K93" s="195"/>
      <c r="L93" s="196"/>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194"/>
      <c r="K94" s="195"/>
      <c r="L94" s="196"/>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194"/>
      <c r="K95" s="195"/>
      <c r="L95" s="196"/>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194"/>
      <c r="K96" s="195"/>
      <c r="L96" s="196"/>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194"/>
      <c r="K97" s="195"/>
      <c r="L97" s="196"/>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194"/>
      <c r="K98" s="195"/>
      <c r="L98" s="196"/>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194"/>
      <c r="K99" s="195"/>
      <c r="L99" s="196"/>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194"/>
      <c r="K100" s="195"/>
      <c r="L100" s="196"/>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194"/>
      <c r="K101" s="195"/>
      <c r="L101" s="196"/>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194"/>
      <c r="K102" s="195"/>
      <c r="L102" s="196"/>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194"/>
      <c r="K103" s="195"/>
      <c r="L103" s="196"/>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194"/>
      <c r="K104" s="195"/>
      <c r="L104" s="196"/>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194"/>
      <c r="K105" s="195"/>
      <c r="L105" s="196"/>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194"/>
      <c r="K106" s="195"/>
      <c r="L106" s="196"/>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194"/>
      <c r="K107" s="195"/>
      <c r="L107" s="196"/>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194"/>
      <c r="K108" s="195"/>
      <c r="L108" s="196"/>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194"/>
      <c r="K109" s="195"/>
      <c r="L109" s="196"/>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194"/>
      <c r="K110" s="195"/>
      <c r="L110" s="196"/>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194"/>
      <c r="K111" s="195"/>
      <c r="L111" s="196"/>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194"/>
      <c r="K112" s="195"/>
      <c r="L112" s="196"/>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194"/>
      <c r="K113" s="195"/>
      <c r="L113" s="196"/>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194"/>
      <c r="K114" s="195"/>
      <c r="L114" s="196"/>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194"/>
      <c r="K115" s="195"/>
      <c r="L115" s="196"/>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194"/>
      <c r="K116" s="195"/>
      <c r="L116" s="196"/>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194"/>
      <c r="K117" s="195"/>
      <c r="L117" s="196"/>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194"/>
      <c r="K118" s="195"/>
      <c r="L118" s="196"/>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194"/>
      <c r="K119" s="195"/>
      <c r="L119" s="196"/>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194"/>
      <c r="K120" s="195"/>
      <c r="L120" s="196"/>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194"/>
      <c r="K121" s="195"/>
      <c r="L121" s="196"/>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194"/>
      <c r="K122" s="195"/>
      <c r="L122" s="196"/>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194"/>
      <c r="K123" s="195"/>
      <c r="L123" s="196"/>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194"/>
      <c r="K124" s="195"/>
      <c r="L124" s="196"/>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194"/>
      <c r="K125" s="195"/>
      <c r="L125" s="196"/>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194"/>
      <c r="K126" s="195"/>
      <c r="L126" s="196"/>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194"/>
      <c r="K127" s="195"/>
      <c r="L127" s="196"/>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194"/>
      <c r="K128" s="195"/>
      <c r="L128" s="196"/>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194"/>
      <c r="K129" s="195"/>
      <c r="L129" s="196"/>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194"/>
      <c r="K130" s="195"/>
      <c r="L130" s="196"/>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194"/>
      <c r="K131" s="195"/>
      <c r="L131" s="196"/>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194"/>
      <c r="K132" s="195"/>
      <c r="L132" s="196"/>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194"/>
      <c r="K133" s="195"/>
      <c r="L133" s="196"/>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194"/>
      <c r="K134" s="195"/>
      <c r="L134" s="196"/>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188"/>
      <c r="K135" s="189"/>
      <c r="L135" s="190"/>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188"/>
      <c r="K136" s="189"/>
      <c r="L136" s="190"/>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188"/>
      <c r="K137" s="189"/>
      <c r="L137" s="190"/>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188"/>
      <c r="K138" s="189"/>
      <c r="L138" s="190"/>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188"/>
      <c r="K139" s="189"/>
      <c r="L139" s="190"/>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188"/>
      <c r="K140" s="189"/>
      <c r="L140" s="190"/>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188"/>
      <c r="K141" s="189"/>
      <c r="L141" s="190"/>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188"/>
      <c r="K142" s="189"/>
      <c r="L142" s="190"/>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188"/>
      <c r="K143" s="189"/>
      <c r="L143" s="190"/>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188"/>
      <c r="K144" s="189"/>
      <c r="L144" s="190"/>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188"/>
      <c r="K145" s="189"/>
      <c r="L145" s="190"/>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188"/>
      <c r="K146" s="189"/>
      <c r="L146" s="190"/>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188"/>
      <c r="K147" s="189"/>
      <c r="L147" s="190"/>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188"/>
      <c r="K148" s="189"/>
      <c r="L148" s="190"/>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188"/>
      <c r="K149" s="189"/>
      <c r="L149" s="190"/>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188"/>
      <c r="K150" s="189"/>
      <c r="L150" s="190"/>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188"/>
      <c r="K151" s="189"/>
      <c r="L151" s="190"/>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188"/>
      <c r="K152" s="189"/>
      <c r="L152" s="190"/>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188"/>
      <c r="K153" s="189"/>
      <c r="L153" s="190"/>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191"/>
      <c r="K154" s="192"/>
      <c r="L154" s="193"/>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portrait"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2020-05-29T03:57:13Z</dcterms:modified>
</cp:coreProperties>
</file>