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05"/>
  <workbookPr date1904="1"/>
  <mc:AlternateContent xmlns:mc="http://schemas.openxmlformats.org/markup-compatibility/2006">
    <mc:Choice Requires="x15">
      <x15ac:absPath xmlns:x15ac="http://schemas.microsoft.com/office/spreadsheetml/2010/11/ac" url="/Users/clipo/Documents/seriation-datasets/frequency/MayerOakes/"/>
    </mc:Choice>
  </mc:AlternateContent>
  <bookViews>
    <workbookView xWindow="60" yWindow="460" windowWidth="19500" windowHeight="15300" tabRatio="549"/>
  </bookViews>
  <sheets>
    <sheet name="Mayer-Oakes Seriation Data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AL_13">Sheet2!$B$22:$O$22</definedName>
    <definedName name="AL_3">Sheet2!$B$6:$O$6</definedName>
    <definedName name="AL_4">Sheet2!$B$10:$O$10</definedName>
    <definedName name="BV_32">Sheet2!$B$37:$O$37</definedName>
    <definedName name="BV_4">Sheet2!$B$26:$O$26</definedName>
    <definedName name="BV_5">Sheet2!$B$38:$O$38</definedName>
    <definedName name="BV_5_IX">Sheet2!#REF!</definedName>
    <definedName name="BV_5_VIII">Sheet2!#REF!</definedName>
    <definedName name="BV_5_X">Sheet2!#REF!</definedName>
    <definedName name="BV_5_XI">Sheet2!#REF!</definedName>
    <definedName name="FA_10">Sheet2!$B$4:$O$4</definedName>
    <definedName name="FA_11">Sheet2!$B$12:$O$12</definedName>
    <definedName name="FA_12">Sheet2!$B$5:$O$5</definedName>
    <definedName name="FA_15">Sheet2!$B$3:$O$3</definedName>
    <definedName name="FA_16">Sheet2!#REF!</definedName>
    <definedName name="FA_17">Sheet2!#REF!</definedName>
    <definedName name="FA_18">Sheet2!#REF!</definedName>
    <definedName name="FA_19">Sheet2!#REF!</definedName>
    <definedName name="FA_2">Sheet2!$B$7:$O$7</definedName>
    <definedName name="FA_20">Sheet2!#REF!</definedName>
    <definedName name="FA_21">Sheet2!#REF!</definedName>
    <definedName name="FA_22">Sheet2!$B$27:$O$27</definedName>
    <definedName name="FA_22_III">Sheet2!#REF!</definedName>
    <definedName name="FA_22_IV">Sheet2!#REF!</definedName>
    <definedName name="FA_23">Sheet2!$B$23:$O$23</definedName>
    <definedName name="FA_8">Sheet2!$B$8:$O$8</definedName>
    <definedName name="GA_22">Sheet2!$B$28:$O$28</definedName>
    <definedName name="GA_23">Sheet2!$B$29:$O$29</definedName>
    <definedName name="GR_1">Sheet2!$B$13:$O$13</definedName>
    <definedName name="GR_13">Sheet2!$B$14:$O$14</definedName>
    <definedName name="GR_15">Sheet2!$B$15:$O$15</definedName>
    <definedName name="GR_2">Sheet2!$B$2:$O$2</definedName>
    <definedName name="GR_6">Sheet2!$B$16:$O$16</definedName>
    <definedName name="HK_34">Sheet2!$B$33:$O$33</definedName>
    <definedName name="OH_6">Sheet2!$B$25:$O$25</definedName>
    <definedName name="OH_7">Sheet2!$B$24:$O$24</definedName>
    <definedName name="SO_1">Sheet2!$B$34:$O$34</definedName>
    <definedName name="SO_10">Sheet2!$B$36:$O$36</definedName>
    <definedName name="SO_11">Sheet2!$B$32:$O$32</definedName>
    <definedName name="SO_11_VI">Sheet2!#REF!</definedName>
    <definedName name="SO_2">Sheet2!$B$30:$O$30</definedName>
    <definedName name="SO_7">Sheet2!$B$31:$O$31</definedName>
    <definedName name="SO_7_V">Sheet2!#REF!</definedName>
    <definedName name="SO_9">Sheet2!$B$35:$O$35</definedName>
    <definedName name="SO_9_VII">Sheet2!#REF!</definedName>
    <definedName name="WH_19">Sheet2!$B$21:$O$21</definedName>
    <definedName name="WH_21">Sheet2!$B$18:$O$18</definedName>
    <definedName name="WH_22">Sheet2!$B$11:$O$11</definedName>
    <definedName name="WH_25">Sheet2!$B$19:$O$19</definedName>
    <definedName name="WH_26">Sheet2!$B$20:$O$20</definedName>
    <definedName name="WH_9">Sheet2!$B$17:$O$17</definedName>
    <definedName name="WM_16">Sheet2!#REF!</definedName>
    <definedName name="WM_17">Sheet2!#REF!</definedName>
    <definedName name="WM_18">Sheet2!#REF!</definedName>
    <definedName name="WM_20">Sheet2!#REF!</definedName>
    <definedName name="WM_21">Sheet2!#REF!</definedName>
    <definedName name="WM_8">Sheet2!$B$9:$O$9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" i="1" l="1"/>
  <c r="J1" i="1"/>
  <c r="L1" i="1"/>
  <c r="N1" i="1"/>
  <c r="P1" i="1"/>
  <c r="R1" i="1"/>
  <c r="T1" i="1"/>
  <c r="V1" i="1"/>
  <c r="X1" i="1"/>
  <c r="Z1" i="1"/>
  <c r="AB1" i="1"/>
  <c r="AD1" i="1"/>
  <c r="AF1" i="1"/>
  <c r="AH1" i="1"/>
  <c r="AJ1" i="1"/>
  <c r="AL1" i="1"/>
  <c r="AN1" i="1"/>
  <c r="AP1" i="1"/>
  <c r="AR1" i="1"/>
  <c r="AT1" i="1"/>
  <c r="AV1" i="1"/>
  <c r="AX1" i="1"/>
  <c r="AZ1" i="1"/>
  <c r="BB1" i="1"/>
  <c r="BD1" i="1"/>
  <c r="BF1" i="1"/>
  <c r="D2" i="1"/>
  <c r="E2" i="1"/>
  <c r="F2" i="1"/>
  <c r="H2" i="1"/>
  <c r="I2" i="1"/>
  <c r="J2" i="1"/>
  <c r="M2" i="1"/>
  <c r="N2" i="1"/>
  <c r="P2" i="1"/>
  <c r="Q2" i="1"/>
  <c r="R2" i="1"/>
  <c r="T2" i="1"/>
  <c r="U2" i="1"/>
  <c r="V2" i="1"/>
  <c r="Y2" i="1"/>
  <c r="Z2" i="1"/>
  <c r="AC2" i="1"/>
  <c r="AD2" i="1"/>
  <c r="AG2" i="1"/>
  <c r="AH2" i="1"/>
  <c r="AK2" i="1"/>
  <c r="AL2" i="1"/>
  <c r="AO2" i="1"/>
  <c r="AP2" i="1"/>
  <c r="AS2" i="1"/>
  <c r="AT2" i="1"/>
  <c r="AW2" i="1"/>
  <c r="AX2" i="1"/>
  <c r="BA2" i="1"/>
  <c r="BB2" i="1"/>
  <c r="BE2" i="1"/>
  <c r="BF2" i="1"/>
  <c r="D3" i="1"/>
  <c r="E3" i="1"/>
  <c r="F3" i="1"/>
  <c r="H3" i="1"/>
  <c r="I3" i="1"/>
  <c r="J3" i="1"/>
  <c r="M3" i="1"/>
  <c r="N3" i="1"/>
  <c r="Q3" i="1"/>
  <c r="R3" i="1"/>
  <c r="U3" i="1"/>
  <c r="V3" i="1"/>
  <c r="Y3" i="1"/>
  <c r="Z3" i="1"/>
  <c r="AC3" i="1"/>
  <c r="AD3" i="1"/>
  <c r="AG3" i="1"/>
  <c r="AH3" i="1"/>
  <c r="AK3" i="1"/>
  <c r="AL3" i="1"/>
  <c r="AO3" i="1"/>
  <c r="AP3" i="1"/>
  <c r="AS3" i="1"/>
  <c r="AT3" i="1"/>
  <c r="AW3" i="1"/>
  <c r="AX3" i="1"/>
  <c r="BA3" i="1"/>
  <c r="BB3" i="1"/>
  <c r="BE3" i="1"/>
  <c r="BF3" i="1"/>
  <c r="D4" i="1"/>
  <c r="E4" i="1"/>
  <c r="F4" i="1"/>
  <c r="H4" i="1"/>
  <c r="I4" i="1"/>
  <c r="J4" i="1"/>
  <c r="L4" i="1"/>
  <c r="M4" i="1"/>
  <c r="N4" i="1"/>
  <c r="Q4" i="1"/>
  <c r="R4" i="1"/>
  <c r="U4" i="1"/>
  <c r="V4" i="1"/>
  <c r="X4" i="1"/>
  <c r="Y4" i="1"/>
  <c r="Z4" i="1"/>
  <c r="AC4" i="1"/>
  <c r="AD4" i="1"/>
  <c r="AG4" i="1"/>
  <c r="AH4" i="1"/>
  <c r="AJ4" i="1"/>
  <c r="AK4" i="1"/>
  <c r="AL4" i="1"/>
  <c r="AO4" i="1"/>
  <c r="AP4" i="1"/>
  <c r="AS4" i="1"/>
  <c r="AT4" i="1"/>
  <c r="AW4" i="1"/>
  <c r="AX4" i="1"/>
  <c r="BA4" i="1"/>
  <c r="BB4" i="1"/>
  <c r="BE4" i="1"/>
  <c r="BF4" i="1"/>
  <c r="D5" i="1"/>
  <c r="E5" i="1"/>
  <c r="F5" i="1"/>
  <c r="H5" i="1"/>
  <c r="I5" i="1"/>
  <c r="J5" i="1"/>
  <c r="M5" i="1"/>
  <c r="N5" i="1"/>
  <c r="Q5" i="1"/>
  <c r="R5" i="1"/>
  <c r="U5" i="1"/>
  <c r="V5" i="1"/>
  <c r="Y5" i="1"/>
  <c r="Z5" i="1"/>
  <c r="AC5" i="1"/>
  <c r="AD5" i="1"/>
  <c r="AG5" i="1"/>
  <c r="AH5" i="1"/>
  <c r="AK5" i="1"/>
  <c r="AL5" i="1"/>
  <c r="AO5" i="1"/>
  <c r="AP5" i="1"/>
  <c r="AS5" i="1"/>
  <c r="AT5" i="1"/>
  <c r="AW5" i="1"/>
  <c r="AX5" i="1"/>
  <c r="BA5" i="1"/>
  <c r="BB5" i="1"/>
  <c r="BE5" i="1"/>
  <c r="BF5" i="1"/>
  <c r="D6" i="1"/>
  <c r="E6" i="1"/>
  <c r="F6" i="1"/>
  <c r="H6" i="1"/>
  <c r="I6" i="1"/>
  <c r="J6" i="1"/>
  <c r="L6" i="1"/>
  <c r="M6" i="1"/>
  <c r="N6" i="1"/>
  <c r="Q6" i="1"/>
  <c r="R6" i="1"/>
  <c r="U6" i="1"/>
  <c r="V6" i="1"/>
  <c r="Y6" i="1"/>
  <c r="Z6" i="1"/>
  <c r="AC6" i="1"/>
  <c r="AD6" i="1"/>
  <c r="AG6" i="1"/>
  <c r="AH6" i="1"/>
  <c r="AK6" i="1"/>
  <c r="AL6" i="1"/>
  <c r="AO6" i="1"/>
  <c r="AP6" i="1"/>
  <c r="AS6" i="1"/>
  <c r="AT6" i="1"/>
  <c r="AW6" i="1"/>
  <c r="AX6" i="1"/>
  <c r="BA6" i="1"/>
  <c r="BB6" i="1"/>
  <c r="BE6" i="1"/>
  <c r="BF6" i="1"/>
  <c r="D7" i="1"/>
  <c r="E7" i="1"/>
  <c r="F7" i="1"/>
  <c r="H7" i="1"/>
  <c r="I7" i="1"/>
  <c r="J7" i="1"/>
  <c r="M7" i="1"/>
  <c r="N7" i="1"/>
  <c r="Q7" i="1"/>
  <c r="R7" i="1"/>
  <c r="U7" i="1"/>
  <c r="V7" i="1"/>
  <c r="Y7" i="1"/>
  <c r="Z7" i="1"/>
  <c r="AC7" i="1"/>
  <c r="AD7" i="1"/>
  <c r="AG7" i="1"/>
  <c r="AH7" i="1"/>
  <c r="AK7" i="1"/>
  <c r="AL7" i="1"/>
  <c r="AO7" i="1"/>
  <c r="AP7" i="1"/>
  <c r="AS7" i="1"/>
  <c r="AT7" i="1"/>
  <c r="AW7" i="1"/>
  <c r="AX7" i="1"/>
  <c r="BA7" i="1"/>
  <c r="BB7" i="1"/>
  <c r="BE7" i="1"/>
  <c r="BF7" i="1"/>
  <c r="D8" i="1"/>
  <c r="E8" i="1"/>
  <c r="F8" i="1"/>
  <c r="H8" i="1"/>
  <c r="I8" i="1"/>
  <c r="J8" i="1"/>
  <c r="M8" i="1"/>
  <c r="N8" i="1"/>
  <c r="Q8" i="1"/>
  <c r="R8" i="1"/>
  <c r="T8" i="1"/>
  <c r="U8" i="1"/>
  <c r="V8" i="1"/>
  <c r="Y8" i="1"/>
  <c r="Z8" i="1"/>
  <c r="AC8" i="1"/>
  <c r="AD8" i="1"/>
  <c r="AG8" i="1"/>
  <c r="AH8" i="1"/>
  <c r="AK8" i="1"/>
  <c r="AL8" i="1"/>
  <c r="AO8" i="1"/>
  <c r="AP8" i="1"/>
  <c r="AS8" i="1"/>
  <c r="AT8" i="1"/>
  <c r="AW8" i="1"/>
  <c r="AX8" i="1"/>
  <c r="BA8" i="1"/>
  <c r="BB8" i="1"/>
  <c r="BE8" i="1"/>
  <c r="BF8" i="1"/>
  <c r="D9" i="1"/>
  <c r="E9" i="1"/>
  <c r="F9" i="1"/>
  <c r="H9" i="1"/>
  <c r="I9" i="1"/>
  <c r="J9" i="1"/>
  <c r="M9" i="1"/>
  <c r="N9" i="1"/>
  <c r="Q9" i="1"/>
  <c r="R9" i="1"/>
  <c r="T9" i="1"/>
  <c r="U9" i="1"/>
  <c r="V9" i="1"/>
  <c r="Y9" i="1"/>
  <c r="Z9" i="1"/>
  <c r="AC9" i="1"/>
  <c r="AD9" i="1"/>
  <c r="AG9" i="1"/>
  <c r="AH9" i="1"/>
  <c r="AJ9" i="1"/>
  <c r="AK9" i="1"/>
  <c r="AL9" i="1"/>
  <c r="AO9" i="1"/>
  <c r="AP9" i="1"/>
  <c r="AS9" i="1"/>
  <c r="AT9" i="1"/>
  <c r="AW9" i="1"/>
  <c r="AX9" i="1"/>
  <c r="BA9" i="1"/>
  <c r="BB9" i="1"/>
  <c r="BE9" i="1"/>
  <c r="BF9" i="1"/>
  <c r="D10" i="1"/>
  <c r="E10" i="1"/>
  <c r="F10" i="1"/>
  <c r="H10" i="1"/>
  <c r="I10" i="1"/>
  <c r="J10" i="1"/>
  <c r="L10" i="1"/>
  <c r="M10" i="1"/>
  <c r="N10" i="1"/>
  <c r="P10" i="1"/>
  <c r="Q10" i="1"/>
  <c r="R10" i="1"/>
  <c r="T10" i="1"/>
  <c r="U10" i="1"/>
  <c r="V10" i="1"/>
  <c r="X10" i="1"/>
  <c r="Y10" i="1"/>
  <c r="Z10" i="1"/>
  <c r="AB10" i="1"/>
  <c r="AC10" i="1"/>
  <c r="AD10" i="1"/>
  <c r="AG10" i="1"/>
  <c r="AH10" i="1"/>
  <c r="AK10" i="1"/>
  <c r="AL10" i="1"/>
  <c r="AO10" i="1"/>
  <c r="AP10" i="1"/>
  <c r="AS10" i="1"/>
  <c r="AT10" i="1"/>
  <c r="AW10" i="1"/>
  <c r="AX10" i="1"/>
  <c r="BA10" i="1"/>
  <c r="BB10" i="1"/>
  <c r="BE10" i="1"/>
  <c r="BF10" i="1"/>
  <c r="D11" i="1"/>
  <c r="E11" i="1"/>
  <c r="F11" i="1"/>
  <c r="H11" i="1"/>
  <c r="I11" i="1"/>
  <c r="J11" i="1"/>
  <c r="L11" i="1"/>
  <c r="M11" i="1"/>
  <c r="N11" i="1"/>
  <c r="Q11" i="1"/>
  <c r="R11" i="1"/>
  <c r="T11" i="1"/>
  <c r="U11" i="1"/>
  <c r="V11" i="1"/>
  <c r="Y11" i="1"/>
  <c r="Z11" i="1"/>
  <c r="AC11" i="1"/>
  <c r="AD11" i="1"/>
  <c r="AG11" i="1"/>
  <c r="AH11" i="1"/>
  <c r="AK11" i="1"/>
  <c r="AL11" i="1"/>
  <c r="AO11" i="1"/>
  <c r="AP11" i="1"/>
  <c r="AS11" i="1"/>
  <c r="AT11" i="1"/>
  <c r="AW11" i="1"/>
  <c r="AX11" i="1"/>
  <c r="BA11" i="1"/>
  <c r="BB11" i="1"/>
  <c r="BE11" i="1"/>
  <c r="BF11" i="1"/>
  <c r="D12" i="1"/>
  <c r="E12" i="1"/>
  <c r="F12" i="1"/>
  <c r="H12" i="1"/>
  <c r="I12" i="1"/>
  <c r="J12" i="1"/>
  <c r="L12" i="1"/>
  <c r="M12" i="1"/>
  <c r="N12" i="1"/>
  <c r="P12" i="1"/>
  <c r="Q12" i="1"/>
  <c r="R12" i="1"/>
  <c r="U12" i="1"/>
  <c r="V12" i="1"/>
  <c r="X12" i="1"/>
  <c r="Y12" i="1"/>
  <c r="Z12" i="1"/>
  <c r="AC12" i="1"/>
  <c r="AD12" i="1"/>
  <c r="AG12" i="1"/>
  <c r="AH12" i="1"/>
  <c r="AK12" i="1"/>
  <c r="AL12" i="1"/>
  <c r="AO12" i="1"/>
  <c r="AP12" i="1"/>
  <c r="AS12" i="1"/>
  <c r="AT12" i="1"/>
  <c r="AW12" i="1"/>
  <c r="AX12" i="1"/>
  <c r="BA12" i="1"/>
  <c r="BB12" i="1"/>
  <c r="BD12" i="1"/>
  <c r="BE12" i="1"/>
  <c r="BF12" i="1"/>
  <c r="D13" i="1"/>
  <c r="E13" i="1"/>
  <c r="F13" i="1"/>
  <c r="H13" i="1"/>
  <c r="I13" i="1"/>
  <c r="J13" i="1"/>
  <c r="M13" i="1"/>
  <c r="N13" i="1"/>
  <c r="Q13" i="1"/>
  <c r="R13" i="1"/>
  <c r="T13" i="1"/>
  <c r="U13" i="1"/>
  <c r="V13" i="1"/>
  <c r="X13" i="1"/>
  <c r="Y13" i="1"/>
  <c r="Z13" i="1"/>
  <c r="AC13" i="1"/>
  <c r="AD13" i="1"/>
  <c r="AG13" i="1"/>
  <c r="AH13" i="1"/>
  <c r="AK13" i="1"/>
  <c r="AL13" i="1"/>
  <c r="AO13" i="1"/>
  <c r="AP13" i="1"/>
  <c r="AS13" i="1"/>
  <c r="AT13" i="1"/>
  <c r="AW13" i="1"/>
  <c r="AX13" i="1"/>
  <c r="BA13" i="1"/>
  <c r="BB13" i="1"/>
  <c r="BE13" i="1"/>
  <c r="BF13" i="1"/>
  <c r="D14" i="1"/>
  <c r="E14" i="1"/>
  <c r="F14" i="1"/>
  <c r="H14" i="1"/>
  <c r="I14" i="1"/>
  <c r="J14" i="1"/>
  <c r="L14" i="1"/>
  <c r="M14" i="1"/>
  <c r="N14" i="1"/>
  <c r="Q14" i="1"/>
  <c r="R14" i="1"/>
  <c r="T14" i="1"/>
  <c r="U14" i="1"/>
  <c r="V14" i="1"/>
  <c r="Y14" i="1"/>
  <c r="Z14" i="1"/>
  <c r="AC14" i="1"/>
  <c r="AD14" i="1"/>
  <c r="AG14" i="1"/>
  <c r="AH14" i="1"/>
  <c r="AK14" i="1"/>
  <c r="AL14" i="1"/>
  <c r="AO14" i="1"/>
  <c r="AP14" i="1"/>
  <c r="AS14" i="1"/>
  <c r="AT14" i="1"/>
  <c r="AW14" i="1"/>
  <c r="AX14" i="1"/>
  <c r="BA14" i="1"/>
  <c r="BB14" i="1"/>
  <c r="BE14" i="1"/>
  <c r="BF14" i="1"/>
  <c r="D15" i="1"/>
  <c r="E15" i="1"/>
  <c r="F15" i="1"/>
  <c r="H15" i="1"/>
  <c r="I15" i="1"/>
  <c r="J15" i="1"/>
  <c r="L15" i="1"/>
  <c r="M15" i="1"/>
  <c r="N15" i="1"/>
  <c r="Q15" i="1"/>
  <c r="R15" i="1"/>
  <c r="U15" i="1"/>
  <c r="V15" i="1"/>
  <c r="Y15" i="1"/>
  <c r="Z15" i="1"/>
  <c r="AC15" i="1"/>
  <c r="AD15" i="1"/>
  <c r="AG15" i="1"/>
  <c r="AH15" i="1"/>
  <c r="AK15" i="1"/>
  <c r="AL15" i="1"/>
  <c r="AO15" i="1"/>
  <c r="AP15" i="1"/>
  <c r="AS15" i="1"/>
  <c r="AT15" i="1"/>
  <c r="AW15" i="1"/>
  <c r="AX15" i="1"/>
  <c r="BA15" i="1"/>
  <c r="BB15" i="1"/>
  <c r="BE15" i="1"/>
  <c r="BF15" i="1"/>
  <c r="D16" i="1"/>
  <c r="E16" i="1"/>
  <c r="F16" i="1"/>
  <c r="H16" i="1"/>
  <c r="I16" i="1"/>
  <c r="J16" i="1"/>
  <c r="M16" i="1"/>
  <c r="N16" i="1"/>
  <c r="Q16" i="1"/>
  <c r="R16" i="1"/>
  <c r="U16" i="1"/>
  <c r="V16" i="1"/>
  <c r="X16" i="1"/>
  <c r="Y16" i="1"/>
  <c r="Z16" i="1"/>
  <c r="AC16" i="1"/>
  <c r="AD16" i="1"/>
  <c r="AG16" i="1"/>
  <c r="AH16" i="1"/>
  <c r="AK16" i="1"/>
  <c r="AL16" i="1"/>
  <c r="AO16" i="1"/>
  <c r="AP16" i="1"/>
  <c r="AS16" i="1"/>
  <c r="AT16" i="1"/>
  <c r="AW16" i="1"/>
  <c r="AX16" i="1"/>
  <c r="BA16" i="1"/>
  <c r="BB16" i="1"/>
  <c r="BE16" i="1"/>
  <c r="BF16" i="1"/>
  <c r="D17" i="1"/>
  <c r="E17" i="1"/>
  <c r="F17" i="1"/>
  <c r="H17" i="1"/>
  <c r="I17" i="1"/>
  <c r="J17" i="1"/>
  <c r="M17" i="1"/>
  <c r="N17" i="1"/>
  <c r="Q17" i="1"/>
  <c r="R17" i="1"/>
  <c r="T17" i="1"/>
  <c r="U17" i="1"/>
  <c r="V17" i="1"/>
  <c r="Y17" i="1"/>
  <c r="Z17" i="1"/>
  <c r="AC17" i="1"/>
  <c r="AD17" i="1"/>
  <c r="AG17" i="1"/>
  <c r="AH17" i="1"/>
  <c r="AK17" i="1"/>
  <c r="AL17" i="1"/>
  <c r="AO17" i="1"/>
  <c r="AP17" i="1"/>
  <c r="AS17" i="1"/>
  <c r="AT17" i="1"/>
  <c r="AW17" i="1"/>
  <c r="AX17" i="1"/>
  <c r="BA17" i="1"/>
  <c r="BB17" i="1"/>
  <c r="BE17" i="1"/>
  <c r="BF17" i="1"/>
  <c r="D18" i="1"/>
  <c r="E18" i="1"/>
  <c r="F18" i="1"/>
  <c r="H18" i="1"/>
  <c r="I18" i="1"/>
  <c r="J18" i="1"/>
  <c r="M18" i="1"/>
  <c r="N18" i="1"/>
  <c r="Q18" i="1"/>
  <c r="R18" i="1"/>
  <c r="T18" i="1"/>
  <c r="U18" i="1"/>
  <c r="V18" i="1"/>
  <c r="X18" i="1"/>
  <c r="Y18" i="1"/>
  <c r="Z18" i="1"/>
  <c r="AB18" i="1"/>
  <c r="AC18" i="1"/>
  <c r="AD18" i="1"/>
  <c r="AG18" i="1"/>
  <c r="AH18" i="1"/>
  <c r="AK18" i="1"/>
  <c r="AL18" i="1"/>
  <c r="AO18" i="1"/>
  <c r="AP18" i="1"/>
  <c r="AS18" i="1"/>
  <c r="AT18" i="1"/>
  <c r="AW18" i="1"/>
  <c r="AX18" i="1"/>
  <c r="BA18" i="1"/>
  <c r="BB18" i="1"/>
  <c r="BE18" i="1"/>
  <c r="BF18" i="1"/>
  <c r="D19" i="1"/>
  <c r="E19" i="1"/>
  <c r="F19" i="1"/>
  <c r="H19" i="1"/>
  <c r="I19" i="1"/>
  <c r="J19" i="1"/>
  <c r="L19" i="1"/>
  <c r="M19" i="1"/>
  <c r="N19" i="1"/>
  <c r="P19" i="1"/>
  <c r="Q19" i="1"/>
  <c r="R19" i="1"/>
  <c r="T19" i="1"/>
  <c r="U19" i="1"/>
  <c r="V19" i="1"/>
  <c r="Y19" i="1"/>
  <c r="Z19" i="1"/>
  <c r="AC19" i="1"/>
  <c r="AD19" i="1"/>
  <c r="AG19" i="1"/>
  <c r="AH19" i="1"/>
  <c r="AK19" i="1"/>
  <c r="AL19" i="1"/>
  <c r="AO19" i="1"/>
  <c r="AP19" i="1"/>
  <c r="AS19" i="1"/>
  <c r="AT19" i="1"/>
  <c r="AW19" i="1"/>
  <c r="AX19" i="1"/>
  <c r="BA19" i="1"/>
  <c r="BB19" i="1"/>
  <c r="BE19" i="1"/>
  <c r="BF19" i="1"/>
  <c r="D20" i="1"/>
  <c r="E20" i="1"/>
  <c r="F20" i="1"/>
  <c r="H20" i="1"/>
  <c r="I20" i="1"/>
  <c r="J20" i="1"/>
  <c r="L20" i="1"/>
  <c r="M20" i="1"/>
  <c r="N20" i="1"/>
  <c r="P20" i="1"/>
  <c r="Q20" i="1"/>
  <c r="R20" i="1"/>
  <c r="T20" i="1"/>
  <c r="U20" i="1"/>
  <c r="V20" i="1"/>
  <c r="Y20" i="1"/>
  <c r="Z20" i="1"/>
  <c r="AC20" i="1"/>
  <c r="AD20" i="1"/>
  <c r="AG20" i="1"/>
  <c r="AH20" i="1"/>
  <c r="AK20" i="1"/>
  <c r="AL20" i="1"/>
  <c r="AO20" i="1"/>
  <c r="AP20" i="1"/>
  <c r="AS20" i="1"/>
  <c r="AT20" i="1"/>
  <c r="AW20" i="1"/>
  <c r="AX20" i="1"/>
  <c r="BA20" i="1"/>
  <c r="BB20" i="1"/>
  <c r="BE20" i="1"/>
  <c r="BF20" i="1"/>
  <c r="D21" i="1"/>
  <c r="E21" i="1"/>
  <c r="F21" i="1"/>
  <c r="H21" i="1"/>
  <c r="I21" i="1"/>
  <c r="J21" i="1"/>
  <c r="L21" i="1"/>
  <c r="M21" i="1"/>
  <c r="N21" i="1"/>
  <c r="P21" i="1"/>
  <c r="Q21" i="1"/>
  <c r="R21" i="1"/>
  <c r="T21" i="1"/>
  <c r="U21" i="1"/>
  <c r="V21" i="1"/>
  <c r="X21" i="1"/>
  <c r="Y21" i="1"/>
  <c r="Z21" i="1"/>
  <c r="AB21" i="1"/>
  <c r="AC21" i="1"/>
  <c r="AD21" i="1"/>
  <c r="AG21" i="1"/>
  <c r="AH21" i="1"/>
  <c r="AK21" i="1"/>
  <c r="AL21" i="1"/>
  <c r="AO21" i="1"/>
  <c r="AP21" i="1"/>
  <c r="AS21" i="1"/>
  <c r="AT21" i="1"/>
  <c r="AW21" i="1"/>
  <c r="AX21" i="1"/>
  <c r="BA21" i="1"/>
  <c r="BB21" i="1"/>
  <c r="BE21" i="1"/>
  <c r="BF21" i="1"/>
  <c r="D22" i="1"/>
  <c r="E22" i="1"/>
  <c r="F22" i="1"/>
  <c r="H22" i="1"/>
  <c r="I22" i="1"/>
  <c r="J22" i="1"/>
  <c r="L22" i="1"/>
  <c r="M22" i="1"/>
  <c r="N22" i="1"/>
  <c r="P22" i="1"/>
  <c r="Q22" i="1"/>
  <c r="R22" i="1"/>
  <c r="T22" i="1"/>
  <c r="U22" i="1"/>
  <c r="V22" i="1"/>
  <c r="X22" i="1"/>
  <c r="Y22" i="1"/>
  <c r="Z22" i="1"/>
  <c r="AB22" i="1"/>
  <c r="AC22" i="1"/>
  <c r="AD22" i="1"/>
  <c r="AG22" i="1"/>
  <c r="AH22" i="1"/>
  <c r="AJ22" i="1"/>
  <c r="AK22" i="1"/>
  <c r="AL22" i="1"/>
  <c r="AN22" i="1"/>
  <c r="AO22" i="1"/>
  <c r="AP22" i="1"/>
  <c r="AS22" i="1"/>
  <c r="AT22" i="1"/>
  <c r="AW22" i="1"/>
  <c r="AX22" i="1"/>
  <c r="BA22" i="1"/>
  <c r="BB22" i="1"/>
  <c r="BE22" i="1"/>
  <c r="BF22" i="1"/>
  <c r="D23" i="1"/>
  <c r="E23" i="1"/>
  <c r="F23" i="1"/>
  <c r="H23" i="1"/>
  <c r="I23" i="1"/>
  <c r="J23" i="1"/>
  <c r="M23" i="1"/>
  <c r="N23" i="1"/>
  <c r="Q23" i="1"/>
  <c r="R23" i="1"/>
  <c r="U23" i="1"/>
  <c r="V23" i="1"/>
  <c r="X23" i="1"/>
  <c r="Y23" i="1"/>
  <c r="Z23" i="1"/>
  <c r="AB23" i="1"/>
  <c r="AC23" i="1"/>
  <c r="AD23" i="1"/>
  <c r="AG23" i="1"/>
  <c r="AH23" i="1"/>
  <c r="AK23" i="1"/>
  <c r="AL23" i="1"/>
  <c r="AO23" i="1"/>
  <c r="AP23" i="1"/>
  <c r="AS23" i="1"/>
  <c r="AT23" i="1"/>
  <c r="AW23" i="1"/>
  <c r="AX23" i="1"/>
  <c r="BA23" i="1"/>
  <c r="BB23" i="1"/>
  <c r="BE23" i="1"/>
  <c r="BF23" i="1"/>
  <c r="D24" i="1"/>
  <c r="E24" i="1"/>
  <c r="F24" i="1"/>
  <c r="H24" i="1"/>
  <c r="I24" i="1"/>
  <c r="J24" i="1"/>
  <c r="M24" i="1"/>
  <c r="N24" i="1"/>
  <c r="Q24" i="1"/>
  <c r="R24" i="1"/>
  <c r="T24" i="1"/>
  <c r="U24" i="1"/>
  <c r="V24" i="1"/>
  <c r="X24" i="1"/>
  <c r="Y24" i="1"/>
  <c r="Z24" i="1"/>
  <c r="AB24" i="1"/>
  <c r="AC24" i="1"/>
  <c r="AD24" i="1"/>
  <c r="AG24" i="1"/>
  <c r="AH24" i="1"/>
  <c r="AJ24" i="1"/>
  <c r="AK24" i="1"/>
  <c r="AL24" i="1"/>
  <c r="AN24" i="1"/>
  <c r="AO24" i="1"/>
  <c r="AP24" i="1"/>
  <c r="AS24" i="1"/>
  <c r="AT24" i="1"/>
  <c r="AW24" i="1"/>
  <c r="AX24" i="1"/>
  <c r="AZ24" i="1"/>
  <c r="BA24" i="1"/>
  <c r="BB24" i="1"/>
  <c r="BE24" i="1"/>
  <c r="BF24" i="1"/>
  <c r="D25" i="1"/>
  <c r="E25" i="1"/>
  <c r="F25" i="1"/>
  <c r="H25" i="1"/>
  <c r="I25" i="1"/>
  <c r="J25" i="1"/>
  <c r="L25" i="1"/>
  <c r="M25" i="1"/>
  <c r="N25" i="1"/>
  <c r="Q25" i="1"/>
  <c r="R25" i="1"/>
  <c r="T25" i="1"/>
  <c r="U25" i="1"/>
  <c r="V25" i="1"/>
  <c r="X25" i="1"/>
  <c r="Y25" i="1"/>
  <c r="Z25" i="1"/>
  <c r="AB25" i="1"/>
  <c r="AC25" i="1"/>
  <c r="AD25" i="1"/>
  <c r="AG25" i="1"/>
  <c r="AH25" i="1"/>
  <c r="AK25" i="1"/>
  <c r="AL25" i="1"/>
  <c r="AO25" i="1"/>
  <c r="AP25" i="1"/>
  <c r="AS25" i="1"/>
  <c r="AT25" i="1"/>
  <c r="AW25" i="1"/>
  <c r="AX25" i="1"/>
  <c r="BA25" i="1"/>
  <c r="BB25" i="1"/>
  <c r="BE25" i="1"/>
  <c r="BF25" i="1"/>
  <c r="D26" i="1"/>
  <c r="E26" i="1"/>
  <c r="F26" i="1"/>
  <c r="H26" i="1"/>
  <c r="I26" i="1"/>
  <c r="J26" i="1"/>
  <c r="L26" i="1"/>
  <c r="M26" i="1"/>
  <c r="N26" i="1"/>
  <c r="Q26" i="1"/>
  <c r="R26" i="1"/>
  <c r="T26" i="1"/>
  <c r="U26" i="1"/>
  <c r="V26" i="1"/>
  <c r="X26" i="1"/>
  <c r="Y26" i="1"/>
  <c r="Z26" i="1"/>
  <c r="AB26" i="1"/>
  <c r="AC26" i="1"/>
  <c r="AD26" i="1"/>
  <c r="AG26" i="1"/>
  <c r="AH26" i="1"/>
  <c r="AJ26" i="1"/>
  <c r="AK26" i="1"/>
  <c r="AL26" i="1"/>
  <c r="AO26" i="1"/>
  <c r="AP26" i="1"/>
  <c r="AS26" i="1"/>
  <c r="AT26" i="1"/>
  <c r="AW26" i="1"/>
  <c r="AX26" i="1"/>
  <c r="BA26" i="1"/>
  <c r="BB26" i="1"/>
  <c r="BD26" i="1"/>
  <c r="BE26" i="1"/>
  <c r="BF26" i="1"/>
  <c r="D27" i="1"/>
  <c r="E27" i="1"/>
  <c r="F27" i="1"/>
  <c r="H27" i="1"/>
  <c r="I27" i="1"/>
  <c r="J27" i="1"/>
  <c r="M27" i="1"/>
  <c r="N27" i="1"/>
  <c r="Q27" i="1"/>
  <c r="R27" i="1"/>
  <c r="U27" i="1"/>
  <c r="V27" i="1"/>
  <c r="X27" i="1"/>
  <c r="Y27" i="1"/>
  <c r="Z27" i="1"/>
  <c r="AB27" i="1"/>
  <c r="AC27" i="1"/>
  <c r="AD27" i="1"/>
  <c r="AG27" i="1"/>
  <c r="AH27" i="1"/>
  <c r="AK27" i="1"/>
  <c r="AL27" i="1"/>
  <c r="AO27" i="1"/>
  <c r="AP27" i="1"/>
  <c r="AS27" i="1"/>
  <c r="AT27" i="1"/>
  <c r="AW27" i="1"/>
  <c r="AX27" i="1"/>
  <c r="BA27" i="1"/>
  <c r="BB27" i="1"/>
  <c r="BE27" i="1"/>
  <c r="BF27" i="1"/>
  <c r="D28" i="1"/>
  <c r="E28" i="1"/>
  <c r="F28" i="1"/>
  <c r="H28" i="1"/>
  <c r="I28" i="1"/>
  <c r="J28" i="1"/>
  <c r="M28" i="1"/>
  <c r="N28" i="1"/>
  <c r="Q28" i="1"/>
  <c r="R28" i="1"/>
  <c r="U28" i="1"/>
  <c r="V28" i="1"/>
  <c r="X28" i="1"/>
  <c r="Y28" i="1"/>
  <c r="Z28" i="1"/>
  <c r="AB28" i="1"/>
  <c r="AC28" i="1"/>
  <c r="AD28" i="1"/>
  <c r="AG28" i="1"/>
  <c r="AH28" i="1"/>
  <c r="AK28" i="1"/>
  <c r="AL28" i="1"/>
  <c r="AO28" i="1"/>
  <c r="AP28" i="1"/>
  <c r="AS28" i="1"/>
  <c r="AT28" i="1"/>
  <c r="AW28" i="1"/>
  <c r="AX28" i="1"/>
  <c r="BA28" i="1"/>
  <c r="BB28" i="1"/>
  <c r="BE28" i="1"/>
  <c r="BF28" i="1"/>
  <c r="D29" i="1"/>
  <c r="E29" i="1"/>
  <c r="F29" i="1"/>
  <c r="H29" i="1"/>
  <c r="I29" i="1"/>
  <c r="J29" i="1"/>
  <c r="M29" i="1"/>
  <c r="N29" i="1"/>
  <c r="Q29" i="1"/>
  <c r="R29" i="1"/>
  <c r="U29" i="1"/>
  <c r="V29" i="1"/>
  <c r="X29" i="1"/>
  <c r="Y29" i="1"/>
  <c r="Z29" i="1"/>
  <c r="AB29" i="1"/>
  <c r="AC29" i="1"/>
  <c r="AD29" i="1"/>
  <c r="AG29" i="1"/>
  <c r="AH29" i="1"/>
  <c r="AK29" i="1"/>
  <c r="AL29" i="1"/>
  <c r="AO29" i="1"/>
  <c r="AP29" i="1"/>
  <c r="AS29" i="1"/>
  <c r="AT29" i="1"/>
  <c r="AW29" i="1"/>
  <c r="AX29" i="1"/>
  <c r="BA29" i="1"/>
  <c r="BB29" i="1"/>
  <c r="BE29" i="1"/>
  <c r="BF29" i="1"/>
  <c r="D30" i="1"/>
  <c r="E30" i="1"/>
  <c r="F30" i="1"/>
  <c r="H30" i="1"/>
  <c r="I30" i="1"/>
  <c r="J30" i="1"/>
  <c r="M30" i="1"/>
  <c r="N30" i="1"/>
  <c r="Q30" i="1"/>
  <c r="R30" i="1"/>
  <c r="U30" i="1"/>
  <c r="V30" i="1"/>
  <c r="X30" i="1"/>
  <c r="Y30" i="1"/>
  <c r="Z30" i="1"/>
  <c r="AB30" i="1"/>
  <c r="AC30" i="1"/>
  <c r="AD30" i="1"/>
  <c r="AG30" i="1"/>
  <c r="AH30" i="1"/>
  <c r="AK30" i="1"/>
  <c r="AL30" i="1"/>
  <c r="AO30" i="1"/>
  <c r="AP30" i="1"/>
  <c r="AS30" i="1"/>
  <c r="AT30" i="1"/>
  <c r="AW30" i="1"/>
  <c r="AX30" i="1"/>
  <c r="BA30" i="1"/>
  <c r="BB30" i="1"/>
  <c r="BE30" i="1"/>
  <c r="BF30" i="1"/>
  <c r="D31" i="1"/>
  <c r="E31" i="1"/>
  <c r="F31" i="1"/>
  <c r="I31" i="1"/>
  <c r="J31" i="1"/>
  <c r="M31" i="1"/>
  <c r="N31" i="1"/>
  <c r="Q31" i="1"/>
  <c r="R31" i="1"/>
  <c r="U31" i="1"/>
  <c r="V31" i="1"/>
  <c r="X31" i="1"/>
  <c r="Y31" i="1"/>
  <c r="Z31" i="1"/>
  <c r="AB31" i="1"/>
  <c r="AC31" i="1"/>
  <c r="AD31" i="1"/>
  <c r="AG31" i="1"/>
  <c r="AH31" i="1"/>
  <c r="AK31" i="1"/>
  <c r="AL31" i="1"/>
  <c r="AO31" i="1"/>
  <c r="AP31" i="1"/>
  <c r="AS31" i="1"/>
  <c r="AT31" i="1"/>
  <c r="AW31" i="1"/>
  <c r="AX31" i="1"/>
  <c r="BA31" i="1"/>
  <c r="BB31" i="1"/>
  <c r="BE31" i="1"/>
  <c r="BF31" i="1"/>
  <c r="D32" i="1"/>
  <c r="E32" i="1"/>
  <c r="F32" i="1"/>
  <c r="I32" i="1"/>
  <c r="J32" i="1"/>
  <c r="M32" i="1"/>
  <c r="N32" i="1"/>
  <c r="Q32" i="1"/>
  <c r="R32" i="1"/>
  <c r="U32" i="1"/>
  <c r="V32" i="1"/>
  <c r="X32" i="1"/>
  <c r="Y32" i="1"/>
  <c r="Z32" i="1"/>
  <c r="AC32" i="1"/>
  <c r="AD32" i="1"/>
  <c r="AF32" i="1"/>
  <c r="AG32" i="1"/>
  <c r="AH32" i="1"/>
  <c r="AK32" i="1"/>
  <c r="AL32" i="1"/>
  <c r="AO32" i="1"/>
  <c r="AP32" i="1"/>
  <c r="AS32" i="1"/>
  <c r="AT32" i="1"/>
  <c r="AW32" i="1"/>
  <c r="AX32" i="1"/>
  <c r="BA32" i="1"/>
  <c r="BB32" i="1"/>
  <c r="BE32" i="1"/>
  <c r="BF32" i="1"/>
  <c r="D33" i="1"/>
  <c r="E33" i="1"/>
  <c r="F33" i="1"/>
  <c r="H33" i="1"/>
  <c r="I33" i="1"/>
  <c r="J33" i="1"/>
  <c r="M33" i="1"/>
  <c r="N33" i="1"/>
  <c r="Q33" i="1"/>
  <c r="R33" i="1"/>
  <c r="T33" i="1"/>
  <c r="U33" i="1"/>
  <c r="V33" i="1"/>
  <c r="X33" i="1"/>
  <c r="Y33" i="1"/>
  <c r="Z33" i="1"/>
  <c r="AB33" i="1"/>
  <c r="AC33" i="1"/>
  <c r="AD33" i="1"/>
  <c r="AG33" i="1"/>
  <c r="AH33" i="1"/>
  <c r="AJ33" i="1"/>
  <c r="AK33" i="1"/>
  <c r="AL33" i="1"/>
  <c r="AN33" i="1"/>
  <c r="AO33" i="1"/>
  <c r="AP33" i="1"/>
  <c r="AR33" i="1"/>
  <c r="AS33" i="1"/>
  <c r="AT33" i="1"/>
  <c r="AV33" i="1"/>
  <c r="AW33" i="1"/>
  <c r="AX33" i="1"/>
  <c r="BA33" i="1"/>
  <c r="BB33" i="1"/>
  <c r="BD33" i="1"/>
  <c r="BE33" i="1"/>
  <c r="BF33" i="1"/>
  <c r="D34" i="1"/>
  <c r="E34" i="1"/>
  <c r="F34" i="1"/>
  <c r="I34" i="1"/>
  <c r="J34" i="1"/>
  <c r="M34" i="1"/>
  <c r="N34" i="1"/>
  <c r="Q34" i="1"/>
  <c r="R34" i="1"/>
  <c r="U34" i="1"/>
  <c r="V34" i="1"/>
  <c r="X34" i="1"/>
  <c r="Y34" i="1"/>
  <c r="Z34" i="1"/>
  <c r="AB34" i="1"/>
  <c r="AC34" i="1"/>
  <c r="AD34" i="1"/>
  <c r="AG34" i="1"/>
  <c r="AH34" i="1"/>
  <c r="AK34" i="1"/>
  <c r="AL34" i="1"/>
  <c r="AO34" i="1"/>
  <c r="AP34" i="1"/>
  <c r="AS34" i="1"/>
  <c r="AT34" i="1"/>
  <c r="AW34" i="1"/>
  <c r="AX34" i="1"/>
  <c r="BA34" i="1"/>
  <c r="BB34" i="1"/>
  <c r="BE34" i="1"/>
  <c r="BF34" i="1"/>
  <c r="D35" i="1"/>
  <c r="E35" i="1"/>
  <c r="F35" i="1"/>
  <c r="H35" i="1"/>
  <c r="I35" i="1"/>
  <c r="J35" i="1"/>
  <c r="M35" i="1"/>
  <c r="N35" i="1"/>
  <c r="Q35" i="1"/>
  <c r="R35" i="1"/>
  <c r="U35" i="1"/>
  <c r="V35" i="1"/>
  <c r="X35" i="1"/>
  <c r="Y35" i="1"/>
  <c r="Z35" i="1"/>
  <c r="AB35" i="1"/>
  <c r="AC35" i="1"/>
  <c r="AD35" i="1"/>
  <c r="AF35" i="1"/>
  <c r="AG35" i="1"/>
  <c r="AH35" i="1"/>
  <c r="AK35" i="1"/>
  <c r="AL35" i="1"/>
  <c r="AO35" i="1"/>
  <c r="AP35" i="1"/>
  <c r="AS35" i="1"/>
  <c r="AT35" i="1"/>
  <c r="AW35" i="1"/>
  <c r="AX35" i="1"/>
  <c r="BA35" i="1"/>
  <c r="BB35" i="1"/>
  <c r="BE35" i="1"/>
  <c r="BF35" i="1"/>
  <c r="E36" i="1"/>
  <c r="F36" i="1"/>
  <c r="I36" i="1"/>
  <c r="J36" i="1"/>
  <c r="M36" i="1"/>
  <c r="N36" i="1"/>
  <c r="Q36" i="1"/>
  <c r="R36" i="1"/>
  <c r="U36" i="1"/>
  <c r="V36" i="1"/>
  <c r="X36" i="1"/>
  <c r="Y36" i="1"/>
  <c r="Z36" i="1"/>
  <c r="AB36" i="1"/>
  <c r="AC36" i="1"/>
  <c r="AD36" i="1"/>
  <c r="AF36" i="1"/>
  <c r="AG36" i="1"/>
  <c r="AH36" i="1"/>
  <c r="AK36" i="1"/>
  <c r="AL36" i="1"/>
  <c r="AO36" i="1"/>
  <c r="AP36" i="1"/>
  <c r="AS36" i="1"/>
  <c r="AT36" i="1"/>
  <c r="AW36" i="1"/>
  <c r="AX36" i="1"/>
  <c r="BA36" i="1"/>
  <c r="BB36" i="1"/>
  <c r="BE36" i="1"/>
  <c r="BF36" i="1"/>
  <c r="D37" i="1"/>
  <c r="E37" i="1"/>
  <c r="F37" i="1"/>
  <c r="H37" i="1"/>
  <c r="I37" i="1"/>
  <c r="J37" i="1"/>
  <c r="L37" i="1"/>
  <c r="M37" i="1"/>
  <c r="N37" i="1"/>
  <c r="Q37" i="1"/>
  <c r="R37" i="1"/>
  <c r="U37" i="1"/>
  <c r="V37" i="1"/>
  <c r="X37" i="1"/>
  <c r="Y37" i="1"/>
  <c r="Z37" i="1"/>
  <c r="AB37" i="1"/>
  <c r="AC37" i="1"/>
  <c r="AD37" i="1"/>
  <c r="AG37" i="1"/>
  <c r="AH37" i="1"/>
  <c r="AJ37" i="1"/>
  <c r="AK37" i="1"/>
  <c r="AL37" i="1"/>
  <c r="AN37" i="1"/>
  <c r="AO37" i="1"/>
  <c r="AP37" i="1"/>
  <c r="AR37" i="1"/>
  <c r="AS37" i="1"/>
  <c r="AT37" i="1"/>
  <c r="AV37" i="1"/>
  <c r="AW37" i="1"/>
  <c r="AX37" i="1"/>
  <c r="BA37" i="1"/>
  <c r="BB37" i="1"/>
  <c r="BD37" i="1"/>
  <c r="BE37" i="1"/>
  <c r="BF37" i="1"/>
  <c r="E38" i="1"/>
  <c r="F38" i="1"/>
  <c r="I38" i="1"/>
  <c r="J38" i="1"/>
  <c r="M38" i="1"/>
  <c r="N38" i="1"/>
  <c r="Q38" i="1"/>
  <c r="R38" i="1"/>
  <c r="U38" i="1"/>
  <c r="V38" i="1"/>
  <c r="X38" i="1"/>
  <c r="Y38" i="1"/>
  <c r="Z38" i="1"/>
  <c r="AC38" i="1"/>
  <c r="AD38" i="1"/>
  <c r="AG38" i="1"/>
  <c r="AH38" i="1"/>
  <c r="AJ38" i="1"/>
  <c r="AK38" i="1"/>
  <c r="AL38" i="1"/>
  <c r="AN38" i="1"/>
  <c r="AO38" i="1"/>
  <c r="AP38" i="1"/>
  <c r="AS38" i="1"/>
  <c r="AT38" i="1"/>
  <c r="AV38" i="1"/>
  <c r="AW38" i="1"/>
  <c r="AX38" i="1"/>
  <c r="BA38" i="1"/>
  <c r="BB38" i="1"/>
  <c r="BD38" i="1"/>
  <c r="BE38" i="1"/>
  <c r="BF38" i="1"/>
  <c r="B2" i="3"/>
  <c r="B3" i="3"/>
  <c r="C3" i="3"/>
  <c r="B4" i="3"/>
  <c r="C4" i="3"/>
  <c r="D4" i="3"/>
  <c r="B5" i="3"/>
  <c r="C5" i="3"/>
  <c r="D5" i="3"/>
  <c r="E5" i="3"/>
  <c r="B6" i="3"/>
  <c r="C6" i="3"/>
  <c r="D6" i="3"/>
  <c r="E6" i="3"/>
  <c r="F6" i="3"/>
  <c r="B7" i="3"/>
  <c r="C7" i="3"/>
  <c r="D7" i="3"/>
  <c r="E7" i="3"/>
  <c r="F7" i="3"/>
  <c r="G7" i="3"/>
  <c r="B8" i="3"/>
  <c r="C8" i="3"/>
  <c r="D8" i="3"/>
  <c r="E8" i="3"/>
  <c r="F8" i="3"/>
  <c r="G8" i="3"/>
  <c r="H8" i="3"/>
  <c r="B9" i="3"/>
  <c r="C9" i="3"/>
  <c r="D9" i="3"/>
  <c r="E9" i="3"/>
  <c r="F9" i="3"/>
  <c r="G9" i="3"/>
  <c r="H9" i="3"/>
  <c r="I9" i="3"/>
  <c r="B10" i="3"/>
  <c r="C10" i="3"/>
  <c r="D10" i="3"/>
  <c r="E10" i="3"/>
  <c r="F10" i="3"/>
  <c r="G10" i="3"/>
  <c r="H10" i="3"/>
  <c r="I10" i="3"/>
  <c r="J10" i="3"/>
  <c r="B11" i="3"/>
  <c r="C11" i="3"/>
  <c r="D11" i="3"/>
  <c r="E11" i="3"/>
  <c r="F11" i="3"/>
  <c r="G11" i="3"/>
  <c r="H11" i="3"/>
  <c r="I11" i="3"/>
  <c r="J11" i="3"/>
  <c r="K11" i="3"/>
  <c r="B12" i="3"/>
  <c r="C12" i="3"/>
  <c r="D12" i="3"/>
  <c r="E12" i="3"/>
  <c r="F12" i="3"/>
  <c r="G12" i="3"/>
  <c r="H12" i="3"/>
  <c r="I12" i="3"/>
  <c r="J12" i="3"/>
  <c r="K12" i="3"/>
  <c r="L12" i="3"/>
  <c r="B13" i="3"/>
  <c r="C13" i="3"/>
  <c r="D13" i="3"/>
  <c r="E13" i="3"/>
  <c r="F13" i="3"/>
  <c r="G13" i="3"/>
  <c r="H13" i="3"/>
  <c r="I13" i="3"/>
  <c r="J13" i="3"/>
  <c r="K13" i="3"/>
  <c r="L13" i="3"/>
  <c r="M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B2" i="5"/>
  <c r="B3" i="5"/>
  <c r="C3" i="5"/>
  <c r="B4" i="5"/>
  <c r="C4" i="5"/>
  <c r="D4" i="5"/>
  <c r="B5" i="5"/>
  <c r="C5" i="5"/>
  <c r="D5" i="5"/>
  <c r="E5" i="5"/>
  <c r="B6" i="5"/>
  <c r="C6" i="5"/>
  <c r="D6" i="5"/>
  <c r="E6" i="5"/>
  <c r="F6" i="5"/>
  <c r="B7" i="5"/>
  <c r="C7" i="5"/>
  <c r="D7" i="5"/>
  <c r="E7" i="5"/>
  <c r="F7" i="5"/>
  <c r="G7" i="5"/>
  <c r="B8" i="5"/>
  <c r="C8" i="5"/>
  <c r="D8" i="5"/>
  <c r="E8" i="5"/>
  <c r="F8" i="5"/>
  <c r="G8" i="5"/>
  <c r="H8" i="5"/>
  <c r="B9" i="5"/>
  <c r="C9" i="5"/>
  <c r="D9" i="5"/>
  <c r="E9" i="5"/>
  <c r="F9" i="5"/>
  <c r="G9" i="5"/>
  <c r="H9" i="5"/>
  <c r="I9" i="5"/>
  <c r="B10" i="5"/>
  <c r="C10" i="5"/>
  <c r="D10" i="5"/>
  <c r="E10" i="5"/>
  <c r="F10" i="5"/>
  <c r="G10" i="5"/>
  <c r="H10" i="5"/>
  <c r="I10" i="5"/>
  <c r="J10" i="5"/>
  <c r="B11" i="5"/>
  <c r="C11" i="5"/>
  <c r="D11" i="5"/>
  <c r="E11" i="5"/>
  <c r="F11" i="5"/>
  <c r="G11" i="5"/>
  <c r="H11" i="5"/>
  <c r="I11" i="5"/>
  <c r="J11" i="5"/>
  <c r="K11" i="5"/>
  <c r="B12" i="5"/>
  <c r="C12" i="5"/>
  <c r="D12" i="5"/>
  <c r="E12" i="5"/>
  <c r="F12" i="5"/>
  <c r="G12" i="5"/>
  <c r="H12" i="5"/>
  <c r="I12" i="5"/>
  <c r="J12" i="5"/>
  <c r="K12" i="5"/>
  <c r="L12" i="5"/>
  <c r="B13" i="5"/>
  <c r="C13" i="5"/>
  <c r="D13" i="5"/>
  <c r="E13" i="5"/>
  <c r="F13" i="5"/>
  <c r="G13" i="5"/>
  <c r="H13" i="5"/>
  <c r="I13" i="5"/>
  <c r="J13" i="5"/>
  <c r="K13" i="5"/>
  <c r="L13" i="5"/>
  <c r="M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</calcChain>
</file>

<file path=xl/sharedStrings.xml><?xml version="1.0" encoding="utf-8"?>
<sst xmlns="http://schemas.openxmlformats.org/spreadsheetml/2006/main" count="312" uniqueCount="71">
  <si>
    <t>Site</t>
  </si>
  <si>
    <t>N</t>
  </si>
  <si>
    <t>Mongahela Cordmarked</t>
  </si>
  <si>
    <t>Mongahela Cordmarked Frequency</t>
  </si>
  <si>
    <t>C.I. (95%)</t>
  </si>
  <si>
    <t>Mongahela Cordmarked N</t>
  </si>
  <si>
    <t>Mongahela Plain</t>
  </si>
  <si>
    <t>Scarem Plain</t>
  </si>
  <si>
    <t>Mongahela Punctate</t>
  </si>
  <si>
    <t>Mongahela Incised</t>
  </si>
  <si>
    <t>Watson Cordmarked</t>
  </si>
  <si>
    <t>Watson Plain</t>
  </si>
  <si>
    <t>Mahoning Cordmarked</t>
  </si>
  <si>
    <t>Mahoning Plain</t>
  </si>
  <si>
    <t>Mahoning Incised</t>
  </si>
  <si>
    <t>McKees Rocks Plain</t>
  </si>
  <si>
    <t>Wellsburg Simple Stamped</t>
  </si>
  <si>
    <t>Half-Moon Cordmarked</t>
  </si>
  <si>
    <t>GR_2</t>
  </si>
  <si>
    <t>FA_15</t>
  </si>
  <si>
    <t>FA_10</t>
  </si>
  <si>
    <t>FA_12</t>
  </si>
  <si>
    <t>AL_3</t>
  </si>
  <si>
    <t>FA_2</t>
  </si>
  <si>
    <t>FA_8</t>
  </si>
  <si>
    <t>WM_8</t>
  </si>
  <si>
    <t>AL_4</t>
  </si>
  <si>
    <t>WH_22</t>
  </si>
  <si>
    <t>FA_11</t>
  </si>
  <si>
    <t>GR_1</t>
  </si>
  <si>
    <t>GR_13</t>
  </si>
  <si>
    <t>GR_15</t>
  </si>
  <si>
    <t>GR_6</t>
  </si>
  <si>
    <t>WH_9</t>
  </si>
  <si>
    <t>WH_21</t>
  </si>
  <si>
    <t>WH_25</t>
  </si>
  <si>
    <t>WH_26</t>
  </si>
  <si>
    <t>WH_19</t>
  </si>
  <si>
    <t>AL_13</t>
  </si>
  <si>
    <t>FA_23</t>
  </si>
  <si>
    <t>OH_7</t>
  </si>
  <si>
    <t>OH_6</t>
  </si>
  <si>
    <t>BV_4</t>
  </si>
  <si>
    <t>FA_22</t>
  </si>
  <si>
    <t>GA_22</t>
  </si>
  <si>
    <t>GA_23</t>
  </si>
  <si>
    <t>SO_2</t>
  </si>
  <si>
    <t>SO_7</t>
  </si>
  <si>
    <t>SO_11</t>
  </si>
  <si>
    <t>HK_34</t>
  </si>
  <si>
    <t>SO_1</t>
  </si>
  <si>
    <t>SO_9</t>
  </si>
  <si>
    <t>SO_10</t>
  </si>
  <si>
    <t>BV_32</t>
  </si>
  <si>
    <t>BV_5</t>
  </si>
  <si>
    <t>Mongahela Plain Frequency</t>
  </si>
  <si>
    <t>Scarem Plain Frequency</t>
  </si>
  <si>
    <t>Mongahela Punctate Frequency</t>
  </si>
  <si>
    <t>Mongahela Incised Frequency</t>
  </si>
  <si>
    <t>Watson Cordmarked Frequency</t>
  </si>
  <si>
    <t>Watson Plain Frequency</t>
  </si>
  <si>
    <t>Mahoning Cordmarked Frequency</t>
  </si>
  <si>
    <t>Mahoning Plain Frequency</t>
  </si>
  <si>
    <t>Mahoning Incised Frequency</t>
  </si>
  <si>
    <t>McKees Rocks Plain Frequency</t>
  </si>
  <si>
    <t>Wellsburg Simple Stamped Frequency</t>
  </si>
  <si>
    <t>Half-Moon Cordmarked Frequency</t>
  </si>
  <si>
    <t>UTM Easting</t>
  </si>
  <si>
    <t>UTM Northing</t>
  </si>
  <si>
    <t>Distance (m)</t>
  </si>
  <si>
    <t>Pearson's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</si>
</sst>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4" x14ac:knownFonts="1">
    <font>
      <sz val="10"/>
      <name val="Geneva"/>
    </font>
    <font>
      <b/>
      <sz val="10"/>
      <name val="Geneva"/>
    </font>
    <font>
      <b/>
      <sz val="9"/>
      <name val="Geneva"/>
    </font>
    <font>
      <b/>
      <sz val="7"/>
      <name val="Geneva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/>
    <xf numFmtId="0" fontId="2" fillId="0" borderId="2" xfId="0" applyFont="1" applyBorder="1" applyAlignment="1">
      <alignment horizontal="right" wrapText="1"/>
    </xf>
    <xf numFmtId="0" fontId="2" fillId="0" borderId="3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 wrapText="1"/>
    </xf>
    <xf numFmtId="2" fontId="3" fillId="0" borderId="2" xfId="0" applyNumberFormat="1" applyFont="1" applyBorder="1" applyAlignment="1">
      <alignment horizontal="center" wrapText="1"/>
    </xf>
    <xf numFmtId="2" fontId="3" fillId="0" borderId="3" xfId="0" applyNumberFormat="1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horizontal="right"/>
    </xf>
    <xf numFmtId="165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0" fontId="1" fillId="0" borderId="0" xfId="0" applyFont="1" applyAlignment="1">
      <alignment horizontal="center"/>
    </xf>
    <xf numFmtId="2" fontId="0" fillId="0" borderId="0" xfId="0" applyNumberFormat="1"/>
    <xf numFmtId="2" fontId="1" fillId="0" borderId="0" xfId="0" applyNumberFormat="1" applyFont="1" applyAlignment="1">
      <alignment horizontal="right"/>
    </xf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F45"/>
  <sheetViews>
    <sheetView tabSelected="1" workbookViewId="0">
      <pane xSplit="2" ySplit="1" topLeftCell="D2" activePane="bottomRight" state="frozenSplit"/>
      <selection sqref="A1:A1048576"/>
      <selection pane="topRight" activeCell="C1" sqref="C1:P1048576"/>
      <selection pane="bottomLeft" activeCell="B8" sqref="B8"/>
      <selection pane="bottomRight" activeCell="BJ46" sqref="BJ46"/>
    </sheetView>
  </sheetViews>
  <sheetFormatPr baseColWidth="10" defaultRowHeight="14" x14ac:dyDescent="0.2"/>
  <cols>
    <col min="1" max="1" width="8.42578125" style="9" customWidth="1"/>
    <col min="2" max="2" width="6.28515625" style="9" customWidth="1"/>
    <col min="3" max="3" width="5.85546875" style="2" hidden="1" customWidth="1"/>
    <col min="4" max="4" width="9" style="3" customWidth="1"/>
    <col min="5" max="5" width="9" style="4" customWidth="1"/>
    <col min="6" max="6" width="9" style="4" hidden="1" customWidth="1"/>
    <col min="7" max="7" width="7.85546875" style="2" hidden="1" customWidth="1"/>
    <col min="8" max="8" width="7.85546875" style="2" customWidth="1"/>
    <col min="9" max="9" width="7.7109375" style="9" customWidth="1"/>
    <col min="10" max="10" width="7.85546875" style="9" hidden="1" customWidth="1"/>
    <col min="11" max="11" width="5.7109375" style="2" hidden="1" customWidth="1"/>
    <col min="12" max="12" width="6" style="2" customWidth="1"/>
    <col min="13" max="13" width="6" style="9" customWidth="1"/>
    <col min="14" max="14" width="5.7109375" style="9" hidden="1" customWidth="1"/>
    <col min="15" max="15" width="7.85546875" style="2" hidden="1" customWidth="1"/>
    <col min="16" max="16" width="7.85546875" style="2" customWidth="1"/>
    <col min="17" max="17" width="7.85546875" style="9" customWidth="1"/>
    <col min="18" max="18" width="8.140625" style="9" hidden="1" customWidth="1"/>
    <col min="19" max="19" width="7.85546875" style="2" hidden="1" customWidth="1"/>
    <col min="20" max="20" width="7.85546875" style="2" customWidth="1"/>
    <col min="21" max="21" width="7.85546875" style="9" customWidth="1"/>
    <col min="22" max="22" width="7.85546875" style="9" hidden="1" customWidth="1"/>
    <col min="23" max="23" width="9" style="2" hidden="1" customWidth="1"/>
    <col min="24" max="24" width="9" style="2" customWidth="1"/>
    <col min="25" max="25" width="9" style="9" customWidth="1"/>
    <col min="26" max="26" width="9" style="9" hidden="1" customWidth="1"/>
    <col min="27" max="27" width="0.140625" style="2" hidden="1" customWidth="1"/>
    <col min="28" max="28" width="6" style="2" customWidth="1"/>
    <col min="29" max="29" width="9" style="9" customWidth="1"/>
    <col min="30" max="30" width="6.7109375" style="2" hidden="1" customWidth="1"/>
    <col min="31" max="31" width="5.7109375" style="2" hidden="1" customWidth="1"/>
    <col min="32" max="32" width="7.5703125" style="2" customWidth="1"/>
    <col min="33" max="33" width="7.5703125" style="9" customWidth="1"/>
    <col min="34" max="34" width="5.7109375" style="9" hidden="1" customWidth="1"/>
    <col min="35" max="35" width="9" style="2" hidden="1" customWidth="1"/>
    <col min="36" max="36" width="9" style="2" customWidth="1"/>
    <col min="37" max="37" width="9" style="9" customWidth="1"/>
    <col min="38" max="38" width="9" style="9" hidden="1" customWidth="1"/>
    <col min="39" max="39" width="7.140625" style="2" hidden="1" customWidth="1"/>
    <col min="40" max="40" width="7.5703125" style="2" customWidth="1"/>
    <col min="41" max="41" width="7.5703125" style="9" customWidth="1"/>
    <col min="42" max="43" width="7.140625" style="2" hidden="1" customWidth="1"/>
    <col min="44" max="44" width="7.5703125" style="2" customWidth="1"/>
    <col min="45" max="45" width="7.5703125" style="9" customWidth="1"/>
    <col min="46" max="46" width="7.140625" style="9" hidden="1" customWidth="1"/>
    <col min="47" max="47" width="8.7109375" style="2" hidden="1" customWidth="1"/>
    <col min="48" max="48" width="8.7109375" style="2" customWidth="1"/>
    <col min="49" max="49" width="8.7109375" style="9" customWidth="1"/>
    <col min="50" max="50" width="8.7109375" style="9" hidden="1" customWidth="1"/>
    <col min="51" max="51" width="7.85546875" style="2" hidden="1" customWidth="1"/>
    <col min="52" max="52" width="7.85546875" style="2" customWidth="1"/>
    <col min="53" max="53" width="7.85546875" style="9" customWidth="1"/>
    <col min="54" max="54" width="7.85546875" style="9" hidden="1" customWidth="1"/>
    <col min="55" max="55" width="9" style="2" hidden="1" customWidth="1"/>
    <col min="56" max="56" width="9" customWidth="1"/>
    <col min="57" max="57" width="9" style="5" customWidth="1"/>
    <col min="58" max="58" width="9" style="5" hidden="1" customWidth="1"/>
    <col min="258" max="259" width="10.7109375" customWidth="1"/>
    <col min="262" max="272" width="10.7109375" customWidth="1"/>
    <col min="277" max="288" width="10.7109375" customWidth="1"/>
    <col min="293" max="304" width="10.7109375" customWidth="1"/>
    <col min="309" max="320" width="10.7109375" customWidth="1"/>
    <col min="322" max="323" width="10.7109375" customWidth="1"/>
    <col min="326" max="336" width="10.7109375" customWidth="1"/>
    <col min="341" max="352" width="10.7109375" customWidth="1"/>
    <col min="357" max="368" width="10.7109375" customWidth="1"/>
    <col min="373" max="384" width="10.7109375" customWidth="1"/>
    <col min="386" max="387" width="10.7109375" customWidth="1"/>
    <col min="390" max="400" width="10.7109375" customWidth="1"/>
    <col min="405" max="416" width="10.7109375" customWidth="1"/>
    <col min="421" max="432" width="10.7109375" customWidth="1"/>
    <col min="437" max="448" width="10.7109375" customWidth="1"/>
    <col min="450" max="451" width="10.7109375" customWidth="1"/>
    <col min="454" max="464" width="10.7109375" customWidth="1"/>
    <col min="469" max="480" width="10.7109375" customWidth="1"/>
    <col min="485" max="496" width="10.7109375" customWidth="1"/>
    <col min="501" max="512" width="10.7109375" customWidth="1"/>
    <col min="514" max="515" width="10.7109375" customWidth="1"/>
    <col min="518" max="528" width="10.7109375" customWidth="1"/>
    <col min="533" max="544" width="10.7109375" customWidth="1"/>
    <col min="549" max="560" width="10.7109375" customWidth="1"/>
    <col min="565" max="576" width="10.7109375" customWidth="1"/>
    <col min="578" max="579" width="10.7109375" customWidth="1"/>
    <col min="582" max="592" width="10.7109375" customWidth="1"/>
    <col min="597" max="608" width="10.7109375" customWidth="1"/>
    <col min="613" max="624" width="10.7109375" customWidth="1"/>
    <col min="629" max="640" width="10.7109375" customWidth="1"/>
    <col min="642" max="643" width="10.7109375" customWidth="1"/>
    <col min="646" max="656" width="10.7109375" customWidth="1"/>
    <col min="661" max="672" width="10.7109375" customWidth="1"/>
    <col min="677" max="688" width="10.7109375" customWidth="1"/>
    <col min="693" max="704" width="10.7109375" customWidth="1"/>
    <col min="706" max="707" width="10.7109375" customWidth="1"/>
    <col min="710" max="720" width="10.7109375" customWidth="1"/>
    <col min="725" max="736" width="10.7109375" customWidth="1"/>
    <col min="741" max="752" width="10.7109375" customWidth="1"/>
    <col min="757" max="768" width="10.7109375" customWidth="1"/>
    <col min="770" max="771" width="10.7109375" customWidth="1"/>
    <col min="774" max="784" width="10.7109375" customWidth="1"/>
    <col min="789" max="800" width="10.7109375" customWidth="1"/>
    <col min="805" max="816" width="10.7109375" customWidth="1"/>
    <col min="821" max="832" width="10.7109375" customWidth="1"/>
    <col min="834" max="835" width="10.7109375" customWidth="1"/>
    <col min="838" max="848" width="10.7109375" customWidth="1"/>
    <col min="853" max="864" width="10.7109375" customWidth="1"/>
    <col min="869" max="881" width="10.7109375" customWidth="1"/>
    <col min="884" max="884" width="10.7109375" customWidth="1"/>
    <col min="887" max="960" width="10.7109375" customWidth="1"/>
    <col min="963" max="964" width="10.7109375" customWidth="1"/>
    <col min="967" max="968" width="10.7109375" customWidth="1"/>
    <col min="971" max="973" width="10.7109375" customWidth="1"/>
    <col min="975" max="975" width="10.7109375" customWidth="1"/>
    <col min="977" max="979" width="10.7109375" customWidth="1"/>
    <col min="983" max="988" width="10.7109375" customWidth="1"/>
    <col min="990" max="991" width="10.7109375" customWidth="1"/>
    <col min="994" max="995" width="10.7109375" customWidth="1"/>
    <col min="1001" max="1001" width="10.7109375" customWidth="1"/>
    <col min="1003" max="1005" width="10.7109375" customWidth="1"/>
    <col min="1007" max="1007" width="10.7109375" customWidth="1"/>
    <col min="1009" max="1011" width="10.7109375" customWidth="1"/>
    <col min="1013" max="1013" width="10.7109375" customWidth="1"/>
    <col min="1015" max="1015" width="10.7109375" customWidth="1"/>
    <col min="1021" max="1021" width="10.7109375" customWidth="1"/>
    <col min="1024" max="1024" width="10.7109375" customWidth="1"/>
    <col min="1029" max="1029" width="10.7109375" customWidth="1"/>
    <col min="1039" max="1039" width="10.7109375" customWidth="1"/>
    <col min="1042" max="1074" width="10.7109375" customWidth="1"/>
    <col min="1076" max="1077" width="10.7109375" customWidth="1"/>
    <col min="1079" max="1081" width="10.7109375" customWidth="1"/>
    <col min="1083" max="1083" width="10.7109375" customWidth="1"/>
    <col min="1087" max="1090" width="10.7109375" customWidth="1"/>
    <col min="1092" max="1092" width="10.7109375" customWidth="1"/>
    <col min="1095" max="1096" width="10.7109375" customWidth="1"/>
    <col min="1099" max="1101" width="10.7109375" customWidth="1"/>
    <col min="1103" max="1103" width="10.7109375" customWidth="1"/>
    <col min="1105" max="1107" width="10.7109375" customWidth="1"/>
    <col min="1109" max="1109" width="10.7109375" customWidth="1"/>
    <col min="1111" max="1113" width="10.7109375" customWidth="1"/>
    <col min="1115" max="1115" width="10.7109375" customWidth="1"/>
    <col min="1119" max="1122" width="10.7109375" customWidth="1"/>
    <col min="1124" max="1124" width="10.7109375" customWidth="1"/>
    <col min="1127" max="1128" width="10.7109375" customWidth="1"/>
    <col min="1131" max="1133" width="10.7109375" customWidth="1"/>
    <col min="1135" max="1135" width="10.7109375" customWidth="1"/>
    <col min="1137" max="1139" width="10.7109375" customWidth="1"/>
    <col min="1143" max="1143" width="10.7109375" customWidth="1"/>
    <col min="1149" max="1149" width="10.7109375" customWidth="1"/>
    <col min="1152" max="1152" width="10.7109375" customWidth="1"/>
    <col min="1157" max="1157" width="10.7109375" customWidth="1"/>
    <col min="1167" max="1167" width="10.7109375" customWidth="1"/>
    <col min="1170" max="1170" width="10.7109375" customWidth="1"/>
    <col min="1173" max="1174" width="10.7109375" customWidth="1"/>
    <col min="1176" max="1203" width="10.7109375" customWidth="1"/>
    <col min="1205" max="1205" width="10.7109375" customWidth="1"/>
    <col min="1208" max="1208" width="10.7109375" customWidth="1"/>
    <col min="1213" max="1213" width="10.7109375" customWidth="1"/>
    <col min="1216" max="1216" width="10.7109375" customWidth="1"/>
    <col min="1221" max="1221" width="10.7109375" customWidth="1"/>
    <col min="1231" max="1231" width="10.7109375" customWidth="1"/>
    <col min="1233" max="1234" width="10.7109375" customWidth="1"/>
    <col min="1237" max="1238" width="10.7109375" customWidth="1"/>
    <col min="1246" max="1254" width="10.7109375" customWidth="1"/>
    <col min="1259" max="1260" width="10.7109375" customWidth="1"/>
    <col min="1262" max="1263" width="10.7109375" customWidth="1"/>
    <col min="1265" max="1267" width="10.7109375" customWidth="1"/>
    <col min="1271" max="1271" width="10.7109375" customWidth="1"/>
    <col min="1277" max="1277" width="10.7109375" customWidth="1"/>
    <col min="1280" max="1280" width="10.7109375" customWidth="1"/>
    <col min="1285" max="1285" width="10.7109375" customWidth="1"/>
    <col min="1295" max="1295" width="10.7109375" customWidth="1"/>
    <col min="1297" max="1306" width="10.7109375" customWidth="1"/>
    <col min="1309" max="1309" width="10.7109375" customWidth="1"/>
    <col min="1311" max="1313" width="10.7109375" customWidth="1"/>
    <col min="1318" max="1320" width="10.7109375" customWidth="1"/>
    <col min="1323" max="1327" width="10.7109375" customWidth="1"/>
    <col min="1330" max="1330" width="10.7109375" customWidth="1"/>
    <col min="1333" max="1334" width="10.7109375" customWidth="1"/>
    <col min="1336" max="1360" width="10.7109375" customWidth="1"/>
    <col min="1362" max="1365" width="10.7109375" customWidth="1"/>
    <col min="1368" max="1392" width="10.7109375" customWidth="1"/>
    <col min="1396" max="1398" width="10.7109375" customWidth="1"/>
    <col min="1400" max="1424" width="10.7109375" customWidth="1"/>
    <col min="1426" max="1426" width="10.7109375" customWidth="1"/>
    <col min="1429" max="1429" width="10.7109375" customWidth="1"/>
    <col min="1431" max="1431" width="10.7109375" customWidth="1"/>
    <col min="1433" max="1433" width="10.7109375" customWidth="1"/>
    <col min="1435" max="1436" width="10.7109375" customWidth="1"/>
    <col min="1440" max="1440" width="10.7109375" customWidth="1"/>
    <col min="1445" max="1445" width="10.7109375" customWidth="1"/>
    <col min="1455" max="1455" width="10.7109375" customWidth="1"/>
    <col min="1460" max="1462" width="10.7109375" customWidth="1"/>
    <col min="1464" max="1557" width="10.7109375" customWidth="1"/>
    <col min="1559" max="1559" width="10.7109375" customWidth="1"/>
    <col min="1561" max="1590" width="10.7109375" customWidth="1"/>
    <col min="1592" max="1596" width="10.7109375" customWidth="1"/>
    <col min="1602" max="1604" width="10.7109375" customWidth="1"/>
    <col min="1606" max="1607" width="10.7109375" customWidth="1"/>
    <col min="1609" max="1610" width="10.7109375" customWidth="1"/>
    <col min="1612" max="1617" width="10.7109375" customWidth="1"/>
    <col min="1625" max="1626" width="10.7109375" customWidth="1"/>
    <col min="1629" max="1630" width="10.7109375" customWidth="1"/>
    <col min="1639" max="1639" width="10.7109375" customWidth="1"/>
    <col min="1643" max="1644" width="10.7109375" customWidth="1"/>
    <col min="1646" max="1647" width="10.7109375" customWidth="1"/>
    <col min="1649" max="1660" width="10.7109375" customWidth="1"/>
    <col min="1666" max="1668" width="10.7109375" customWidth="1"/>
    <col min="1670" max="1671" width="10.7109375" customWidth="1"/>
    <col min="1673" max="1674" width="10.7109375" customWidth="1"/>
    <col min="1676" max="1715" width="10.7109375" customWidth="1"/>
    <col min="1720" max="1720" width="10.7109375" customWidth="1"/>
    <col min="1725" max="1725" width="10.7109375" customWidth="1"/>
    <col min="1728" max="1728" width="10.7109375" customWidth="1"/>
    <col min="1733" max="1733" width="10.7109375" customWidth="1"/>
    <col min="1743" max="1743" width="10.7109375" customWidth="1"/>
    <col min="1745" max="1747" width="10.7109375" customWidth="1"/>
    <col min="1751" max="1751" width="10.7109375" customWidth="1"/>
    <col min="1757" max="1757" width="10.7109375" customWidth="1"/>
    <col min="1760" max="1760" width="10.7109375" customWidth="1"/>
    <col min="1765" max="1765" width="10.7109375" customWidth="1"/>
    <col min="1775" max="1775" width="10.7109375" customWidth="1"/>
    <col min="1778" max="1778" width="10.7109375" customWidth="1"/>
    <col min="1781" max="1782" width="10.7109375" customWidth="1"/>
    <col min="1784" max="1808" width="10.7109375" customWidth="1"/>
    <col min="1812" max="1813" width="10.7109375" customWidth="1"/>
    <col min="1817" max="1843" width="10.7109375" customWidth="1"/>
    <col min="1845" max="1846" width="10.7109375" customWidth="1"/>
    <col min="1851" max="1851" width="10.7109375" customWidth="1"/>
    <col min="1856" max="1856" width="10.7109375" customWidth="1"/>
    <col min="1861" max="1861" width="10.7109375" customWidth="1"/>
    <col min="1871" max="1871" width="10.7109375" customWidth="1"/>
    <col min="1875" max="1875" width="10.7109375" customWidth="1"/>
    <col min="1877" max="1878" width="10.7109375" customWidth="1"/>
    <col min="1880" max="1880" width="10.7109375" customWidth="1"/>
    <col min="1883" max="1883" width="10.7109375" customWidth="1"/>
    <col min="1886" max="1894" width="10.7109375" customWidth="1"/>
    <col min="1899" max="1900" width="10.7109375" customWidth="1"/>
    <col min="1902" max="1903" width="10.7109375" customWidth="1"/>
    <col min="1905" max="1908" width="10.7109375" customWidth="1"/>
    <col min="1915" max="1915" width="10.7109375" customWidth="1"/>
    <col min="1917" max="1917" width="10.7109375" customWidth="1"/>
    <col min="1919" max="1921" width="10.7109375" customWidth="1"/>
    <col min="1926" max="1928" width="10.7109375" customWidth="1"/>
    <col min="1931" max="1935" width="10.7109375" customWidth="1"/>
    <col min="1940" max="1971" width="10.7109375" customWidth="1"/>
    <col min="1977" max="1978" width="10.7109375" customWidth="1"/>
    <col min="1980" max="1980" width="10.7109375" customWidth="1"/>
    <col min="1985" max="1985" width="10.7109375" customWidth="1"/>
    <col min="1987" max="1988" width="10.7109375" customWidth="1"/>
    <col min="1991" max="1991" width="10.7109375" customWidth="1"/>
    <col min="1995" max="1997" width="10.7109375" customWidth="1"/>
    <col min="1999" max="1999" width="10.7109375" customWidth="1"/>
    <col min="2001" max="2039" width="10.7109375" customWidth="1"/>
    <col min="2041" max="2041" width="10.7109375" customWidth="1"/>
    <col min="2043" max="2043" width="10.7109375" customWidth="1"/>
    <col min="2045" max="2045" width="10.7109375" customWidth="1"/>
    <col min="2048" max="2048" width="10.7109375" customWidth="1"/>
    <col min="2050" max="2050" width="10.7109375" customWidth="1"/>
    <col min="2052" max="2052" width="10.7109375" customWidth="1"/>
    <col min="2056" max="2058" width="10.7109375" customWidth="1"/>
    <col min="2062" max="2063" width="10.7109375" customWidth="1"/>
    <col min="2065" max="2197" width="10.7109375" customWidth="1"/>
    <col min="2200" max="2200" width="10.7109375" customWidth="1"/>
    <col min="2203" max="2203" width="10.7109375" customWidth="1"/>
    <col min="2205" max="2208" width="10.7109375" customWidth="1"/>
    <col min="2210" max="2210" width="10.7109375" customWidth="1"/>
    <col min="2214" max="2216" width="10.7109375" customWidth="1"/>
    <col min="2219" max="2223" width="10.7109375" customWidth="1"/>
    <col min="2225" max="2227" width="10.7109375" customWidth="1"/>
    <col min="2229" max="2230" width="10.7109375" customWidth="1"/>
    <col min="2237" max="2237" width="10.7109375" customWidth="1"/>
    <col min="2240" max="2240" width="10.7109375" customWidth="1"/>
    <col min="2245" max="2245" width="10.7109375" customWidth="1"/>
    <col min="2255" max="2255" width="10.7109375" customWidth="1"/>
    <col min="2257" max="2257" width="10.7109375" customWidth="1"/>
    <col min="2262" max="2262" width="10.7109375" customWidth="1"/>
    <col min="2266" max="2272" width="10.7109375" customWidth="1"/>
    <col min="2279" max="2279" width="10.7109375" customWidth="1"/>
    <col min="2283" max="2284" width="10.7109375" customWidth="1"/>
    <col min="2286" max="2287" width="10.7109375" customWidth="1"/>
    <col min="2289" max="2291" width="10.7109375" customWidth="1"/>
    <col min="2295" max="2295" width="10.7109375" customWidth="1"/>
    <col min="2301" max="2301" width="10.7109375" customWidth="1"/>
    <col min="2304" max="2304" width="10.7109375" customWidth="1"/>
    <col min="2309" max="2309" width="10.7109375" customWidth="1"/>
    <col min="2319" max="2319" width="10.7109375" customWidth="1"/>
    <col min="2321" max="2323" width="10.7109375" customWidth="1"/>
    <col min="2327" max="2332" width="10.7109375" customWidth="1"/>
    <col min="2334" max="2335" width="10.7109375" customWidth="1"/>
    <col min="2338" max="2339" width="10.7109375" customWidth="1"/>
    <col min="2345" max="2345" width="10.7109375" customWidth="1"/>
    <col min="2347" max="2349" width="10.7109375" customWidth="1"/>
    <col min="2351" max="2351" width="10.7109375" customWidth="1"/>
    <col min="2356" max="2357" width="10.7109375" customWidth="1"/>
    <col min="2360" max="2361" width="10.7109375" customWidth="1"/>
    <col min="2363" max="2363" width="10.7109375" customWidth="1"/>
    <col min="2366" max="2374" width="10.7109375" customWidth="1"/>
    <col min="2379" max="2380" width="10.7109375" customWidth="1"/>
    <col min="2382" max="2383" width="10.7109375" customWidth="1"/>
    <col min="2386" max="2388" width="10.7109375" customWidth="1"/>
    <col min="2391" max="2391" width="10.7109375" customWidth="1"/>
    <col min="2393" max="2393" width="10.7109375" customWidth="1"/>
    <col min="2395" max="2397" width="10.7109375" customWidth="1"/>
    <col min="2399" max="2406" width="10.7109375" customWidth="1"/>
    <col min="2411" max="2412" width="10.7109375" customWidth="1"/>
    <col min="2414" max="2415" width="10.7109375" customWidth="1"/>
    <col min="2420" max="2420" width="10.7109375" customWidth="1"/>
    <col min="2427" max="2427" width="10.7109375" customWidth="1"/>
    <col min="2432" max="2432" width="10.7109375" customWidth="1"/>
    <col min="2437" max="2437" width="10.7109375" customWidth="1"/>
    <col min="2447" max="2447" width="10.7109375" customWidth="1"/>
    <col min="2450" max="2450" width="10.7109375" customWidth="1"/>
    <col min="2453" max="2454" width="10.7109375" customWidth="1"/>
    <col min="2456" max="2480" width="10.7109375" customWidth="1"/>
    <col min="2485" max="2485" width="10.7109375" customWidth="1"/>
    <col min="2487" max="2488" width="10.7109375" customWidth="1"/>
    <col min="2490" max="2490" width="10.7109375" customWidth="1"/>
    <col min="2492" max="2492" width="10.7109375" customWidth="1"/>
    <col min="2494" max="2494" width="10.7109375" customWidth="1"/>
    <col min="2496" max="2496" width="10.7109375" customWidth="1"/>
    <col min="2499" max="2500" width="10.7109375" customWidth="1"/>
    <col min="2504" max="2504" width="10.7109375" customWidth="1"/>
    <col min="2506" max="2506" width="10.7109375" customWidth="1"/>
    <col min="2508" max="2509" width="10.7109375" customWidth="1"/>
    <col min="2512" max="2513" width="10.7109375" customWidth="1"/>
    <col min="2515" max="2516" width="10.7109375" customWidth="1"/>
    <col min="2520" max="2520" width="10.7109375" customWidth="1"/>
    <col min="2523" max="2524" width="10.7109375" customWidth="1"/>
    <col min="2528" max="2528" width="10.7109375" customWidth="1"/>
    <col min="2533" max="2533" width="10.7109375" customWidth="1"/>
    <col min="2535" max="2536" width="10.7109375" customWidth="1"/>
    <col min="2539" max="2541" width="10.7109375" customWidth="1"/>
    <col min="2544" max="2546" width="10.7109375" customWidth="1"/>
    <col min="2549" max="2549" width="10.7109375" customWidth="1"/>
    <col min="2552" max="2552" width="10.7109375" customWidth="1"/>
    <col min="2554" max="2555" width="10.7109375" customWidth="1"/>
    <col min="2557" max="2557" width="10.7109375" customWidth="1"/>
    <col min="2560" max="2564" width="10.7109375" customWidth="1"/>
    <col min="2568" max="2568" width="10.7109375" customWidth="1"/>
    <col min="2573" max="2573" width="10.7109375" customWidth="1"/>
    <col min="2576" max="2576" width="10.7109375" customWidth="1"/>
    <col min="2581" max="2581" width="10.7109375" customWidth="1"/>
    <col min="2583" max="2584" width="10.7109375" customWidth="1"/>
    <col min="2588" max="2590" width="10.7109375" customWidth="1"/>
    <col min="2592" max="2592" width="10.7109375" customWidth="1"/>
    <col min="2597" max="2597" width="10.7109375" customWidth="1"/>
    <col min="2600" max="2600" width="10.7109375" customWidth="1"/>
    <col min="2605" max="2605" width="10.7109375" customWidth="1"/>
    <col min="2608" max="2608" width="10.7109375" customWidth="1"/>
    <col min="2612" max="2613" width="10.7109375" customWidth="1"/>
    <col min="2616" max="2618" width="10.7109375" customWidth="1"/>
    <col min="2621" max="2621" width="10.7109375" customWidth="1"/>
    <col min="2624" max="2624" width="10.7109375" customWidth="1"/>
    <col min="2626" max="2626" width="10.7109375" customWidth="1"/>
    <col min="2628" max="2629" width="10.7109375" customWidth="1"/>
    <col min="2632" max="2632" width="10.7109375" customWidth="1"/>
    <col min="2634" max="2634" width="10.7109375" customWidth="1"/>
    <col min="2636" max="2637" width="10.7109375" customWidth="1"/>
    <col min="2639" max="2641" width="10.7109375" customWidth="1"/>
    <col min="2643" max="2644" width="10.7109375" customWidth="1"/>
    <col min="2647" max="2652" width="10.7109375" customWidth="1"/>
    <col min="2655" max="2658" width="10.7109375" customWidth="1"/>
    <col min="2660" max="2662" width="10.7109375" customWidth="1"/>
    <col min="2664" max="2665" width="10.7109375" customWidth="1"/>
    <col min="2667" max="2668" width="10.7109375" customWidth="1"/>
    <col min="2672" max="2672" width="10.7109375" customWidth="1"/>
    <col min="2674" max="2675" width="10.7109375" customWidth="1"/>
    <col min="2677" max="2677" width="10.7109375" customWidth="1"/>
    <col min="2680" max="2681" width="10.7109375" customWidth="1"/>
    <col min="2684" max="2684" width="10.7109375" customWidth="1"/>
    <col min="2688" max="2688" width="10.7109375" customWidth="1"/>
    <col min="2690" max="2690" width="10.7109375" customWidth="1"/>
    <col min="2692" max="2693" width="10.7109375" customWidth="1"/>
    <col min="2696" max="2696" width="10.7109375" customWidth="1"/>
    <col min="2701" max="2701" width="10.7109375" customWidth="1"/>
    <col min="2703" max="2708" width="10.7109375" customWidth="1"/>
    <col min="2710" max="2710" width="10.7109375" customWidth="1"/>
    <col min="2712" max="2713" width="10.7109375" customWidth="1"/>
    <col min="2715" max="2716" width="10.7109375" customWidth="1"/>
    <col min="2720" max="2720" width="10.7109375" customWidth="1"/>
    <col min="2725" max="2725" width="10.7109375" customWidth="1"/>
    <col min="2728" max="2729" width="10.7109375" customWidth="1"/>
    <col min="2731" max="2731" width="10.7109375" customWidth="1"/>
    <col min="2733" max="2733" width="10.7109375" customWidth="1"/>
    <col min="2736" max="2736" width="10.7109375" customWidth="1"/>
    <col min="2738" max="2738" width="10.7109375" customWidth="1"/>
    <col min="2740" max="2741" width="10.7109375" customWidth="1"/>
    <col min="2744" max="2744" width="10.7109375" customWidth="1"/>
    <col min="2747" max="2749" width="10.7109375" customWidth="1"/>
    <col min="2752" max="2754" width="10.7109375" customWidth="1"/>
    <col min="2756" max="2756" width="10.7109375" customWidth="1"/>
    <col min="2760" max="2760" width="10.7109375" customWidth="1"/>
    <col min="2763" max="2764" width="10.7109375" customWidth="1"/>
    <col min="2768" max="2768" width="10.7109375" customWidth="1"/>
    <col min="2773" max="2773" width="10.7109375" customWidth="1"/>
    <col min="2775" max="2776" width="10.7109375" customWidth="1"/>
    <col min="2779" max="2780" width="10.7109375" customWidth="1"/>
    <col min="2782" max="2782" width="10.7109375" customWidth="1"/>
    <col min="2784" max="2784" width="10.7109375" customWidth="1"/>
    <col min="2786" max="2786" width="10.7109375" customWidth="1"/>
    <col min="2788" max="2789" width="10.7109375" customWidth="1"/>
    <col min="2792" max="2793" width="10.7109375" customWidth="1"/>
    <col min="2795" max="2796" width="10.7109375" customWidth="1"/>
    <col min="2800" max="2800" width="10.7109375" customWidth="1"/>
    <col min="2802" max="2803" width="10.7109375" customWidth="1"/>
    <col min="2805" max="2805" width="10.7109375" customWidth="1"/>
    <col min="2808" max="2808" width="10.7109375" customWidth="1"/>
    <col min="2810" max="2813" width="10.7109375" customWidth="1"/>
    <col min="2816" max="2818" width="10.7109375" customWidth="1"/>
    <col min="2820" max="2820" width="10.7109375" customWidth="1"/>
    <col min="2824" max="2824" width="10.7109375" customWidth="1"/>
    <col min="2826" max="2827" width="10.7109375" customWidth="1"/>
    <col min="2829" max="2829" width="10.7109375" customWidth="1"/>
    <col min="2832" max="2837" width="10.7109375" customWidth="1"/>
    <col min="2839" max="2868" width="10.7109375" customWidth="1"/>
    <col min="2871" max="2871" width="10.7109375" customWidth="1"/>
    <col min="2873" max="2877" width="10.7109375" customWidth="1"/>
    <col min="2883" max="2884" width="10.7109375" customWidth="1"/>
    <col min="2887" max="2888" width="10.7109375" customWidth="1"/>
    <col min="2891" max="2893" width="10.7109375" customWidth="1"/>
    <col min="2895" max="2895" width="10.7109375" customWidth="1"/>
    <col min="2897" max="2899" width="10.7109375" customWidth="1"/>
    <col min="2903" max="2908" width="10.7109375" customWidth="1"/>
    <col min="2910" max="2911" width="10.7109375" customWidth="1"/>
    <col min="2914" max="2915" width="10.7109375" customWidth="1"/>
    <col min="2921" max="2921" width="10.7109375" customWidth="1"/>
    <col min="2923" max="2925" width="10.7109375" customWidth="1"/>
    <col min="2927" max="2927" width="10.7109375" customWidth="1"/>
    <col min="2930" max="2930" width="10.7109375" customWidth="1"/>
    <col min="2932" max="2933" width="10.7109375" customWidth="1"/>
    <col min="2936" max="2936" width="10.7109375" customWidth="1"/>
    <col min="2939" max="2940" width="10.7109375" customWidth="1"/>
    <col min="2944" max="2944" width="10.7109375" customWidth="1"/>
    <col min="2946" max="2946" width="10.7109375" customWidth="1"/>
    <col min="2948" max="2949" width="10.7109375" customWidth="1"/>
    <col min="2951" max="2953" width="10.7109375" customWidth="1"/>
    <col min="2955" max="2956" width="10.7109375" customWidth="1"/>
    <col min="2959" max="2964" width="10.7109375" customWidth="1"/>
    <col min="2967" max="2968" width="10.7109375" customWidth="1"/>
    <col min="2971" max="2972" width="10.7109375" customWidth="1"/>
    <col min="2974" max="2974" width="10.7109375" customWidth="1"/>
    <col min="2976" max="2976" width="10.7109375" customWidth="1"/>
    <col min="2978" max="2978" width="10.7109375" customWidth="1"/>
    <col min="2980" max="2981" width="10.7109375" customWidth="1"/>
    <col min="2984" max="2994" width="10.7109375" customWidth="1"/>
    <col min="2996" max="2997" width="10.7109375" customWidth="1"/>
    <col min="2999" max="3001" width="10.7109375" customWidth="1"/>
    <col min="3003" max="3003" width="10.7109375" customWidth="1"/>
    <col min="3007" max="3010" width="10.7109375" customWidth="1"/>
    <col min="3012" max="3012" width="10.7109375" customWidth="1"/>
    <col min="3015" max="3016" width="10.7109375" customWidth="1"/>
    <col min="3019" max="3021" width="10.7109375" customWidth="1"/>
    <col min="3023" max="3023" width="10.7109375" customWidth="1"/>
    <col min="3025" max="3027" width="10.7109375" customWidth="1"/>
    <col min="3029" max="3029" width="10.7109375" customWidth="1"/>
    <col min="3031" max="3033" width="10.7109375" customWidth="1"/>
    <col min="3035" max="3035" width="10.7109375" customWidth="1"/>
    <col min="3039" max="3042" width="10.7109375" customWidth="1"/>
    <col min="3044" max="3044" width="10.7109375" customWidth="1"/>
    <col min="3047" max="3048" width="10.7109375" customWidth="1"/>
    <col min="3051" max="3053" width="10.7109375" customWidth="1"/>
    <col min="3055" max="3055" width="10.7109375" customWidth="1"/>
    <col min="3058" max="3060" width="10.7109375" customWidth="1"/>
    <col min="3063" max="3063" width="10.7109375" customWidth="1"/>
    <col min="3065" max="3065" width="10.7109375" customWidth="1"/>
    <col min="3067" max="3069" width="10.7109375" customWidth="1"/>
    <col min="3071" max="3078" width="10.7109375" customWidth="1"/>
    <col min="3083" max="3084" width="10.7109375" customWidth="1"/>
    <col min="3086" max="3087" width="10.7109375" customWidth="1"/>
    <col min="3090" max="3093" width="10.7109375" customWidth="1"/>
    <col min="3096" max="3136" width="10.7109375" customWidth="1"/>
    <col min="3141" max="3141" width="10.7109375" customWidth="1"/>
    <col min="3143" max="3219" width="10.7109375" customWidth="1"/>
    <col min="3221" max="3221" width="10.7109375" customWidth="1"/>
    <col min="3223" max="3228" width="10.7109375" customWidth="1"/>
    <col min="3232" max="3232" width="10.7109375" customWidth="1"/>
    <col min="3237" max="3237" width="10.7109375" customWidth="1"/>
    <col min="3247" max="3247" width="10.7109375" customWidth="1"/>
    <col min="3249" max="3280" width="10.7109375" customWidth="1"/>
    <col min="3282" max="3285" width="10.7109375" customWidth="1"/>
    <col min="3288" max="3312" width="10.7109375" customWidth="1"/>
    <col min="3316" max="3318" width="10.7109375" customWidth="1"/>
    <col min="3320" max="3344" width="10.7109375" customWidth="1"/>
    <col min="3346" max="3346" width="10.7109375" customWidth="1"/>
    <col min="3350" max="3351" width="10.7109375" customWidth="1"/>
    <col min="3355" max="3356" width="10.7109375" customWidth="1"/>
    <col min="3360" max="3360" width="10.7109375" customWidth="1"/>
    <col min="3365" max="3365" width="10.7109375" customWidth="1"/>
    <col min="3375" max="3375" width="10.7109375" customWidth="1"/>
    <col min="3380" max="3382" width="10.7109375" customWidth="1"/>
    <col min="3384" max="3473" width="10.7109375" customWidth="1"/>
    <col min="3475" max="3476" width="10.7109375" customWidth="1"/>
    <col min="3480" max="3488" width="10.7109375" customWidth="1"/>
    <col min="3490" max="3491" width="10.7109375" customWidth="1"/>
    <col min="3493" max="3493" width="10.7109375" customWidth="1"/>
    <col min="3496" max="3505" width="10.7109375" customWidth="1"/>
    <col min="3508" max="3508" width="10.7109375" customWidth="1"/>
    <col min="3512" max="3520" width="10.7109375" customWidth="1"/>
    <col min="3522" max="3522" width="10.7109375" customWidth="1"/>
    <col min="3524" max="3525" width="10.7109375" customWidth="1"/>
    <col min="3528" max="3536" width="10.7109375" customWidth="1"/>
    <col min="3541" max="3541" width="10.7109375" customWidth="1"/>
    <col min="3543" max="3556" width="10.7109375" customWidth="1"/>
    <col min="3558" max="3558" width="10.7109375" customWidth="1"/>
    <col min="3560" max="3569" width="10.7109375" customWidth="1"/>
    <col min="3571" max="3572" width="10.7109375" customWidth="1"/>
    <col min="3576" max="3584" width="10.7109375" customWidth="1"/>
    <col min="3589" max="3589" width="10.7109375" customWidth="1"/>
    <col min="3592" max="3601" width="10.7109375" customWidth="1"/>
    <col min="3603" max="3603" width="10.7109375" customWidth="1"/>
    <col min="3605" max="3605" width="10.7109375" customWidth="1"/>
    <col min="3608" max="3616" width="10.7109375" customWidth="1"/>
    <col min="3618" max="3618" width="10.7109375" customWidth="1"/>
    <col min="3620" max="3621" width="10.7109375" customWidth="1"/>
    <col min="3624" max="3632" width="10.7109375" customWidth="1"/>
    <col min="3635" max="3637" width="10.7109375" customWidth="1"/>
    <col min="3640" max="3650" width="10.7109375" customWidth="1"/>
    <col min="3652" max="3652" width="10.7109375" customWidth="1"/>
    <col min="3656" max="3664" width="10.7109375" customWidth="1"/>
    <col min="3667" max="3668" width="10.7109375" customWidth="1"/>
    <col min="3672" max="3680" width="10.7109375" customWidth="1"/>
    <col min="3685" max="3685" width="10.7109375" customWidth="1"/>
    <col min="3687" max="3696" width="10.7109375" customWidth="1"/>
    <col min="3699" max="3700" width="10.7109375" customWidth="1"/>
    <col min="3702" max="3702" width="10.7109375" customWidth="1"/>
    <col min="3704" max="3712" width="10.7109375" customWidth="1"/>
    <col min="3714" max="3714" width="10.7109375" customWidth="1"/>
    <col min="3716" max="3717" width="10.7109375" customWidth="1"/>
    <col min="3720" max="3729" width="10.7109375" customWidth="1"/>
    <col min="3731" max="3732" width="10.7109375" customWidth="1"/>
    <col min="3736" max="3744" width="10.7109375" customWidth="1"/>
    <col min="3746" max="3747" width="10.7109375" customWidth="1"/>
    <col min="3749" max="3749" width="10.7109375" customWidth="1"/>
    <col min="3752" max="3760" width="10.7109375" customWidth="1"/>
    <col min="3762" max="3765" width="10.7109375" customWidth="1"/>
    <col min="3768" max="3778" width="10.7109375" customWidth="1"/>
    <col min="3780" max="3780" width="10.7109375" customWidth="1"/>
    <col min="3784" max="3792" width="10.7109375" customWidth="1"/>
    <col min="3794" max="3795" width="10.7109375" customWidth="1"/>
    <col min="3797" max="3797" width="10.7109375" customWidth="1"/>
    <col min="3800" max="3808" width="10.7109375" customWidth="1"/>
    <col min="3813" max="3813" width="10.7109375" customWidth="1"/>
    <col min="3816" max="3824" width="10.7109375" customWidth="1"/>
    <col min="3828" max="3830" width="10.7109375" customWidth="1"/>
    <col min="3832" max="3858" width="10.7109375" customWidth="1"/>
    <col min="3860" max="3860" width="10.7109375" customWidth="1"/>
    <col min="3868" max="3868" width="10.7109375" customWidth="1"/>
    <col min="3872" max="3872" width="10.7109375" customWidth="1"/>
    <col min="3877" max="3877" width="10.7109375" customWidth="1"/>
    <col min="3887" max="3887" width="10.7109375" customWidth="1"/>
    <col min="3889" max="3891" width="10.7109375" customWidth="1"/>
    <col min="3893" max="3895" width="10.7109375" customWidth="1"/>
    <col min="3897" max="3900" width="10.7109375" customWidth="1"/>
    <col min="3904" max="3904" width="10.7109375" customWidth="1"/>
    <col min="3909" max="3909" width="10.7109375" customWidth="1"/>
    <col min="3919" max="3919" width="10.7109375" customWidth="1"/>
    <col min="3921" max="3921" width="10.7109375" customWidth="1"/>
    <col min="3924" max="3925" width="10.7109375" customWidth="1"/>
    <col min="3927" max="3927" width="10.7109375" customWidth="1"/>
    <col min="3931" max="3933" width="10.7109375" customWidth="1"/>
    <col min="3935" max="3935" width="10.7109375" customWidth="1"/>
    <col min="3938" max="3938" width="10.7109375" customWidth="1"/>
    <col min="3940" max="3942" width="10.7109375" customWidth="1"/>
    <col min="3944" max="3946" width="10.7109375" customWidth="1"/>
    <col min="3950" max="3951" width="10.7109375" customWidth="1"/>
    <col min="3953" max="3953" width="10.7109375" customWidth="1"/>
    <col min="3955" max="3955" width="10.7109375" customWidth="1"/>
    <col min="3961" max="3964" width="10.7109375" customWidth="1"/>
    <col min="3968" max="3968" width="10.7109375" customWidth="1"/>
    <col min="3973" max="3973" width="10.7109375" customWidth="1"/>
    <col min="3983" max="3983" width="10.7109375" customWidth="1"/>
    <col min="3985" max="3986" width="10.7109375" customWidth="1"/>
    <col min="3988" max="3988" width="10.7109375" customWidth="1"/>
    <col min="3996" max="3996" width="10.7109375" customWidth="1"/>
    <col min="4000" max="4000" width="10.7109375" customWidth="1"/>
    <col min="4005" max="4005" width="10.7109375" customWidth="1"/>
    <col min="4015" max="4015" width="10.7109375" customWidth="1"/>
    <col min="4017" max="4017" width="10.7109375" customWidth="1"/>
    <col min="4021" max="4023" width="10.7109375" customWidth="1"/>
    <col min="4025" max="4048" width="10.7109375" customWidth="1"/>
    <col min="4051" max="4052" width="10.7109375" customWidth="1"/>
    <col min="4054" max="4054" width="10.7109375" customWidth="1"/>
    <col min="4056" max="4064" width="10.7109375" customWidth="1"/>
    <col min="4066" max="4066" width="10.7109375" customWidth="1"/>
    <col min="4068" max="4069" width="10.7109375" customWidth="1"/>
    <col min="4072" max="4081" width="10.7109375" customWidth="1"/>
    <col min="4083" max="4084" width="10.7109375" customWidth="1"/>
    <col min="4088" max="4096" width="10.7109375" customWidth="1"/>
    <col min="4098" max="4099" width="10.7109375" customWidth="1"/>
    <col min="4101" max="4101" width="10.7109375" customWidth="1"/>
    <col min="4104" max="4117" width="10.7109375" customWidth="1"/>
    <col min="4120" max="4120" width="10.7109375" customWidth="1"/>
    <col min="4123" max="4123" width="10.7109375" customWidth="1"/>
    <col min="4125" max="4128" width="10.7109375" customWidth="1"/>
    <col min="4130" max="4130" width="10.7109375" customWidth="1"/>
    <col min="4134" max="4136" width="10.7109375" customWidth="1"/>
    <col min="4139" max="4143" width="10.7109375" customWidth="1"/>
    <col min="4145" max="4147" width="10.7109375" customWidth="1"/>
    <col min="4151" max="4151" width="10.7109375" customWidth="1"/>
    <col min="4153" max="4156" width="10.7109375" customWidth="1"/>
    <col min="4160" max="4160" width="10.7109375" customWidth="1"/>
    <col min="4165" max="4165" width="10.7109375" customWidth="1"/>
    <col min="4175" max="4175" width="10.7109375" customWidth="1"/>
    <col min="4177" max="4177" width="10.7109375" customWidth="1"/>
    <col min="4182" max="4182" width="10.7109375" customWidth="1"/>
    <col min="4186" max="4192" width="10.7109375" customWidth="1"/>
    <col min="4199" max="4199" width="10.7109375" customWidth="1"/>
    <col min="4203" max="4204" width="10.7109375" customWidth="1"/>
    <col min="4206" max="4207" width="10.7109375" customWidth="1"/>
    <col min="4209" max="4213" width="10.7109375" customWidth="1"/>
    <col min="4216" max="4216" width="10.7109375" customWidth="1"/>
    <col min="4219" max="4219" width="10.7109375" customWidth="1"/>
    <col min="4221" max="4224" width="10.7109375" customWidth="1"/>
    <col min="4226" max="4226" width="10.7109375" customWidth="1"/>
    <col min="4230" max="4232" width="10.7109375" customWidth="1"/>
    <col min="4235" max="4239" width="10.7109375" customWidth="1"/>
    <col min="4241" max="4242" width="10.7109375" customWidth="1"/>
    <col min="4246" max="4246" width="10.7109375" customWidth="1"/>
    <col min="4253" max="4253" width="10.7109375" customWidth="1"/>
    <col min="4255" max="4257" width="10.7109375" customWidth="1"/>
    <col min="4261" max="4266" width="10.7109375" customWidth="1"/>
    <col min="4270" max="4271" width="10.7109375" customWidth="1"/>
    <col min="4273" max="4273" width="10.7109375" customWidth="1"/>
    <col min="4275" max="4275" width="10.7109375" customWidth="1"/>
    <col min="4281" max="4284" width="10.7109375" customWidth="1"/>
    <col min="4288" max="4288" width="10.7109375" customWidth="1"/>
    <col min="4293" max="4293" width="10.7109375" customWidth="1"/>
    <col min="4303" max="4303" width="10.7109375" customWidth="1"/>
    <col min="4305" max="4336" width="10.7109375" customWidth="1"/>
    <col min="4340" max="4342" width="10.7109375" customWidth="1"/>
    <col min="4344" max="4368" width="10.7109375" customWidth="1"/>
    <col min="4372" max="4372" width="10.7109375" customWidth="1"/>
    <col min="4374" max="4374" width="10.7109375" customWidth="1"/>
    <col min="4376" max="4381" width="10.7109375" customWidth="1"/>
    <col min="4386" max="4386" width="10.7109375" customWidth="1"/>
    <col min="4388" max="4388" width="10.7109375" customWidth="1"/>
    <col min="4390" max="4394" width="10.7109375" customWidth="1"/>
    <col min="4398" max="4399" width="10.7109375" customWidth="1"/>
    <col min="4401" max="4401" width="10.7109375" customWidth="1"/>
    <col min="4404" max="4406" width="10.7109375" customWidth="1"/>
    <col min="4408" max="4408" width="10.7109375" customWidth="1"/>
    <col min="4416" max="4417" width="10.7109375" customWidth="1"/>
    <col min="4419" max="4420" width="10.7109375" customWidth="1"/>
    <col min="4422" max="4423" width="10.7109375" customWidth="1"/>
    <col min="4429" max="4431" width="10.7109375" customWidth="1"/>
    <col min="4433" max="4433" width="10.7109375" customWidth="1"/>
    <col min="4436" max="4436" width="10.7109375" customWidth="1"/>
    <col min="4438" max="4438" width="10.7109375" customWidth="1"/>
    <col min="4440" max="4440" width="10.7109375" customWidth="1"/>
    <col min="4443" max="4444" width="10.7109375" customWidth="1"/>
    <col min="4448" max="4448" width="10.7109375" customWidth="1"/>
    <col min="4453" max="4453" width="10.7109375" customWidth="1"/>
    <col min="4463" max="4463" width="10.7109375" customWidth="1"/>
    <col min="4466" max="4466" width="10.7109375" customWidth="1"/>
    <col min="4470" max="4471" width="10.7109375" customWidth="1"/>
    <col min="4475" max="4476" width="10.7109375" customWidth="1"/>
    <col min="4480" max="4480" width="10.7109375" customWidth="1"/>
    <col min="4485" max="4485" width="10.7109375" customWidth="1"/>
    <col min="4495" max="4495" width="10.7109375" customWidth="1"/>
    <col min="4497" max="4499" width="10.7109375" customWidth="1"/>
    <col min="4503" max="4508" width="10.7109375" customWidth="1"/>
    <col min="4510" max="4511" width="10.7109375" customWidth="1"/>
    <col min="4514" max="4515" width="10.7109375" customWidth="1"/>
    <col min="4521" max="4521" width="10.7109375" customWidth="1"/>
    <col min="4523" max="4525" width="10.7109375" customWidth="1"/>
    <col min="4527" max="4527" width="10.7109375" customWidth="1"/>
    <col min="4529" max="4531" width="10.7109375" customWidth="1"/>
    <col min="4533" max="4536" width="10.7109375" customWidth="1"/>
    <col min="4539" max="4540" width="10.7109375" customWidth="1"/>
    <col min="4544" max="4544" width="10.7109375" customWidth="1"/>
    <col min="4549" max="4549" width="10.7109375" customWidth="1"/>
    <col min="4559" max="4559" width="10.7109375" customWidth="1"/>
    <col min="4561" max="4561" width="10.7109375" customWidth="1"/>
    <col min="4563" max="4563" width="10.7109375" customWidth="1"/>
    <col min="4566" max="4566" width="10.7109375" customWidth="1"/>
    <col min="4568" max="4568" width="10.7109375" customWidth="1"/>
    <col min="4570" max="4571" width="10.7109375" customWidth="1"/>
    <col min="4573" max="4582" width="10.7109375" customWidth="1"/>
    <col min="4587" max="4588" width="10.7109375" customWidth="1"/>
    <col min="4590" max="4591" width="10.7109375" customWidth="1"/>
    <col min="4596" max="4624" width="10.7109375" customWidth="1"/>
    <col min="4628" max="4630" width="10.7109375" customWidth="1"/>
    <col min="4632" max="4689" width="10.7109375" customWidth="1"/>
    <col min="4692" max="4692" width="10.7109375" customWidth="1"/>
    <col min="4694" max="4694" width="10.7109375" customWidth="1"/>
    <col min="4696" max="4696" width="10.7109375" customWidth="1"/>
    <col min="4699" max="4700" width="10.7109375" customWidth="1"/>
    <col min="4704" max="4704" width="10.7109375" customWidth="1"/>
    <col min="4709" max="4709" width="10.7109375" customWidth="1"/>
    <col min="4719" max="4719" width="10.7109375" customWidth="1"/>
    <col min="4721" max="4721" width="10.7109375" customWidth="1"/>
    <col min="4723" max="4730" width="10.7109375" customWidth="1"/>
    <col min="4732" max="4754" width="10.7109375" customWidth="1"/>
    <col min="4756" max="4756" width="10.7109375" customWidth="1"/>
    <col min="4761" max="4764" width="10.7109375" customWidth="1"/>
    <col min="4768" max="4768" width="10.7109375" customWidth="1"/>
    <col min="4773" max="4773" width="10.7109375" customWidth="1"/>
    <col min="4783" max="4783" width="10.7109375" customWidth="1"/>
    <col min="4786" max="4817" width="10.7109375" customWidth="1"/>
    <col min="4819" max="4848" width="10.7109375" customWidth="1"/>
    <col min="4850" max="4880" width="10.7109375" customWidth="1"/>
    <col min="4882" max="4882" width="10.7109375" customWidth="1"/>
    <col min="4884" max="4915" width="10.7109375" customWidth="1"/>
    <col min="4919" max="4924" width="10.7109375" customWidth="1"/>
    <col min="4926" max="4927" width="10.7109375" customWidth="1"/>
    <col min="4930" max="4931" width="10.7109375" customWidth="1"/>
    <col min="4937" max="4937" width="10.7109375" customWidth="1"/>
    <col min="4939" max="4941" width="10.7109375" customWidth="1"/>
    <col min="4943" max="4943" width="10.7109375" customWidth="1"/>
    <col min="4948" max="4950" width="10.7109375" customWidth="1"/>
    <col min="4952" max="4979" width="10.7109375" customWidth="1"/>
    <col min="4982" max="4982" width="10.7109375" customWidth="1"/>
    <col min="4984" max="4984" width="10.7109375" customWidth="1"/>
    <col min="4988" max="4988" width="10.7109375" customWidth="1"/>
    <col min="4992" max="4992" width="10.7109375" customWidth="1"/>
    <col min="4997" max="4997" width="10.7109375" customWidth="1"/>
    <col min="5007" max="5007" width="10.7109375" customWidth="1"/>
    <col min="5012" max="5014" width="10.7109375" customWidth="1"/>
    <col min="5016" max="5049" width="10.7109375" customWidth="1"/>
    <col min="5052" max="5052" width="10.7109375" customWidth="1"/>
    <col min="5054" max="5056" width="10.7109375" customWidth="1"/>
    <col min="5061" max="5061" width="10.7109375" customWidth="1"/>
    <col min="5063" max="5072" width="10.7109375" customWidth="1"/>
    <col min="5074" max="5074" width="10.7109375" customWidth="1"/>
    <col min="5076" max="5076" width="10.7109375" customWidth="1"/>
    <col min="5078" max="5078" width="10.7109375" customWidth="1"/>
    <col min="5080" max="5088" width="10.7109375" customWidth="1"/>
    <col min="5091" max="5092" width="10.7109375" customWidth="1"/>
    <col min="5096" max="5104" width="10.7109375" customWidth="1"/>
    <col min="5106" max="5106" width="10.7109375" customWidth="1"/>
    <col min="5108" max="5109" width="10.7109375" customWidth="1"/>
    <col min="5112" max="5121" width="10.7109375" customWidth="1"/>
    <col min="5123" max="5124" width="10.7109375" customWidth="1"/>
    <col min="5128" max="5136" width="10.7109375" customWidth="1"/>
    <col min="5139" max="5140" width="10.7109375" customWidth="1"/>
    <col min="5144" max="5152" width="10.7109375" customWidth="1"/>
    <col min="5157" max="5157" width="10.7109375" customWidth="1"/>
    <col min="5159" max="5168" width="10.7109375" customWidth="1"/>
    <col min="5171" max="5173" width="10.7109375" customWidth="1"/>
    <col min="5176" max="5186" width="10.7109375" customWidth="1"/>
    <col min="5189" max="5189" width="10.7109375" customWidth="1"/>
    <col min="5192" max="5200" width="10.7109375" customWidth="1"/>
    <col min="5202" max="5203" width="10.7109375" customWidth="1"/>
    <col min="5205" max="5205" width="10.7109375" customWidth="1"/>
    <col min="5208" max="5220" width="10.7109375" customWidth="1"/>
    <col min="5224" max="5232" width="10.7109375" customWidth="1"/>
    <col min="5237" max="5237" width="10.7109375" customWidth="1"/>
    <col min="5240" max="5248" width="10.7109375" customWidth="1"/>
    <col min="5253" max="5253" width="10.7109375" customWidth="1"/>
    <col min="5255" max="5264" width="10.7109375" customWidth="1"/>
    <col min="5268" max="5270" width="10.7109375" customWidth="1"/>
    <col min="5272" max="5280" width="10.7109375" customWidth="1"/>
    <col min="5285" max="5285" width="10.7109375" customWidth="1"/>
    <col min="5288" max="5296" width="10.7109375" customWidth="1"/>
    <col min="5301" max="5301" width="10.7109375" customWidth="1"/>
    <col min="5304" max="5312" width="10.7109375" customWidth="1"/>
    <col min="5316" max="5317" width="10.7109375" customWidth="1"/>
    <col min="5320" max="5330" width="10.7109375" customWidth="1"/>
    <col min="5333" max="5333" width="10.7109375" customWidth="1"/>
    <col min="5336" max="5344" width="10.7109375" customWidth="1"/>
    <col min="5346" max="5346" width="10.7109375" customWidth="1"/>
    <col min="5348" max="5349" width="10.7109375" customWidth="1"/>
    <col min="5352" max="5365" width="10.7109375" customWidth="1"/>
    <col min="5367" max="5378" width="10.7109375" customWidth="1"/>
    <col min="5380" max="5382" width="10.7109375" customWidth="1"/>
    <col min="5384" max="5393" width="10.7109375" customWidth="1"/>
    <col min="5395" max="5396" width="10.7109375" customWidth="1"/>
    <col min="5400" max="5408" width="10.7109375" customWidth="1"/>
    <col min="5410" max="5411" width="10.7109375" customWidth="1"/>
    <col min="5413" max="5413" width="10.7109375" customWidth="1"/>
    <col min="5416" max="5425" width="10.7109375" customWidth="1"/>
    <col min="5428" max="5428" width="10.7109375" customWidth="1"/>
    <col min="5432" max="5440" width="10.7109375" customWidth="1"/>
    <col min="5442" max="5442" width="10.7109375" customWidth="1"/>
    <col min="5444" max="5445" width="10.7109375" customWidth="1"/>
    <col min="5448" max="5456" width="10.7109375" customWidth="1"/>
    <col min="5461" max="5461" width="10.7109375" customWidth="1"/>
    <col min="5463" max="5476" width="10.7109375" customWidth="1"/>
    <col min="5478" max="5478" width="10.7109375" customWidth="1"/>
    <col min="5480" max="5489" width="10.7109375" customWidth="1"/>
    <col min="5491" max="5492" width="10.7109375" customWidth="1"/>
    <col min="5496" max="5504" width="10.7109375" customWidth="1"/>
    <col min="5509" max="5509" width="10.7109375" customWidth="1"/>
    <col min="5512" max="5521" width="10.7109375" customWidth="1"/>
    <col min="5523" max="5523" width="10.7109375" customWidth="1"/>
    <col min="5525" max="5525" width="10.7109375" customWidth="1"/>
    <col min="5528" max="5536" width="10.7109375" customWidth="1"/>
    <col min="5538" max="5538" width="10.7109375" customWidth="1"/>
    <col min="5540" max="5541" width="10.7109375" customWidth="1"/>
    <col min="5544" max="5552" width="10.7109375" customWidth="1"/>
    <col min="5555" max="5557" width="10.7109375" customWidth="1"/>
    <col min="5560" max="5570" width="10.7109375" customWidth="1"/>
    <col min="5572" max="5572" width="10.7109375" customWidth="1"/>
    <col min="5576" max="5584" width="10.7109375" customWidth="1"/>
    <col min="5587" max="5588" width="10.7109375" customWidth="1"/>
    <col min="5592" max="5600" width="10.7109375" customWidth="1"/>
    <col min="5605" max="5605" width="10.7109375" customWidth="1"/>
    <col min="5607" max="5616" width="10.7109375" customWidth="1"/>
    <col min="5619" max="5620" width="10.7109375" customWidth="1"/>
    <col min="5622" max="5622" width="10.7109375" customWidth="1"/>
    <col min="5624" max="5632" width="10.7109375" customWidth="1"/>
    <col min="5634" max="5634" width="10.7109375" customWidth="1"/>
    <col min="5636" max="5637" width="10.7109375" customWidth="1"/>
    <col min="5640" max="5649" width="10.7109375" customWidth="1"/>
    <col min="5651" max="5652" width="10.7109375" customWidth="1"/>
    <col min="5656" max="5664" width="10.7109375" customWidth="1"/>
    <col min="5666" max="5667" width="10.7109375" customWidth="1"/>
    <col min="5669" max="5669" width="10.7109375" customWidth="1"/>
    <col min="5672" max="5680" width="10.7109375" customWidth="1"/>
    <col min="5682" max="5685" width="10.7109375" customWidth="1"/>
    <col min="5688" max="5698" width="10.7109375" customWidth="1"/>
    <col min="5700" max="5700" width="10.7109375" customWidth="1"/>
    <col min="5704" max="5712" width="10.7109375" customWidth="1"/>
    <col min="5714" max="5715" width="10.7109375" customWidth="1"/>
    <col min="5717" max="5717" width="10.7109375" customWidth="1"/>
    <col min="5720" max="5728" width="10.7109375" customWidth="1"/>
    <col min="5733" max="5733" width="10.7109375" customWidth="1"/>
    <col min="5736" max="5745" width="10.7109375" customWidth="1"/>
    <col min="5749" max="5749" width="10.7109375" customWidth="1"/>
    <col min="5752" max="5760" width="10.7109375" customWidth="1"/>
    <col min="5765" max="5765" width="10.7109375" customWidth="1"/>
    <col min="5767" max="5776" width="10.7109375" customWidth="1"/>
    <col min="5778" max="5778" width="10.7109375" customWidth="1"/>
    <col min="5781" max="5782" width="10.7109375" customWidth="1"/>
    <col min="5784" max="5792" width="10.7109375" customWidth="1"/>
    <col min="5794" max="5797" width="10.7109375" customWidth="1"/>
    <col min="5800" max="5808" width="10.7109375" customWidth="1"/>
    <col min="5810" max="5811" width="10.7109375" customWidth="1"/>
    <col min="5816" max="5824" width="10.7109375" customWidth="1"/>
    <col min="5826" max="5826" width="10.7109375" customWidth="1"/>
    <col min="5828" max="5829" width="10.7109375" customWidth="1"/>
    <col min="5832" max="5841" width="10.7109375" customWidth="1"/>
    <col min="5843" max="5844" width="10.7109375" customWidth="1"/>
    <col min="5848" max="5856" width="10.7109375" customWidth="1"/>
    <col min="5858" max="5858" width="10.7109375" customWidth="1"/>
    <col min="5861" max="5861" width="10.7109375" customWidth="1"/>
    <col min="5863" max="5872" width="10.7109375" customWidth="1"/>
    <col min="5877" max="5878" width="10.7109375" customWidth="1"/>
    <col min="5880" max="5888" width="10.7109375" customWidth="1"/>
    <col min="5890" max="5893" width="10.7109375" customWidth="1"/>
    <col min="5896" max="5904" width="10.7109375" customWidth="1"/>
    <col min="5907" max="5907" width="10.7109375" customWidth="1"/>
    <col min="5909" max="5909" width="10.7109375" customWidth="1"/>
    <col min="5912" max="5920" width="10.7109375" customWidth="1"/>
    <col min="5922" max="5922" width="10.7109375" customWidth="1"/>
    <col min="5924" max="5925" width="10.7109375" customWidth="1"/>
    <col min="5928" max="5936" width="10.7109375" customWidth="1"/>
    <col min="5939" max="5940" width="10.7109375" customWidth="1"/>
    <col min="5944" max="5957" width="10.7109375" customWidth="1"/>
    <col min="5959" max="5968" width="10.7109375" customWidth="1"/>
    <col min="5971" max="5972" width="10.7109375" customWidth="1"/>
    <col min="5974" max="5974" width="10.7109375" customWidth="1"/>
    <col min="5976" max="5984" width="10.7109375" customWidth="1"/>
    <col min="5986" max="5986" width="10.7109375" customWidth="1"/>
    <col min="5988" max="5989" width="10.7109375" customWidth="1"/>
    <col min="5992" max="6001" width="10.7109375" customWidth="1"/>
    <col min="6003" max="6004" width="10.7109375" customWidth="1"/>
    <col min="6008" max="6016" width="10.7109375" customWidth="1"/>
    <col min="6018" max="6019" width="10.7109375" customWidth="1"/>
    <col min="6021" max="6021" width="10.7109375" customWidth="1"/>
    <col min="6024" max="6032" width="10.7109375" customWidth="1"/>
    <col min="6034" max="6037" width="10.7109375" customWidth="1"/>
    <col min="6040" max="6050" width="10.7109375" customWidth="1"/>
    <col min="6052" max="6052" width="10.7109375" customWidth="1"/>
    <col min="6056" max="6064" width="10.7109375" customWidth="1"/>
    <col min="6066" max="6067" width="10.7109375" customWidth="1"/>
    <col min="6069" max="6069" width="10.7109375" customWidth="1"/>
    <col min="6072" max="6080" width="10.7109375" customWidth="1"/>
    <col min="6085" max="6085" width="10.7109375" customWidth="1"/>
    <col min="6088" max="6097" width="10.7109375" customWidth="1"/>
    <col min="6101" max="6101" width="10.7109375" customWidth="1"/>
    <col min="6104" max="6117" width="10.7109375" customWidth="1"/>
    <col min="6119" max="6130" width="10.7109375" customWidth="1"/>
    <col min="6132" max="6134" width="10.7109375" customWidth="1"/>
    <col min="6136" max="6144" width="10.7109375" customWidth="1"/>
    <col min="6146" max="6149" width="10.7109375" customWidth="1"/>
    <col min="6152" max="6162" width="10.7109375" customWidth="1"/>
    <col min="6164" max="6164" width="10.7109375" customWidth="1"/>
    <col min="6168" max="6176" width="10.7109375" customWidth="1"/>
    <col min="6178" max="6181" width="10.7109375" customWidth="1"/>
    <col min="6184" max="6192" width="10.7109375" customWidth="1"/>
    <col min="6194" max="6236" width="10.7109375" customWidth="1"/>
    <col min="6238" max="6238" width="10.7109375" customWidth="1"/>
    <col min="6241" max="6246" width="10.7109375" customWidth="1"/>
    <col min="6251" max="6264" width="10.7109375" customWidth="1"/>
    <col min="6269" max="6293" width="10.7109375" customWidth="1"/>
    <col min="6296" max="6296" width="10.7109375" customWidth="1"/>
    <col min="6299" max="6299" width="10.7109375" customWidth="1"/>
    <col min="6301" max="6304" width="10.7109375" customWidth="1"/>
    <col min="6306" max="6306" width="10.7109375" customWidth="1"/>
    <col min="6310" max="6312" width="10.7109375" customWidth="1"/>
    <col min="6315" max="6319" width="10.7109375" customWidth="1"/>
    <col min="6321" max="6323" width="10.7109375" customWidth="1"/>
    <col min="6325" max="6325" width="10.7109375" customWidth="1"/>
    <col min="6327" max="6329" width="10.7109375" customWidth="1"/>
    <col min="6331" max="6332" width="10.7109375" customWidth="1"/>
    <col min="6336" max="6336" width="10.7109375" customWidth="1"/>
    <col min="6341" max="6341" width="10.7109375" customWidth="1"/>
    <col min="6351" max="6351" width="10.7109375" customWidth="1"/>
    <col min="6356" max="6361" width="10.7109375" customWidth="1"/>
    <col min="6363" max="6367" width="10.7109375" customWidth="1"/>
    <col min="6371" max="6372" width="10.7109375" customWidth="1"/>
    <col min="6374" max="6374" width="10.7109375" customWidth="1"/>
    <col min="6376" max="6376" width="10.7109375" customWidth="1"/>
    <col min="6379" max="6379" width="10.7109375" customWidth="1"/>
    <col min="6382" max="6383" width="10.7109375" customWidth="1"/>
    <col min="6385" max="6389" width="10.7109375" customWidth="1"/>
    <col min="6392" max="6392" width="10.7109375" customWidth="1"/>
    <col min="6395" max="6395" width="10.7109375" customWidth="1"/>
    <col min="6397" max="6400" width="10.7109375" customWidth="1"/>
    <col min="6402" max="6402" width="10.7109375" customWidth="1"/>
    <col min="6406" max="6408" width="10.7109375" customWidth="1"/>
    <col min="6411" max="6415" width="10.7109375" customWidth="1"/>
    <col min="6417" max="6421" width="10.7109375" customWidth="1"/>
    <col min="6423" max="6453" width="10.7109375" customWidth="1"/>
    <col min="6456" max="6456" width="10.7109375" customWidth="1"/>
    <col min="6459" max="6459" width="10.7109375" customWidth="1"/>
    <col min="6461" max="6464" width="10.7109375" customWidth="1"/>
    <col min="6466" max="6466" width="10.7109375" customWidth="1"/>
    <col min="6470" max="6472" width="10.7109375" customWidth="1"/>
    <col min="6475" max="6479" width="10.7109375" customWidth="1"/>
    <col min="6481" max="6481" width="10.7109375" customWidth="1"/>
    <col min="6484" max="6486" width="10.7109375" customWidth="1"/>
    <col min="6488" max="6489" width="10.7109375" customWidth="1"/>
    <col min="6492" max="6492" width="10.7109375" customWidth="1"/>
    <col min="6495" max="6496" width="10.7109375" customWidth="1"/>
    <col min="6498" max="6499" width="10.7109375" customWidth="1"/>
    <col min="6501" max="6505" width="10.7109375" customWidth="1"/>
    <col min="6507" max="6507" width="10.7109375" customWidth="1"/>
    <col min="6510" max="6511" width="10.7109375" customWidth="1"/>
    <col min="6514" max="6515" width="10.7109375" customWidth="1"/>
    <col min="6519" max="6519" width="10.7109375" customWidth="1"/>
    <col min="6523" max="6525" width="10.7109375" customWidth="1"/>
    <col min="6527" max="6527" width="10.7109375" customWidth="1"/>
    <col min="6530" max="6530" width="10.7109375" customWidth="1"/>
    <col min="6532" max="6534" width="10.7109375" customWidth="1"/>
    <col min="6536" max="6538" width="10.7109375" customWidth="1"/>
    <col min="6542" max="6543" width="10.7109375" customWidth="1"/>
    <col min="6545" max="6549" width="10.7109375" customWidth="1"/>
    <col min="6552" max="6552" width="10.7109375" customWidth="1"/>
    <col min="6555" max="6555" width="10.7109375" customWidth="1"/>
    <col min="6557" max="6560" width="10.7109375" customWidth="1"/>
    <col min="6562" max="6562" width="10.7109375" customWidth="1"/>
    <col min="6566" max="6568" width="10.7109375" customWidth="1"/>
    <col min="6571" max="6575" width="10.7109375" customWidth="1"/>
    <col min="6577" max="6579" width="10.7109375" customWidth="1"/>
    <col min="6582" max="6582" width="10.7109375" customWidth="1"/>
    <col min="6586" max="6588" width="10.7109375" customWidth="1"/>
    <col min="6592" max="6592" width="10.7109375" customWidth="1"/>
    <col min="6597" max="6597" width="10.7109375" customWidth="1"/>
    <col min="6607" max="6607" width="10.7109375" customWidth="1"/>
    <col min="6613" max="6613" width="10.7109375" customWidth="1"/>
    <col min="6619" max="6621" width="10.7109375" customWidth="1"/>
    <col min="6623" max="6623" width="10.7109375" customWidth="1"/>
    <col min="6626" max="6626" width="10.7109375" customWidth="1"/>
    <col min="6628" max="6630" width="10.7109375" customWidth="1"/>
    <col min="6632" max="6634" width="10.7109375" customWidth="1"/>
    <col min="6638" max="6639" width="10.7109375" customWidth="1"/>
    <col min="6641" max="6645" width="10.7109375" customWidth="1"/>
    <col min="6648" max="6648" width="10.7109375" customWidth="1"/>
    <col min="6651" max="6651" width="10.7109375" customWidth="1"/>
    <col min="6653" max="6656" width="10.7109375" customWidth="1"/>
    <col min="6658" max="6658" width="10.7109375" customWidth="1"/>
    <col min="6662" max="6664" width="10.7109375" customWidth="1"/>
    <col min="6667" max="6671" width="10.7109375" customWidth="1"/>
    <col min="6673" max="6673" width="10.7109375" customWidth="1"/>
    <col min="6676" max="6676" width="10.7109375" customWidth="1"/>
    <col min="6678" max="6678" width="10.7109375" customWidth="1"/>
    <col min="6680" max="6680" width="10.7109375" customWidth="1"/>
    <col min="6686" max="6686" width="10.7109375" customWidth="1"/>
    <col min="6688" max="6688" width="10.7109375" customWidth="1"/>
    <col min="6690" max="6691" width="10.7109375" customWidth="1"/>
    <col min="6693" max="6697" width="10.7109375" customWidth="1"/>
    <col min="6699" max="6699" width="10.7109375" customWidth="1"/>
    <col min="6702" max="6703" width="10.7109375" customWidth="1"/>
    <col min="6705" max="6707" width="10.7109375" customWidth="1"/>
    <col min="6709" max="6710" width="10.7109375" customWidth="1"/>
    <col min="6712" max="6713" width="10.7109375" customWidth="1"/>
    <col min="6715" max="6716" width="10.7109375" customWidth="1"/>
    <col min="6720" max="6720" width="10.7109375" customWidth="1"/>
    <col min="6725" max="6725" width="10.7109375" customWidth="1"/>
    <col min="6735" max="6735" width="10.7109375" customWidth="1"/>
    <col min="6739" max="6739" width="10.7109375" customWidth="1"/>
    <col min="6741" max="6746" width="10.7109375" customWidth="1"/>
    <col min="6748" max="6749" width="10.7109375" customWidth="1"/>
    <col min="6751" max="6751" width="10.7109375" customWidth="1"/>
    <col min="6755" max="6756" width="10.7109375" customWidth="1"/>
    <col min="6758" max="6758" width="10.7109375" customWidth="1"/>
    <col min="6760" max="6760" width="10.7109375" customWidth="1"/>
    <col min="6763" max="6763" width="10.7109375" customWidth="1"/>
    <col min="6766" max="6767" width="10.7109375" customWidth="1"/>
    <col min="6769" max="6778" width="10.7109375" customWidth="1"/>
    <col min="6780" max="6780" width="10.7109375" customWidth="1"/>
    <col min="6783" max="6783" width="10.7109375" customWidth="1"/>
    <col min="6787" max="6787" width="10.7109375" customWidth="1"/>
    <col min="6790" max="6792" width="10.7109375" customWidth="1"/>
    <col min="6794" max="6795" width="10.7109375" customWidth="1"/>
    <col min="6797" max="6802" width="10.7109375" customWidth="1"/>
    <col min="6806" max="6806" width="10.7109375" customWidth="1"/>
    <col min="6809" max="6810" width="10.7109375" customWidth="1"/>
    <col min="6814" max="6814" width="10.7109375" customWidth="1"/>
    <col min="6820" max="6825" width="10.7109375" customWidth="1"/>
    <col min="6827" max="6827" width="10.7109375" customWidth="1"/>
    <col min="6830" max="6831" width="10.7109375" customWidth="1"/>
    <col min="6833" max="6835" width="10.7109375" customWidth="1"/>
    <col min="6837" max="6837" width="10.7109375" customWidth="1"/>
    <col min="6839" max="6841" width="10.7109375" customWidth="1"/>
    <col min="6843" max="6844" width="10.7109375" customWidth="1"/>
    <col min="6848" max="6848" width="10.7109375" customWidth="1"/>
    <col min="6853" max="6853" width="10.7109375" customWidth="1"/>
    <col min="6863" max="6863" width="10.7109375" customWidth="1"/>
    <col min="6865" max="6872" width="10.7109375" customWidth="1"/>
    <col min="6877" max="6904" width="10.7109375" customWidth="1"/>
    <col min="6906" max="6906" width="10.7109375" customWidth="1"/>
    <col min="6908" max="6909" width="10.7109375" customWidth="1"/>
    <col min="6911" max="6911" width="10.7109375" customWidth="1"/>
    <col min="6915" max="6915" width="10.7109375" customWidth="1"/>
    <col min="6918" max="6920" width="10.7109375" customWidth="1"/>
    <col min="6922" max="6923" width="10.7109375" customWidth="1"/>
    <col min="6925" max="6929" width="10.7109375" customWidth="1"/>
    <col min="6932" max="6932" width="10.7109375" customWidth="1"/>
    <col min="6934" max="6934" width="10.7109375" customWidth="1"/>
    <col min="6936" max="6936" width="10.7109375" customWidth="1"/>
    <col min="6942" max="6942" width="10.7109375" customWidth="1"/>
    <col min="6944" max="6944" width="10.7109375" customWidth="1"/>
    <col min="6946" max="6947" width="10.7109375" customWidth="1"/>
    <col min="6949" max="6953" width="10.7109375" customWidth="1"/>
    <col min="6955" max="6955" width="10.7109375" customWidth="1"/>
    <col min="6958" max="6959" width="10.7109375" customWidth="1"/>
    <col min="6961" max="6963" width="10.7109375" customWidth="1"/>
    <col min="6965" max="6969" width="10.7109375" customWidth="1"/>
    <col min="6971" max="6972" width="10.7109375" customWidth="1"/>
    <col min="6976" max="6976" width="10.7109375" customWidth="1"/>
    <col min="6981" max="6981" width="10.7109375" customWidth="1"/>
    <col min="6991" max="6991" width="10.7109375" customWidth="1"/>
    <col min="6993" max="6997" width="10.7109375" customWidth="1"/>
    <col min="7000" max="7000" width="10.7109375" customWidth="1"/>
    <col min="7003" max="7003" width="10.7109375" customWidth="1"/>
    <col min="7005" max="7008" width="10.7109375" customWidth="1"/>
    <col min="7010" max="7010" width="10.7109375" customWidth="1"/>
    <col min="7014" max="7016" width="10.7109375" customWidth="1"/>
    <col min="7019" max="7023" width="10.7109375" customWidth="1"/>
    <col min="7025" max="7025" width="10.7109375" customWidth="1"/>
    <col min="7028" max="7028" width="10.7109375" customWidth="1"/>
    <col min="7031" max="7033" width="10.7109375" customWidth="1"/>
    <col min="7035" max="7035" width="10.7109375" customWidth="1"/>
    <col min="7040" max="7040" width="10.7109375" customWidth="1"/>
    <col min="7043" max="7044" width="10.7109375" customWidth="1"/>
    <col min="7046" max="7046" width="10.7109375" customWidth="1"/>
    <col min="7048" max="7048" width="10.7109375" customWidth="1"/>
    <col min="7051" max="7051" width="10.7109375" customWidth="1"/>
    <col min="7054" max="7055" width="10.7109375" customWidth="1"/>
    <col min="7069" max="7093" width="10.7109375" customWidth="1"/>
    <col min="7096" max="7096" width="10.7109375" customWidth="1"/>
    <col min="7099" max="7099" width="10.7109375" customWidth="1"/>
    <col min="7101" max="7104" width="10.7109375" customWidth="1"/>
    <col min="7106" max="7106" width="10.7109375" customWidth="1"/>
    <col min="7110" max="7112" width="10.7109375" customWidth="1"/>
    <col min="7115" max="7119" width="10.7109375" customWidth="1"/>
    <col min="7121" max="7124" width="10.7109375" customWidth="1"/>
    <col min="7126" max="7126" width="10.7109375" customWidth="1"/>
    <col min="7128" max="7129" width="10.7109375" customWidth="1"/>
    <col min="7131" max="7132" width="10.7109375" customWidth="1"/>
    <col min="7136" max="7136" width="10.7109375" customWidth="1"/>
    <col min="7141" max="7141" width="10.7109375" customWidth="1"/>
    <col min="7151" max="7151" width="10.7109375" customWidth="1"/>
    <col min="7153" max="7155" width="10.7109375" customWidth="1"/>
    <col min="7157" max="7159" width="10.7109375" customWidth="1"/>
    <col min="7161" max="7162" width="10.7109375" customWidth="1"/>
    <col min="7165" max="7166" width="10.7109375" customWidth="1"/>
    <col min="7169" max="7171" width="10.7109375" customWidth="1"/>
    <col min="7173" max="7175" width="10.7109375" customWidth="1"/>
    <col min="7179" max="7181" width="10.7109375" customWidth="1"/>
    <col min="7183" max="7183" width="10.7109375" customWidth="1"/>
    <col min="7185" max="7190" width="10.7109375" customWidth="1"/>
    <col min="7193" max="7194" width="10.7109375" customWidth="1"/>
    <col min="7197" max="7219" width="10.7109375" customWidth="1"/>
    <col min="7221" max="7221" width="10.7109375" customWidth="1"/>
    <col min="7223" max="7225" width="10.7109375" customWidth="1"/>
    <col min="7227" max="7228" width="10.7109375" customWidth="1"/>
    <col min="7232" max="7232" width="10.7109375" customWidth="1"/>
    <col min="7237" max="7237" width="10.7109375" customWidth="1"/>
    <col min="7247" max="7247" width="10.7109375" customWidth="1"/>
    <col min="7249" max="7256" width="10.7109375" customWidth="1"/>
    <col min="7259" max="7259" width="10.7109375" customWidth="1"/>
    <col min="7262" max="7262" width="10.7109375" customWidth="1"/>
    <col min="7268" max="7273" width="10.7109375" customWidth="1"/>
    <col min="7275" max="7275" width="10.7109375" customWidth="1"/>
    <col min="7278" max="7279" width="10.7109375" customWidth="1"/>
    <col min="7281" max="7283" width="10.7109375" customWidth="1"/>
    <col min="7285" max="7287" width="10.7109375" customWidth="1"/>
    <col min="7289" max="7290" width="10.7109375" customWidth="1"/>
    <col min="7293" max="7294" width="10.7109375" customWidth="1"/>
    <col min="7297" max="7299" width="10.7109375" customWidth="1"/>
    <col min="7301" max="7303" width="10.7109375" customWidth="1"/>
    <col min="7307" max="7309" width="10.7109375" customWidth="1"/>
    <col min="7311" max="7311" width="10.7109375" customWidth="1"/>
    <col min="7313" max="7346" width="10.7109375" customWidth="1"/>
    <col min="7349" max="7354" width="10.7109375" customWidth="1"/>
    <col min="7356" max="7356" width="10.7109375" customWidth="1"/>
    <col min="7359" max="7359" width="10.7109375" customWidth="1"/>
    <col min="7363" max="7363" width="10.7109375" customWidth="1"/>
    <col min="7366" max="7368" width="10.7109375" customWidth="1"/>
    <col min="7370" max="7371" width="10.7109375" customWidth="1"/>
    <col min="7373" max="7380" width="10.7109375" customWidth="1"/>
    <col min="7382" max="7383" width="10.7109375" customWidth="1"/>
    <col min="7386" max="7387" width="10.7109375" customWidth="1"/>
    <col min="7390" max="7392" width="10.7109375" customWidth="1"/>
    <col min="7398" max="7400" width="10.7109375" customWidth="1"/>
    <col min="7403" max="7407" width="10.7109375" customWidth="1"/>
    <col min="7409" max="7420" width="10.7109375" customWidth="1"/>
    <col min="7422" max="7422" width="10.7109375" customWidth="1"/>
    <col min="7425" max="7430" width="10.7109375" customWidth="1"/>
    <col min="7435" max="7440" width="10.7109375" customWidth="1"/>
    <col min="7444" max="7472" width="10.7109375" customWidth="1"/>
    <col min="7476" max="7516" width="10.7109375" customWidth="1"/>
    <col min="7518" max="7518" width="10.7109375" customWidth="1"/>
    <col min="7521" max="7526" width="10.7109375" customWidth="1"/>
    <col min="7531" max="7544" width="10.7109375" customWidth="1"/>
    <col min="7549" max="7578" width="10.7109375" customWidth="1"/>
    <col min="7580" max="7580" width="10.7109375" customWidth="1"/>
    <col min="7583" max="7583" width="10.7109375" customWidth="1"/>
    <col min="7587" max="7587" width="10.7109375" customWidth="1"/>
    <col min="7590" max="7592" width="10.7109375" customWidth="1"/>
    <col min="7594" max="7595" width="10.7109375" customWidth="1"/>
    <col min="7597" max="7603" width="10.7109375" customWidth="1"/>
    <col min="7605" max="7606" width="10.7109375" customWidth="1"/>
    <col min="7609" max="7609" width="10.7109375" customWidth="1"/>
    <col min="7611" max="7612" width="10.7109375" customWidth="1"/>
    <col min="7616" max="7616" width="10.7109375" customWidth="1"/>
    <col min="7621" max="7621" width="10.7109375" customWidth="1"/>
    <col min="7631" max="7631" width="10.7109375" customWidth="1"/>
    <col min="7635" max="7636" width="10.7109375" customWidth="1"/>
    <col min="7638" max="7638" width="10.7109375" customWidth="1"/>
    <col min="7642" max="7642" width="10.7109375" customWidth="1"/>
    <col min="7648" max="7648" width="10.7109375" customWidth="1"/>
    <col min="7651" max="7652" width="10.7109375" customWidth="1"/>
    <col min="7654" max="7654" width="10.7109375" customWidth="1"/>
    <col min="7656" max="7656" width="10.7109375" customWidth="1"/>
    <col min="7659" max="7659" width="10.7109375" customWidth="1"/>
    <col min="7662" max="7663" width="10.7109375" customWidth="1"/>
    <col min="7665" max="7674" width="10.7109375" customWidth="1"/>
    <col min="7676" max="7676" width="10.7109375" customWidth="1"/>
    <col min="7679" max="7679" width="10.7109375" customWidth="1"/>
    <col min="7683" max="7683" width="10.7109375" customWidth="1"/>
    <col min="7686" max="7688" width="10.7109375" customWidth="1"/>
    <col min="7690" max="7691" width="10.7109375" customWidth="1"/>
    <col min="7693" max="7696" width="10.7109375" customWidth="1"/>
    <col min="7700" max="7728" width="10.7109375" customWidth="1"/>
    <col min="7732" max="7772" width="10.7109375" customWidth="1"/>
    <col min="7774" max="7774" width="10.7109375" customWidth="1"/>
    <col min="7777" max="7782" width="10.7109375" customWidth="1"/>
    <col min="7787" max="7800" width="10.7109375" customWidth="1"/>
    <col min="7805" max="7834" width="10.7109375" customWidth="1"/>
    <col min="7836" max="7836" width="10.7109375" customWidth="1"/>
    <col min="7839" max="7839" width="10.7109375" customWidth="1"/>
    <col min="7843" max="7843" width="10.7109375" customWidth="1"/>
    <col min="7846" max="7848" width="10.7109375" customWidth="1"/>
    <col min="7850" max="7851" width="10.7109375" customWidth="1"/>
    <col min="7853" max="7859" width="10.7109375" customWidth="1"/>
    <col min="7861" max="7861" width="10.7109375" customWidth="1"/>
    <col min="7865" max="7865" width="10.7109375" customWidth="1"/>
    <col min="7867" max="7868" width="10.7109375" customWidth="1"/>
    <col min="7872" max="7872" width="10.7109375" customWidth="1"/>
    <col min="7877" max="7877" width="10.7109375" customWidth="1"/>
    <col min="7887" max="7887" width="10.7109375" customWidth="1"/>
    <col min="7891" max="7892" width="10.7109375" customWidth="1"/>
    <col min="7894" max="7894" width="10.7109375" customWidth="1"/>
    <col min="7898" max="7898" width="10.7109375" customWidth="1"/>
    <col min="7904" max="7904" width="10.7109375" customWidth="1"/>
    <col min="7907" max="7908" width="10.7109375" customWidth="1"/>
    <col min="7910" max="7910" width="10.7109375" customWidth="1"/>
    <col min="7912" max="7912" width="10.7109375" customWidth="1"/>
    <col min="7915" max="7915" width="10.7109375" customWidth="1"/>
    <col min="7918" max="7919" width="10.7109375" customWidth="1"/>
    <col min="7921" max="7930" width="10.7109375" customWidth="1"/>
    <col min="7932" max="7932" width="10.7109375" customWidth="1"/>
    <col min="7935" max="7935" width="10.7109375" customWidth="1"/>
    <col min="7939" max="7939" width="10.7109375" customWidth="1"/>
    <col min="7942" max="7944" width="10.7109375" customWidth="1"/>
    <col min="7946" max="7947" width="10.7109375" customWidth="1"/>
    <col min="7949" max="7956" width="10.7109375" customWidth="1"/>
    <col min="7958" max="7962" width="10.7109375" customWidth="1"/>
    <col min="7966" max="7967" width="10.7109375" customWidth="1"/>
    <col min="7969" max="7970" width="10.7109375" customWidth="1"/>
    <col min="7972" max="7972" width="10.7109375" customWidth="1"/>
    <col min="7975" max="7975" width="10.7109375" customWidth="1"/>
    <col min="7979" max="7981" width="10.7109375" customWidth="1"/>
    <col min="7983" max="7983" width="10.7109375" customWidth="1"/>
    <col min="7985" max="7987" width="10.7109375" customWidth="1"/>
    <col min="7989" max="7991" width="10.7109375" customWidth="1"/>
    <col min="7993" max="7993" width="10.7109375" customWidth="1"/>
    <col min="7995" max="7996" width="10.7109375" customWidth="1"/>
    <col min="8000" max="8000" width="10.7109375" customWidth="1"/>
    <col min="8005" max="8005" width="10.7109375" customWidth="1"/>
    <col min="8015" max="8015" width="10.7109375" customWidth="1"/>
    <col min="8017" max="8018" width="10.7109375" customWidth="1"/>
    <col min="8021" max="8025" width="10.7109375" customWidth="1"/>
    <col min="8027" max="8027" width="10.7109375" customWidth="1"/>
    <col min="8030" max="8030" width="10.7109375" customWidth="1"/>
    <col min="8036" max="8041" width="10.7109375" customWidth="1"/>
    <col min="8043" max="8043" width="10.7109375" customWidth="1"/>
    <col min="8046" max="8047" width="10.7109375" customWidth="1"/>
    <col min="8049" max="8053" width="10.7109375" customWidth="1"/>
    <col min="8056" max="8056" width="10.7109375" customWidth="1"/>
    <col min="8059" max="8059" width="10.7109375" customWidth="1"/>
    <col min="8061" max="8064" width="10.7109375" customWidth="1"/>
    <col min="8066" max="8066" width="10.7109375" customWidth="1"/>
    <col min="8070" max="8072" width="10.7109375" customWidth="1"/>
    <col min="8075" max="8079" width="10.7109375" customWidth="1"/>
    <col min="8081" max="8082" width="10.7109375" customWidth="1"/>
    <col min="8084" max="8084" width="10.7109375" customWidth="1"/>
    <col min="8086" max="8089" width="10.7109375" customWidth="1"/>
    <col min="8091" max="8092" width="10.7109375" customWidth="1"/>
    <col min="8095" max="8095" width="10.7109375" customWidth="1"/>
    <col min="8099" max="8100" width="10.7109375" customWidth="1"/>
    <col min="8102" max="8102" width="10.7109375" customWidth="1"/>
    <col min="8104" max="8104" width="10.7109375" customWidth="1"/>
    <col min="8107" max="8107" width="10.7109375" customWidth="1"/>
    <col min="8110" max="8111" width="10.7109375" customWidth="1"/>
    <col min="8113" max="8115" width="10.7109375" customWidth="1"/>
    <col min="8118" max="8119" width="10.7109375" customWidth="1"/>
    <col min="8121" max="8121" width="10.7109375" customWidth="1"/>
    <col min="8123" max="8124" width="10.7109375" customWidth="1"/>
    <col min="8128" max="8128" width="10.7109375" customWidth="1"/>
    <col min="8133" max="8133" width="10.7109375" customWidth="1"/>
    <col min="8143" max="8143" width="10.7109375" customWidth="1"/>
    <col min="8145" max="8152" width="10.7109375" customWidth="1"/>
    <col min="8157" max="8184" width="10.7109375" customWidth="1"/>
    <col min="8186" max="8186" width="10.7109375" customWidth="1"/>
    <col min="8188" max="8189" width="10.7109375" customWidth="1"/>
    <col min="8191" max="8191" width="10.7109375" customWidth="1"/>
    <col min="8195" max="8195" width="10.7109375" customWidth="1"/>
    <col min="8198" max="8200" width="10.7109375" customWidth="1"/>
    <col min="8202" max="8203" width="10.7109375" customWidth="1"/>
    <col min="8205" max="8213" width="10.7109375" customWidth="1"/>
    <col min="8215" max="8215" width="10.7109375" customWidth="1"/>
    <col min="8217" max="8218" width="10.7109375" customWidth="1"/>
    <col min="8220" max="8220" width="10.7109375" customWidth="1"/>
    <col min="8225" max="8225" width="10.7109375" customWidth="1"/>
    <col min="8227" max="8229" width="10.7109375" customWidth="1"/>
    <col min="8233" max="8234" width="10.7109375" customWidth="1"/>
    <col min="8240" max="8243" width="10.7109375" customWidth="1"/>
    <col min="8245" max="8245" width="10.7109375" customWidth="1"/>
    <col min="8247" max="8247" width="10.7109375" customWidth="1"/>
    <col min="8249" max="8249" width="10.7109375" customWidth="1"/>
    <col min="8251" max="8252" width="10.7109375" customWidth="1"/>
    <col min="8256" max="8256" width="10.7109375" customWidth="1"/>
    <col min="8261" max="8261" width="10.7109375" customWidth="1"/>
    <col min="8271" max="8271" width="10.7109375" customWidth="1"/>
    <col min="8275" max="8276" width="10.7109375" customWidth="1"/>
    <col min="8278" max="8278" width="10.7109375" customWidth="1"/>
    <col min="8280" max="8280" width="10.7109375" customWidth="1"/>
    <col min="8282" max="8287" width="10.7109375" customWidth="1"/>
    <col min="8289" max="8291" width="10.7109375" customWidth="1"/>
    <col min="8293" max="8297" width="10.7109375" customWidth="1"/>
    <col min="8299" max="8299" width="10.7109375" customWidth="1"/>
    <col min="8302" max="8303" width="10.7109375" customWidth="1"/>
    <col min="8305" max="8305" width="10.7109375" customWidth="1"/>
    <col min="8308" max="8308" width="10.7109375" customWidth="1"/>
    <col min="8311" max="8313" width="10.7109375" customWidth="1"/>
    <col min="8315" max="8315" width="10.7109375" customWidth="1"/>
    <col min="8320" max="8320" width="10.7109375" customWidth="1"/>
    <col min="8323" max="8324" width="10.7109375" customWidth="1"/>
    <col min="8326" max="8326" width="10.7109375" customWidth="1"/>
    <col min="8328" max="8328" width="10.7109375" customWidth="1"/>
    <col min="8331" max="8331" width="10.7109375" customWidth="1"/>
    <col min="8334" max="8335" width="10.7109375" customWidth="1"/>
    <col min="8339" max="8373" width="10.7109375" customWidth="1"/>
    <col min="8376" max="8376" width="10.7109375" customWidth="1"/>
    <col min="8379" max="8379" width="10.7109375" customWidth="1"/>
    <col min="8381" max="8384" width="10.7109375" customWidth="1"/>
    <col min="8386" max="8386" width="10.7109375" customWidth="1"/>
    <col min="8390" max="8392" width="10.7109375" customWidth="1"/>
    <col min="8395" max="8399" width="10.7109375" customWidth="1"/>
    <col min="8401" max="8410" width="10.7109375" customWidth="1"/>
    <col min="8412" max="8412" width="10.7109375" customWidth="1"/>
    <col min="8415" max="8415" width="10.7109375" customWidth="1"/>
    <col min="8419" max="8419" width="10.7109375" customWidth="1"/>
    <col min="8422" max="8424" width="10.7109375" customWidth="1"/>
    <col min="8426" max="8427" width="10.7109375" customWidth="1"/>
    <col min="8429" max="8439" width="10.7109375" customWidth="1"/>
    <col min="8441" max="8476" width="10.7109375" customWidth="1"/>
    <col min="8478" max="8478" width="10.7109375" customWidth="1"/>
    <col min="8481" max="8486" width="10.7109375" customWidth="1"/>
    <col min="8491" max="8496" width="10.7109375" customWidth="1"/>
    <col min="8499" max="8499" width="10.7109375" customWidth="1"/>
    <col min="8502" max="8502" width="10.7109375" customWidth="1"/>
    <col min="8504" max="8506" width="10.7109375" customWidth="1"/>
    <col min="8511" max="8511" width="10.7109375" customWidth="1"/>
    <col min="8513" max="8514" width="10.7109375" customWidth="1"/>
    <col min="8516" max="8516" width="10.7109375" customWidth="1"/>
    <col min="8518" max="8520" width="10.7109375" customWidth="1"/>
    <col min="8523" max="8527" width="10.7109375" customWidth="1"/>
    <col min="8529" max="8531" width="10.7109375" customWidth="1"/>
    <col min="8533" max="8560" width="10.7109375" customWidth="1"/>
    <col min="8563" max="8572" width="10.7109375" customWidth="1"/>
    <col min="8574" max="8629" width="10.7109375" customWidth="1"/>
    <col min="8632" max="8632" width="10.7109375" customWidth="1"/>
    <col min="8635" max="8635" width="10.7109375" customWidth="1"/>
    <col min="8637" max="8640" width="10.7109375" customWidth="1"/>
    <col min="8642" max="8642" width="10.7109375" customWidth="1"/>
    <col min="8646" max="8648" width="10.7109375" customWidth="1"/>
    <col min="8651" max="8655" width="10.7109375" customWidth="1"/>
    <col min="8657" max="8668" width="10.7109375" customWidth="1"/>
    <col min="8670" max="8670" width="10.7109375" customWidth="1"/>
    <col min="8673" max="8678" width="10.7109375" customWidth="1"/>
    <col min="8683" max="8695" width="10.7109375" customWidth="1"/>
    <col min="8697" max="8721" width="10.7109375" customWidth="1"/>
    <col min="8723" max="8723" width="10.7109375" customWidth="1"/>
    <col min="8725" max="8727" width="10.7109375" customWidth="1"/>
    <col min="8730" max="8731" width="10.7109375" customWidth="1"/>
    <col min="8736" max="8736" width="10.7109375" customWidth="1"/>
    <col min="8739" max="8740" width="10.7109375" customWidth="1"/>
    <col min="8742" max="8742" width="10.7109375" customWidth="1"/>
    <col min="8744" max="8744" width="10.7109375" customWidth="1"/>
    <col min="8747" max="8747" width="10.7109375" customWidth="1"/>
    <col min="8750" max="8751" width="10.7109375" customWidth="1"/>
    <col min="8753" max="8755" width="10.7109375" customWidth="1"/>
    <col min="8758" max="8758" width="10.7109375" customWidth="1"/>
    <col min="8761" max="8761" width="10.7109375" customWidth="1"/>
    <col min="8763" max="8764" width="10.7109375" customWidth="1"/>
    <col min="8768" max="8768" width="10.7109375" customWidth="1"/>
    <col min="8773" max="8773" width="10.7109375" customWidth="1"/>
    <col min="8783" max="8783" width="10.7109375" customWidth="1"/>
    <col min="8790" max="8793" width="10.7109375" customWidth="1"/>
    <col min="8795" max="8795" width="10.7109375" customWidth="1"/>
    <col min="8800" max="8800" width="10.7109375" customWidth="1"/>
    <col min="8803" max="8804" width="10.7109375" customWidth="1"/>
    <col min="8806" max="8806" width="10.7109375" customWidth="1"/>
    <col min="8808" max="8808" width="10.7109375" customWidth="1"/>
    <col min="8811" max="8811" width="10.7109375" customWidth="1"/>
    <col min="8814" max="8815" width="10.7109375" customWidth="1"/>
    <col min="8817" max="8864" width="10.7109375" customWidth="1"/>
    <col min="8866" max="8867" width="10.7109375" customWidth="1"/>
    <col min="8869" max="8873" width="10.7109375" customWidth="1"/>
    <col min="8875" max="8875" width="10.7109375" customWidth="1"/>
    <col min="8878" max="8879" width="10.7109375" customWidth="1"/>
    <col min="8881" max="8883" width="10.7109375" customWidth="1"/>
    <col min="8885" max="8888" width="10.7109375" customWidth="1"/>
    <col min="8891" max="8892" width="10.7109375" customWidth="1"/>
    <col min="8896" max="8896" width="10.7109375" customWidth="1"/>
    <col min="8901" max="8901" width="10.7109375" customWidth="1"/>
    <col min="8911" max="8911" width="10.7109375" customWidth="1"/>
    <col min="8916" max="8918" width="10.7109375" customWidth="1"/>
    <col min="8922" max="8923" width="10.7109375" customWidth="1"/>
    <col min="8928" max="8928" width="10.7109375" customWidth="1"/>
    <col min="8931" max="8932" width="10.7109375" customWidth="1"/>
    <col min="8934" max="8934" width="10.7109375" customWidth="1"/>
    <col min="8936" max="8936" width="10.7109375" customWidth="1"/>
    <col min="8939" max="8939" width="10.7109375" customWidth="1"/>
    <col min="8942" max="8943" width="10.7109375" customWidth="1"/>
    <col min="8945" max="8956" width="10.7109375" customWidth="1"/>
    <col min="8958" max="8958" width="10.7109375" customWidth="1"/>
    <col min="8961" max="8966" width="10.7109375" customWidth="1"/>
    <col min="8971" max="8983" width="10.7109375" customWidth="1"/>
    <col min="8985" max="9011" width="10.7109375" customWidth="1"/>
    <col min="9017" max="9017" width="10.7109375" customWidth="1"/>
    <col min="9019" max="9020" width="10.7109375" customWidth="1"/>
    <col min="9024" max="9024" width="10.7109375" customWidth="1"/>
    <col min="9029" max="9029" width="10.7109375" customWidth="1"/>
    <col min="9039" max="9039" width="10.7109375" customWidth="1"/>
    <col min="9046" max="9049" width="10.7109375" customWidth="1"/>
    <col min="9051" max="9051" width="10.7109375" customWidth="1"/>
    <col min="9056" max="9056" width="10.7109375" customWidth="1"/>
    <col min="9059" max="9060" width="10.7109375" customWidth="1"/>
    <col min="9062" max="9062" width="10.7109375" customWidth="1"/>
    <col min="9064" max="9064" width="10.7109375" customWidth="1"/>
    <col min="9067" max="9067" width="10.7109375" customWidth="1"/>
    <col min="9070" max="9071" width="10.7109375" customWidth="1"/>
    <col min="9073" max="9104" width="10.7109375" customWidth="1"/>
    <col min="9106" max="9106" width="10.7109375" customWidth="1"/>
    <col min="9108" max="9108" width="10.7109375" customWidth="1"/>
    <col min="9111" max="9112" width="10.7109375" customWidth="1"/>
    <col min="9114" max="9116" width="10.7109375" customWidth="1"/>
    <col min="9118" max="9118" width="10.7109375" customWidth="1"/>
    <col min="9122" max="9123" width="10.7109375" customWidth="1"/>
    <col min="9125" max="9130" width="10.7109375" customWidth="1"/>
    <col min="9134" max="9135" width="10.7109375" customWidth="1"/>
    <col min="9137" max="9139" width="10.7109375" customWidth="1"/>
    <col min="9141" max="9141" width="10.7109375" customWidth="1"/>
    <col min="9143" max="9144" width="10.7109375" customWidth="1"/>
    <col min="9147" max="9148" width="10.7109375" customWidth="1"/>
    <col min="9152" max="9152" width="10.7109375" customWidth="1"/>
    <col min="9157" max="9157" width="10.7109375" customWidth="1"/>
    <col min="9167" max="9167" width="10.7109375" customWidth="1"/>
    <col min="9169" max="9175" width="10.7109375" customWidth="1"/>
    <col min="9177" max="9201" width="10.7109375" customWidth="1"/>
    <col min="9207" max="9207" width="10.7109375" customWidth="1"/>
    <col min="9211" max="9211" width="10.7109375" customWidth="1"/>
    <col min="9213" max="9213" width="10.7109375" customWidth="1"/>
    <col min="9217" max="9217" width="10.7109375" customWidth="1"/>
    <col min="9223" max="9223" width="10.7109375" customWidth="1"/>
    <col min="9227" max="9228" width="10.7109375" customWidth="1"/>
    <col min="9230" max="9231" width="10.7109375" customWidth="1"/>
    <col min="9233" max="9233" width="10.7109375" customWidth="1"/>
    <col min="9235" max="9267" width="10.7109375" customWidth="1"/>
    <col min="9270" max="9272" width="10.7109375" customWidth="1"/>
    <col min="9275" max="9276" width="10.7109375" customWidth="1"/>
    <col min="9280" max="9280" width="10.7109375" customWidth="1"/>
    <col min="9285" max="9285" width="10.7109375" customWidth="1"/>
    <col min="9295" max="9295" width="10.7109375" customWidth="1"/>
    <col min="9297" max="9299" width="10.7109375" customWidth="1"/>
    <col min="9302" max="9303" width="10.7109375" customWidth="1"/>
    <col min="9305" max="9306" width="10.7109375" customWidth="1"/>
    <col min="9309" max="9309" width="10.7109375" customWidth="1"/>
    <col min="9313" max="9313" width="10.7109375" customWidth="1"/>
    <col min="9319" max="9319" width="10.7109375" customWidth="1"/>
    <col min="9323" max="9324" width="10.7109375" customWidth="1"/>
    <col min="9326" max="9327" width="10.7109375" customWidth="1"/>
    <col min="9329" max="9340" width="10.7109375" customWidth="1"/>
    <col min="9342" max="9342" width="10.7109375" customWidth="1"/>
    <col min="9345" max="9350" width="10.7109375" customWidth="1"/>
    <col min="9355" max="9367" width="10.7109375" customWidth="1"/>
    <col min="9369" max="9395" width="10.7109375" customWidth="1"/>
    <col min="9397" max="9398" width="10.7109375" customWidth="1"/>
    <col min="9400" max="9400" width="10.7109375" customWidth="1"/>
    <col min="9403" max="9404" width="10.7109375" customWidth="1"/>
    <col min="9408" max="9408" width="10.7109375" customWidth="1"/>
    <col min="9413" max="9413" width="10.7109375" customWidth="1"/>
    <col min="9423" max="9423" width="10.7109375" customWidth="1"/>
    <col min="9425" max="9425" width="10.7109375" customWidth="1"/>
    <col min="9428" max="9428" width="10.7109375" customWidth="1"/>
    <col min="9431" max="9434" width="10.7109375" customWidth="1"/>
    <col min="9437" max="9437" width="10.7109375" customWidth="1"/>
    <col min="9441" max="9441" width="10.7109375" customWidth="1"/>
    <col min="9447" max="9447" width="10.7109375" customWidth="1"/>
    <col min="9451" max="9452" width="10.7109375" customWidth="1"/>
    <col min="9454" max="9455" width="10.7109375" customWidth="1"/>
    <col min="9457" max="9463" width="10.7109375" customWidth="1"/>
    <col min="9465" max="9532" width="10.7109375" customWidth="1"/>
    <col min="9534" max="9534" width="10.7109375" customWidth="1"/>
    <col min="9537" max="9542" width="10.7109375" customWidth="1"/>
    <col min="9547" max="9552" width="10.7109375" customWidth="1"/>
    <col min="9554" max="9555" width="10.7109375" customWidth="1"/>
    <col min="9557" max="9562" width="10.7109375" customWidth="1"/>
    <col min="9566" max="9566" width="10.7109375" customWidth="1"/>
    <col min="9571" max="9572" width="10.7109375" customWidth="1"/>
    <col min="9574" max="9574" width="10.7109375" customWidth="1"/>
    <col min="9576" max="9576" width="10.7109375" customWidth="1"/>
    <col min="9579" max="9579" width="10.7109375" customWidth="1"/>
    <col min="9582" max="9583" width="10.7109375" customWidth="1"/>
    <col min="9585" max="9596" width="10.7109375" customWidth="1"/>
    <col min="9598" max="9598" width="10.7109375" customWidth="1"/>
    <col min="9601" max="9606" width="10.7109375" customWidth="1"/>
    <col min="9611" max="9619" width="10.7109375" customWidth="1"/>
    <col min="9624" max="9651" width="10.7109375" customWidth="1"/>
    <col min="9656" max="9656" width="10.7109375" customWidth="1"/>
    <col min="9659" max="9660" width="10.7109375" customWidth="1"/>
    <col min="9664" max="9664" width="10.7109375" customWidth="1"/>
    <col min="9669" max="9669" width="10.7109375" customWidth="1"/>
    <col min="9679" max="9679" width="10.7109375" customWidth="1"/>
    <col min="9681" max="9687" width="10.7109375" customWidth="1"/>
    <col min="9689" max="9716" width="10.7109375" customWidth="1"/>
    <col min="9722" max="9723" width="10.7109375" customWidth="1"/>
    <col min="9725" max="9725" width="10.7109375" customWidth="1"/>
    <col min="9729" max="9730" width="10.7109375" customWidth="1"/>
    <col min="9732" max="9732" width="10.7109375" customWidth="1"/>
    <col min="9735" max="9735" width="10.7109375" customWidth="1"/>
    <col min="9738" max="9738" width="10.7109375" customWidth="1"/>
    <col min="9744" max="9744" width="10.7109375" customWidth="1"/>
    <col min="9748" max="9748" width="10.7109375" customWidth="1"/>
    <col min="9750" max="9750" width="10.7109375" customWidth="1"/>
    <col min="9752" max="9753" width="10.7109375" customWidth="1"/>
    <col min="9757" max="9758" width="10.7109375" customWidth="1"/>
    <col min="9760" max="9766" width="10.7109375" customWidth="1"/>
    <col min="9771" max="9772" width="10.7109375" customWidth="1"/>
    <col min="9774" max="9775" width="10.7109375" customWidth="1"/>
    <col min="9777" max="9779" width="10.7109375" customWidth="1"/>
    <col min="9781" max="9781" width="10.7109375" customWidth="1"/>
    <col min="9784" max="9786" width="10.7109375" customWidth="1"/>
    <col min="9788" max="9788" width="10.7109375" customWidth="1"/>
    <col min="9792" max="9792" width="10.7109375" customWidth="1"/>
    <col min="9797" max="9797" width="10.7109375" customWidth="1"/>
    <col min="9807" max="9807" width="10.7109375" customWidth="1"/>
    <col min="9811" max="9812" width="10.7109375" customWidth="1"/>
    <col min="9815" max="9815" width="10.7109375" customWidth="1"/>
    <col min="9819" max="9820" width="10.7109375" customWidth="1"/>
    <col min="9822" max="9822" width="10.7109375" customWidth="1"/>
    <col min="9824" max="9830" width="10.7109375" customWidth="1"/>
    <col min="9835" max="9836" width="10.7109375" customWidth="1"/>
    <col min="9838" max="9839" width="10.7109375" customWidth="1"/>
    <col min="9841" max="9844" width="10.7109375" customWidth="1"/>
    <col min="9847" max="9847" width="10.7109375" customWidth="1"/>
    <col min="9849" max="9853" width="10.7109375" customWidth="1"/>
    <col min="9859" max="9860" width="10.7109375" customWidth="1"/>
    <col min="9863" max="9864" width="10.7109375" customWidth="1"/>
    <col min="9867" max="9869" width="10.7109375" customWidth="1"/>
    <col min="9871" max="9871" width="10.7109375" customWidth="1"/>
    <col min="9873" max="9879" width="10.7109375" customWidth="1"/>
    <col min="9881" max="9939" width="10.7109375" customWidth="1"/>
    <col min="9942" max="9942" width="10.7109375" customWidth="1"/>
    <col min="9944" max="9946" width="10.7109375" customWidth="1"/>
    <col min="9948" max="9948" width="10.7109375" customWidth="1"/>
    <col min="9952" max="9952" width="10.7109375" customWidth="1"/>
    <col min="9957" max="9957" width="10.7109375" customWidth="1"/>
    <col min="9967" max="9967" width="10.7109375" customWidth="1"/>
    <col min="9969" max="9974" width="10.7109375" customWidth="1"/>
    <col min="9977" max="9977" width="10.7109375" customWidth="1"/>
    <col min="9983" max="9983" width="10.7109375" customWidth="1"/>
    <col min="9986" max="9999" width="10.7109375" customWidth="1"/>
    <col min="10004" max="10004" width="10.7109375" customWidth="1"/>
    <col min="10006" max="10006" width="10.7109375" customWidth="1"/>
    <col min="10008" max="10009" width="10.7109375" customWidth="1"/>
    <col min="10013" max="10014" width="10.7109375" customWidth="1"/>
    <col min="10016" max="10022" width="10.7109375" customWidth="1"/>
    <col min="10027" max="10028" width="10.7109375" customWidth="1"/>
    <col min="10030" max="10031" width="10.7109375" customWidth="1"/>
    <col min="10033" max="10035" width="10.7109375" customWidth="1"/>
    <col min="10037" max="10039" width="10.7109375" customWidth="1"/>
    <col min="10041" max="10042" width="10.7109375" customWidth="1"/>
    <col min="10044" max="10044" width="10.7109375" customWidth="1"/>
    <col min="10048" max="10048" width="10.7109375" customWidth="1"/>
    <col min="10053" max="10053" width="10.7109375" customWidth="1"/>
    <col min="10063" max="10063" width="10.7109375" customWidth="1"/>
    <col min="10065" max="10065" width="10.7109375" customWidth="1"/>
    <col min="10067" max="10067" width="10.7109375" customWidth="1"/>
    <col min="10072" max="10074" width="10.7109375" customWidth="1"/>
    <col min="10080" max="10080" width="10.7109375" customWidth="1"/>
    <col min="10085" max="10085" width="10.7109375" customWidth="1"/>
    <col min="10095" max="10095" width="10.7109375" customWidth="1"/>
    <col min="10099" max="10163" width="10.7109375" customWidth="1"/>
    <col min="10166" max="10166" width="10.7109375" customWidth="1"/>
    <col min="10168" max="10169" width="10.7109375" customWidth="1"/>
    <col min="10172" max="10172" width="10.7109375" customWidth="1"/>
    <col min="10176" max="10176" width="10.7109375" customWidth="1"/>
    <col min="10181" max="10181" width="10.7109375" customWidth="1"/>
    <col min="10191" max="10191" width="10.7109375" customWidth="1"/>
    <col min="10193" max="10193" width="10.7109375" customWidth="1"/>
    <col min="10196" max="10196" width="10.7109375" customWidth="1"/>
    <col min="10199" max="10199" width="10.7109375" customWidth="1"/>
    <col min="10201" max="10201" width="10.7109375" customWidth="1"/>
    <col min="10203" max="10203" width="10.7109375" customWidth="1"/>
    <col min="10206" max="10206" width="10.7109375" customWidth="1"/>
    <col min="10209" max="10210" width="10.7109375" customWidth="1"/>
    <col min="10212" max="10212" width="10.7109375" customWidth="1"/>
    <col min="10218" max="10220" width="10.7109375" customWidth="1"/>
    <col min="10222" max="10223" width="10.7109375" customWidth="1"/>
    <col min="10225" max="10228" width="10.7109375" customWidth="1"/>
    <col min="10230" max="10232" width="10.7109375" customWidth="1"/>
    <col min="10236" max="10236" width="10.7109375" customWidth="1"/>
    <col min="10240" max="10240" width="10.7109375" customWidth="1"/>
    <col min="10245" max="10245" width="10.7109375" customWidth="1"/>
    <col min="10255" max="10255" width="10.7109375" customWidth="1"/>
    <col min="10257" max="10258" width="10.7109375" customWidth="1"/>
    <col min="10261" max="10262" width="10.7109375" customWidth="1"/>
    <col min="10264" max="10266" width="10.7109375" customWidth="1"/>
    <col min="10268" max="10268" width="10.7109375" customWidth="1"/>
    <col min="10272" max="10272" width="10.7109375" customWidth="1"/>
    <col min="10277" max="10277" width="10.7109375" customWidth="1"/>
    <col min="10287" max="10287" width="10.7109375" customWidth="1"/>
    <col min="10289" max="10289" width="10.7109375" customWidth="1"/>
    <col min="10292" max="10294" width="10.7109375" customWidth="1"/>
    <col min="10298" max="10299" width="10.7109375" customWidth="1"/>
    <col min="10301" max="10302" width="10.7109375" customWidth="1"/>
    <col min="10304" max="10304" width="10.7109375" customWidth="1"/>
    <col min="10306" max="10307" width="10.7109375" customWidth="1"/>
    <col min="10313" max="10321" width="10.7109375" customWidth="1"/>
    <col min="10323" max="10323" width="10.7109375" customWidth="1"/>
    <col min="10326" max="10327" width="10.7109375" customWidth="1"/>
    <col min="10329" max="10330" width="10.7109375" customWidth="1"/>
    <col min="10336" max="10336" width="10.7109375" customWidth="1"/>
    <col min="10341" max="10341" width="10.7109375" customWidth="1"/>
    <col min="10351" max="10351" width="10.7109375" customWidth="1"/>
    <col min="10353" max="10356" width="10.7109375" customWidth="1"/>
    <col min="10358" max="10359" width="10.7109375" customWidth="1"/>
    <col min="10362" max="10363" width="10.7109375" customWidth="1"/>
    <col min="10366" max="10368" width="10.7109375" customWidth="1"/>
    <col min="10374" max="10376" width="10.7109375" customWidth="1"/>
    <col min="10379" max="10383" width="10.7109375" customWidth="1"/>
    <col min="10385" max="10416" width="10.7109375" customWidth="1"/>
    <col min="10419" max="10449" width="10.7109375" customWidth="1"/>
    <col min="10452" max="10452" width="10.7109375" customWidth="1"/>
    <col min="10455" max="10455" width="10.7109375" customWidth="1"/>
    <col min="10457" max="10457" width="10.7109375" customWidth="1"/>
    <col min="10459" max="10459" width="10.7109375" customWidth="1"/>
    <col min="10462" max="10462" width="10.7109375" customWidth="1"/>
    <col min="10465" max="10466" width="10.7109375" customWidth="1"/>
    <col min="10468" max="10468" width="10.7109375" customWidth="1"/>
    <col min="10474" max="10476" width="10.7109375" customWidth="1"/>
    <col min="10478" max="10479" width="10.7109375" customWidth="1"/>
    <col min="10481" max="10512" width="10.7109375" customWidth="1"/>
    <col min="10515" max="10547" width="10.7109375" customWidth="1"/>
    <col min="10554" max="10555" width="10.7109375" customWidth="1"/>
    <col min="10557" max="10557" width="10.7109375" customWidth="1"/>
    <col min="10561" max="10562" width="10.7109375" customWidth="1"/>
    <col min="10564" max="10564" width="10.7109375" customWidth="1"/>
    <col min="10567" max="10567" width="10.7109375" customWidth="1"/>
    <col min="10570" max="10570" width="10.7109375" customWidth="1"/>
    <col min="10576" max="10579" width="10.7109375" customWidth="1"/>
    <col min="10581" max="10581" width="10.7109375" customWidth="1"/>
    <col min="10584" max="10585" width="10.7109375" customWidth="1"/>
    <col min="10589" max="10594" width="10.7109375" customWidth="1"/>
    <col min="10596" max="10596" width="10.7109375" customWidth="1"/>
    <col min="10599" max="10600" width="10.7109375" customWidth="1"/>
    <col min="10603" max="10605" width="10.7109375" customWidth="1"/>
    <col min="10607" max="10607" width="10.7109375" customWidth="1"/>
    <col min="10610" max="10610" width="10.7109375" customWidth="1"/>
    <col min="10612" max="10643" width="10.7109375" customWidth="1"/>
    <col min="10647" max="10652" width="10.7109375" customWidth="1"/>
    <col min="10654" max="10655" width="10.7109375" customWidth="1"/>
    <col min="10658" max="10659" width="10.7109375" customWidth="1"/>
    <col min="10665" max="10665" width="10.7109375" customWidth="1"/>
    <col min="10667" max="10669" width="10.7109375" customWidth="1"/>
    <col min="10671" max="10671" width="10.7109375" customWidth="1"/>
    <col min="10673" max="10739" width="10.7109375" customWidth="1"/>
    <col min="10743" max="10748" width="10.7109375" customWidth="1"/>
    <col min="10750" max="10751" width="10.7109375" customWidth="1"/>
    <col min="10754" max="10755" width="10.7109375" customWidth="1"/>
    <col min="10761" max="10768" width="10.7109375" customWidth="1"/>
    <col min="10770" max="10839" width="10.7109375" customWidth="1"/>
    <col min="10841" max="10864" width="10.7109375" customWidth="1"/>
    <col min="10868" max="10868" width="10.7109375" customWidth="1"/>
    <col min="10870" max="10870" width="10.7109375" customWidth="1"/>
    <col min="10872" max="10873" width="10.7109375" customWidth="1"/>
    <col min="10877" max="10878" width="10.7109375" customWidth="1"/>
    <col min="10880" max="10886" width="10.7109375" customWidth="1"/>
    <col min="10891" max="10892" width="10.7109375" customWidth="1"/>
    <col min="10894" max="10895" width="10.7109375" customWidth="1"/>
    <col min="10897" max="10902" width="10.7109375" customWidth="1"/>
    <col min="10905" max="10906" width="10.7109375" customWidth="1"/>
    <col min="10908" max="10908" width="10.7109375" customWidth="1"/>
    <col min="10912" max="10912" width="10.7109375" customWidth="1"/>
    <col min="10917" max="10917" width="10.7109375" customWidth="1"/>
    <col min="10927" max="10927" width="10.7109375" customWidth="1"/>
    <col min="10930" max="10930" width="10.7109375" customWidth="1"/>
    <col min="10932" max="10964" width="10.7109375" customWidth="1"/>
    <col min="10970" max="10971" width="10.7109375" customWidth="1"/>
    <col min="10973" max="10973" width="10.7109375" customWidth="1"/>
    <col min="10977" max="10978" width="10.7109375" customWidth="1"/>
    <col min="10980" max="10980" width="10.7109375" customWidth="1"/>
    <col min="10983" max="10983" width="10.7109375" customWidth="1"/>
    <col min="10986" max="10986" width="10.7109375" customWidth="1"/>
    <col min="10992" max="10992" width="10.7109375" customWidth="1"/>
    <col min="10995" max="11024" width="10.7109375" customWidth="1"/>
    <col min="11027" max="11089" width="10.7109375" customWidth="1"/>
    <col min="11091" max="11091" width="10.7109375" customWidth="1"/>
    <col min="11096" max="11098" width="10.7109375" customWidth="1"/>
    <col min="11104" max="11104" width="10.7109375" customWidth="1"/>
    <col min="11109" max="11109" width="10.7109375" customWidth="1"/>
    <col min="11119" max="11119" width="10.7109375" customWidth="1"/>
    <col min="11121" max="11121" width="10.7109375" customWidth="1"/>
    <col min="11123" max="11185" width="10.7109375" customWidth="1"/>
    <col min="11188" max="11190" width="10.7109375" customWidth="1"/>
    <col min="11194" max="11195" width="10.7109375" customWidth="1"/>
    <col min="11197" max="11198" width="10.7109375" customWidth="1"/>
    <col min="11200" max="11200" width="10.7109375" customWidth="1"/>
    <col min="11202" max="11203" width="10.7109375" customWidth="1"/>
    <col min="11210" max="11212" width="10.7109375" customWidth="1"/>
    <col min="11214" max="11215" width="10.7109375" customWidth="1"/>
    <col min="11217" max="11217" width="10.7109375" customWidth="1"/>
    <col min="11220" max="11221" width="10.7109375" customWidth="1"/>
    <col min="11226" max="11227" width="10.7109375" customWidth="1"/>
    <col min="11229" max="11230" width="10.7109375" customWidth="1"/>
    <col min="11232" max="11232" width="10.7109375" customWidth="1"/>
    <col min="11234" max="11235" width="10.7109375" customWidth="1"/>
    <col min="11242" max="11244" width="10.7109375" customWidth="1"/>
    <col min="11246" max="11247" width="10.7109375" customWidth="1"/>
    <col min="11282" max="11282" width="10.7109375" customWidth="1"/>
    <col min="11284" max="11284" width="10.7109375" customWidth="1"/>
    <col min="11287" max="11287" width="10.7109375" customWidth="1"/>
    <col min="11290" max="11290" width="10.7109375" customWidth="1"/>
    <col min="11292" max="11292" width="10.7109375" customWidth="1"/>
    <col min="11296" max="11296" width="10.7109375" customWidth="1"/>
    <col min="11301" max="11301" width="10.7109375" customWidth="1"/>
    <col min="11311" max="11311" width="10.7109375" customWidth="1"/>
    <col min="11313" max="11313" width="10.7109375" customWidth="1"/>
    <col min="11316" max="11316" width="10.7109375" customWidth="1"/>
    <col min="11322" max="11323" width="10.7109375" customWidth="1"/>
    <col min="11325" max="11326" width="10.7109375" customWidth="1"/>
    <col min="11328" max="11328" width="10.7109375" customWidth="1"/>
    <col min="11330" max="11331" width="10.7109375" customWidth="1"/>
    <col min="11338" max="11340" width="10.7109375" customWidth="1"/>
    <col min="11342" max="11343" width="10.7109375" customWidth="1"/>
    <col min="11349" max="11349" width="10.7109375" customWidth="1"/>
    <col min="11352" max="11355" width="10.7109375" customWidth="1"/>
    <col min="11358" max="11359" width="10.7109375" customWidth="1"/>
    <col min="11361" max="11362" width="10.7109375" customWidth="1"/>
    <col min="11364" max="11364" width="10.7109375" customWidth="1"/>
    <col min="11370" max="11372" width="10.7109375" customWidth="1"/>
    <col min="11374" max="11375" width="10.7109375" customWidth="1"/>
    <col min="11409" max="11440" width="10.7109375" customWidth="1"/>
    <col min="11443" max="11475" width="10.7109375" customWidth="1"/>
    <col min="11480" max="11482" width="10.7109375" customWidth="1"/>
    <col min="11488" max="11488" width="10.7109375" customWidth="1"/>
    <col min="11493" max="11493" width="10.7109375" customWidth="1"/>
    <col min="11503" max="11503" width="10.7109375" customWidth="1"/>
    <col min="11507" max="11536" width="10.7109375" customWidth="1"/>
    <col min="11538" max="11538" width="10.7109375" customWidth="1"/>
    <col min="11540" max="11540" width="10.7109375" customWidth="1"/>
    <col min="11542" max="11542" width="10.7109375" customWidth="1"/>
    <col min="11546" max="11546" width="10.7109375" customWidth="1"/>
    <col min="11548" max="11548" width="10.7109375" customWidth="1"/>
    <col min="11552" max="11552" width="10.7109375" customWidth="1"/>
    <col min="11557" max="11557" width="10.7109375" customWidth="1"/>
    <col min="11567" max="11567" width="10.7109375" customWidth="1"/>
    <col min="11569" max="11569" width="10.7109375" customWidth="1"/>
    <col min="11572" max="11572" width="10.7109375" customWidth="1"/>
    <col min="11578" max="11579" width="10.7109375" customWidth="1"/>
    <col min="11581" max="11582" width="10.7109375" customWidth="1"/>
    <col min="11584" max="11584" width="10.7109375" customWidth="1"/>
    <col min="11586" max="11587" width="10.7109375" customWidth="1"/>
    <col min="11594" max="11596" width="10.7109375" customWidth="1"/>
    <col min="11598" max="11599" width="10.7109375" customWidth="1"/>
    <col min="11605" max="11605" width="10.7109375" customWidth="1"/>
    <col min="11608" max="11611" width="10.7109375" customWidth="1"/>
    <col min="11614" max="11615" width="10.7109375" customWidth="1"/>
    <col min="11617" max="11618" width="10.7109375" customWidth="1"/>
    <col min="11620" max="11620" width="10.7109375" customWidth="1"/>
    <col min="11626" max="11628" width="10.7109375" customWidth="1"/>
    <col min="11630" max="11631" width="10.7109375" customWidth="1"/>
    <col min="11665" max="11696" width="10.7109375" customWidth="1"/>
    <col min="11699" max="11733" width="10.7109375" customWidth="1"/>
    <col min="11737" max="11739" width="10.7109375" customWidth="1"/>
    <col min="11744" max="11744" width="10.7109375" customWidth="1"/>
    <col min="11749" max="11749" width="10.7109375" customWidth="1"/>
    <col min="11759" max="11759" width="10.7109375" customWidth="1"/>
    <col min="11761" max="11792" width="10.7109375" customWidth="1"/>
    <col min="11797" max="11797" width="10.7109375" customWidth="1"/>
    <col min="11799" max="11800" width="10.7109375" customWidth="1"/>
    <col min="11804" max="11806" width="10.7109375" customWidth="1"/>
    <col min="11808" max="11808" width="10.7109375" customWidth="1"/>
    <col min="11813" max="11813" width="10.7109375" customWidth="1"/>
    <col min="11816" max="11828" width="10.7109375" customWidth="1"/>
    <col min="11830" max="11832" width="10.7109375" customWidth="1"/>
    <col min="11836" max="11836" width="10.7109375" customWidth="1"/>
    <col min="11840" max="11840" width="10.7109375" customWidth="1"/>
    <col min="11845" max="11845" width="10.7109375" customWidth="1"/>
    <col min="11855" max="11855" width="10.7109375" customWidth="1"/>
    <col min="11857" max="11859" width="10.7109375" customWidth="1"/>
    <col min="11862" max="11862" width="10.7109375" customWidth="1"/>
    <col min="11864" max="11866" width="10.7109375" customWidth="1"/>
    <col min="11868" max="11868" width="10.7109375" customWidth="1"/>
    <col min="11872" max="11872" width="10.7109375" customWidth="1"/>
    <col min="11877" max="11877" width="10.7109375" customWidth="1"/>
    <col min="11887" max="11887" width="10.7109375" customWidth="1"/>
    <col min="11889" max="11953" width="10.7109375" customWidth="1"/>
    <col min="11956" max="11958" width="10.7109375" customWidth="1"/>
    <col min="11960" max="11960" width="10.7109375" customWidth="1"/>
    <col min="11968" max="11969" width="10.7109375" customWidth="1"/>
    <col min="11971" max="11972" width="10.7109375" customWidth="1"/>
    <col min="11974" max="11975" width="10.7109375" customWidth="1"/>
    <col min="11981" max="11983" width="10.7109375" customWidth="1"/>
    <col min="11985" max="12016" width="10.7109375" customWidth="1"/>
    <col min="12019" max="12083" width="10.7109375" customWidth="1"/>
    <col min="12086" max="12086" width="10.7109375" customWidth="1"/>
    <col min="12089" max="12091" width="10.7109375" customWidth="1"/>
    <col min="12096" max="12096" width="10.7109375" customWidth="1"/>
    <col min="12101" max="12101" width="10.7109375" customWidth="1"/>
    <col min="12111" max="12111" width="10.7109375" customWidth="1"/>
    <col min="12114" max="12114" width="10.7109375" customWidth="1"/>
    <col min="12116" max="12116" width="10.7109375" customWidth="1"/>
    <col min="12118" max="12118" width="10.7109375" customWidth="1"/>
    <col min="12120" max="12123" width="10.7109375" customWidth="1"/>
    <col min="12126" max="12127" width="10.7109375" customWidth="1"/>
    <col min="12129" max="12129" width="10.7109375" customWidth="1"/>
    <col min="12131" max="12134" width="10.7109375" customWidth="1"/>
    <col min="12139" max="12140" width="10.7109375" customWidth="1"/>
    <col min="12142" max="12143" width="10.7109375" customWidth="1"/>
    <col min="12146" max="12148" width="10.7109375" customWidth="1"/>
    <col min="12150" max="12151" width="10.7109375" customWidth="1"/>
    <col min="12154" max="12155" width="10.7109375" customWidth="1"/>
    <col min="12158" max="12160" width="10.7109375" customWidth="1"/>
    <col min="12166" max="12168" width="10.7109375" customWidth="1"/>
    <col min="12171" max="12175" width="10.7109375" customWidth="1"/>
    <col min="12177" max="12180" width="10.7109375" customWidth="1"/>
    <col min="12185" max="12187" width="10.7109375" customWidth="1"/>
    <col min="12192" max="12192" width="10.7109375" customWidth="1"/>
    <col min="12197" max="12197" width="10.7109375" customWidth="1"/>
    <col min="12207" max="12207" width="10.7109375" customWidth="1"/>
    <col min="12211" max="12272" width="10.7109375" customWidth="1"/>
    <col min="12275" max="12339" width="10.7109375" customWidth="1"/>
    <col min="12345" max="12347" width="10.7109375" customWidth="1"/>
    <col min="12352" max="12352" width="10.7109375" customWidth="1"/>
    <col min="12357" max="12357" width="10.7109375" customWidth="1"/>
    <col min="12367" max="12367" width="10.7109375" customWidth="1"/>
    <col min="12370" max="12370" width="10.7109375" customWidth="1"/>
    <col min="12372" max="12372" width="10.7109375" customWidth="1"/>
    <col min="12374" max="12374" width="10.7109375" customWidth="1"/>
    <col min="12376" max="12379" width="10.7109375" customWidth="1"/>
    <col min="12382" max="12383" width="10.7109375" customWidth="1"/>
    <col min="12385" max="12385" width="10.7109375" customWidth="1"/>
    <col min="12387" max="12390" width="10.7109375" customWidth="1"/>
    <col min="12395" max="12396" width="10.7109375" customWidth="1"/>
    <col min="12398" max="12399" width="10.7109375" customWidth="1"/>
    <col min="12402" max="12404" width="10.7109375" customWidth="1"/>
    <col min="12406" max="12406" width="10.7109375" customWidth="1"/>
    <col min="12408" max="12412" width="10.7109375" customWidth="1"/>
    <col min="12414" max="12414" width="10.7109375" customWidth="1"/>
    <col min="12416" max="12416" width="10.7109375" customWidth="1"/>
    <col min="12419" max="12420" width="10.7109375" customWidth="1"/>
    <col min="12427" max="12431" width="10.7109375" customWidth="1"/>
    <col min="12433" max="12436" width="10.7109375" customWidth="1"/>
    <col min="12438" max="12440" width="10.7109375" customWidth="1"/>
    <col min="12442" max="12443" width="10.7109375" customWidth="1"/>
    <col min="12448" max="12448" width="10.7109375" customWidth="1"/>
    <col min="12453" max="12453" width="10.7109375" customWidth="1"/>
    <col min="12463" max="12463" width="10.7109375" customWidth="1"/>
    <col min="12467" max="12500" width="10.7109375" customWidth="1"/>
    <col min="12503" max="12505" width="10.7109375" customWidth="1"/>
    <col min="12508" max="12509" width="10.7109375" customWidth="1"/>
    <col min="12512" max="12514" width="10.7109375" customWidth="1"/>
    <col min="12516" max="12516" width="10.7109375" customWidth="1"/>
    <col min="12519" max="12520" width="10.7109375" customWidth="1"/>
    <col min="12523" max="12525" width="10.7109375" customWidth="1"/>
    <col min="12527" max="12527" width="10.7109375" customWidth="1"/>
    <col min="12529" max="12530" width="10.7109375" customWidth="1"/>
    <col min="12536" max="12537" width="10.7109375" customWidth="1"/>
    <col min="12541" max="12541" width="10.7109375" customWidth="1"/>
    <col min="12543" max="12546" width="10.7109375" customWidth="1"/>
    <col min="12548" max="12548" width="10.7109375" customWidth="1"/>
    <col min="12551" max="12552" width="10.7109375" customWidth="1"/>
    <col min="12555" max="12557" width="10.7109375" customWidth="1"/>
    <col min="12559" max="12559" width="10.7109375" customWidth="1"/>
    <col min="12561" max="12627" width="10.7109375" customWidth="1"/>
    <col min="12631" max="12636" width="10.7109375" customWidth="1"/>
    <col min="12638" max="12639" width="10.7109375" customWidth="1"/>
    <col min="12642" max="12643" width="10.7109375" customWidth="1"/>
    <col min="12649" max="12649" width="10.7109375" customWidth="1"/>
    <col min="12651" max="12653" width="10.7109375" customWidth="1"/>
    <col min="12655" max="12655" width="10.7109375" customWidth="1"/>
    <col min="12657" max="12692" width="10.7109375" customWidth="1"/>
    <col min="12697" max="12699" width="10.7109375" customWidth="1"/>
    <col min="12704" max="12704" width="10.7109375" customWidth="1"/>
    <col min="12709" max="12709" width="10.7109375" customWidth="1"/>
    <col min="12719" max="12719" width="10.7109375" customWidth="1"/>
    <col min="12722" max="12724" width="10.7109375" customWidth="1"/>
    <col min="12731" max="12732" width="10.7109375" customWidth="1"/>
    <col min="12734" max="12735" width="10.7109375" customWidth="1"/>
    <col min="12737" max="12737" width="10.7109375" customWidth="1"/>
    <col min="12739" max="12742" width="10.7109375" customWidth="1"/>
    <col min="12747" max="12748" width="10.7109375" customWidth="1"/>
    <col min="12750" max="12751" width="10.7109375" customWidth="1"/>
    <col min="12753" max="12756" width="10.7109375" customWidth="1"/>
    <col min="12759" max="12761" width="10.7109375" customWidth="1"/>
    <col min="12764" max="12765" width="10.7109375" customWidth="1"/>
    <col min="12768" max="12770" width="10.7109375" customWidth="1"/>
    <col min="12772" max="12772" width="10.7109375" customWidth="1"/>
    <col min="12775" max="12776" width="10.7109375" customWidth="1"/>
    <col min="12779" max="12781" width="10.7109375" customWidth="1"/>
    <col min="12783" max="12783" width="10.7109375" customWidth="1"/>
    <col min="12785" max="12883" width="10.7109375" customWidth="1"/>
    <col min="12887" max="12892" width="10.7109375" customWidth="1"/>
    <col min="12894" max="12895" width="10.7109375" customWidth="1"/>
    <col min="12898" max="12899" width="10.7109375" customWidth="1"/>
    <col min="12905" max="12905" width="10.7109375" customWidth="1"/>
    <col min="12907" max="12909" width="10.7109375" customWidth="1"/>
    <col min="12911" max="12911" width="10.7109375" customWidth="1"/>
    <col min="12913" max="12948" width="10.7109375" customWidth="1"/>
    <col min="12950" max="12952" width="10.7109375" customWidth="1"/>
    <col min="12954" max="12955" width="10.7109375" customWidth="1"/>
    <col min="12960" max="12960" width="10.7109375" customWidth="1"/>
    <col min="12965" max="12965" width="10.7109375" customWidth="1"/>
    <col min="12975" max="12975" width="10.7109375" customWidth="1"/>
    <col min="12978" max="12980" width="10.7109375" customWidth="1"/>
    <col min="12987" max="12988" width="10.7109375" customWidth="1"/>
    <col min="12990" max="12991" width="10.7109375" customWidth="1"/>
    <col min="12993" max="12993" width="10.7109375" customWidth="1"/>
    <col min="12995" max="12998" width="10.7109375" customWidth="1"/>
    <col min="13003" max="13004" width="10.7109375" customWidth="1"/>
    <col min="13006" max="13007" width="10.7109375" customWidth="1"/>
    <col min="13009" max="13016" width="10.7109375" customWidth="1"/>
    <col min="13021" max="13169" width="10.7109375" customWidth="1"/>
    <col min="13172" max="13172" width="10.7109375" customWidth="1"/>
    <col min="13175" max="13177" width="10.7109375" customWidth="1"/>
    <col min="13179" max="13179" width="10.7109375" customWidth="1"/>
    <col min="13184" max="13184" width="10.7109375" customWidth="1"/>
    <col min="13187" max="13188" width="10.7109375" customWidth="1"/>
    <col min="13190" max="13190" width="10.7109375" customWidth="1"/>
    <col min="13192" max="13192" width="10.7109375" customWidth="1"/>
    <col min="13195" max="13195" width="10.7109375" customWidth="1"/>
    <col min="13198" max="13199" width="10.7109375" customWidth="1"/>
    <col min="13203" max="13274" width="10.7109375" customWidth="1"/>
    <col min="13276" max="13276" width="10.7109375" customWidth="1"/>
    <col min="13279" max="13279" width="10.7109375" customWidth="1"/>
    <col min="13283" max="13283" width="10.7109375" customWidth="1"/>
    <col min="13286" max="13298" width="10.7109375" customWidth="1"/>
    <col min="13300" max="13301" width="10.7109375" customWidth="1"/>
    <col min="13305" max="13307" width="10.7109375" customWidth="1"/>
    <col min="13312" max="13312" width="10.7109375" customWidth="1"/>
    <col min="13317" max="13317" width="10.7109375" customWidth="1"/>
    <col min="13327" max="13327" width="10.7109375" customWidth="1"/>
    <col min="13329" max="13340" width="10.7109375" customWidth="1"/>
    <col min="13342" max="13342" width="10.7109375" customWidth="1"/>
    <col min="13345" max="13350" width="10.7109375" customWidth="1"/>
    <col min="13355" max="13393" width="10.7109375" customWidth="1"/>
    <col min="13396" max="13424" width="10.7109375" customWidth="1"/>
    <col min="13427" max="13436" width="10.7109375" customWidth="1"/>
    <col min="13438" max="13487" width="10.7109375" customWidth="1"/>
    <col min="13489" max="13532" width="10.7109375" customWidth="1"/>
    <col min="13534" max="13534" width="10.7109375" customWidth="1"/>
    <col min="13537" max="13542" width="10.7109375" customWidth="1"/>
    <col min="13545" max="13554" width="10.7109375" customWidth="1"/>
    <col min="13556" max="13560" width="10.7109375" customWidth="1"/>
    <col min="13562" max="13563" width="10.7109375" customWidth="1"/>
    <col min="13568" max="13568" width="10.7109375" customWidth="1"/>
    <col min="13573" max="13573" width="10.7109375" customWidth="1"/>
    <col min="13583" max="13583" width="10.7109375" customWidth="1"/>
    <col min="13585" max="13585" width="10.7109375" customWidth="1"/>
    <col min="13587" max="13587" width="10.7109375" customWidth="1"/>
    <col min="13589" max="13591" width="10.7109375" customWidth="1"/>
    <col min="13594" max="13595" width="10.7109375" customWidth="1"/>
    <col min="13600" max="13600" width="10.7109375" customWidth="1"/>
    <col min="13603" max="13604" width="10.7109375" customWidth="1"/>
    <col min="13606" max="13606" width="10.7109375" customWidth="1"/>
    <col min="13608" max="13608" width="10.7109375" customWidth="1"/>
    <col min="13611" max="13611" width="10.7109375" customWidth="1"/>
    <col min="13614" max="13615" width="10.7109375" customWidth="1"/>
    <col min="13617" max="13619" width="10.7109375" customWidth="1"/>
    <col min="13623" max="13624" width="10.7109375" customWidth="1"/>
    <col min="13626" max="13626" width="10.7109375" customWidth="1"/>
    <col min="13628" max="13628" width="10.7109375" customWidth="1"/>
    <col min="13632" max="13632" width="10.7109375" customWidth="1"/>
    <col min="13637" max="13637" width="10.7109375" customWidth="1"/>
    <col min="13647" max="13647" width="10.7109375" customWidth="1"/>
    <col min="13654" max="13657" width="10.7109375" customWidth="1"/>
    <col min="13659" max="13659" width="10.7109375" customWidth="1"/>
    <col min="13664" max="13664" width="10.7109375" customWidth="1"/>
    <col min="13667" max="13668" width="10.7109375" customWidth="1"/>
    <col min="13670" max="13670" width="10.7109375" customWidth="1"/>
    <col min="13672" max="13672" width="10.7109375" customWidth="1"/>
    <col min="13675" max="13675" width="10.7109375" customWidth="1"/>
    <col min="13678" max="13679" width="10.7109375" customWidth="1"/>
    <col min="13681" max="13712" width="10.7109375" customWidth="1"/>
    <col min="13716" max="13747" width="10.7109375" customWidth="1"/>
    <col min="13749" max="13749" width="10.7109375" customWidth="1"/>
    <col min="13752" max="13752" width="10.7109375" customWidth="1"/>
    <col min="13754" max="13754" width="10.7109375" customWidth="1"/>
    <col min="13756" max="13756" width="10.7109375" customWidth="1"/>
    <col min="13760" max="13760" width="10.7109375" customWidth="1"/>
    <col min="13765" max="13765" width="10.7109375" customWidth="1"/>
    <col min="13775" max="13775" width="10.7109375" customWidth="1"/>
    <col min="13780" max="13782" width="10.7109375" customWidth="1"/>
    <col min="13786" max="13787" width="10.7109375" customWidth="1"/>
    <col min="13792" max="13792" width="10.7109375" customWidth="1"/>
    <col min="13795" max="13796" width="10.7109375" customWidth="1"/>
    <col min="13798" max="13798" width="10.7109375" customWidth="1"/>
    <col min="13800" max="13800" width="10.7109375" customWidth="1"/>
    <col min="13803" max="13803" width="10.7109375" customWidth="1"/>
    <col min="13806" max="13807" width="10.7109375" customWidth="1"/>
    <col min="13809" max="13820" width="10.7109375" customWidth="1"/>
    <col min="13822" max="13822" width="10.7109375" customWidth="1"/>
    <col min="13825" max="13830" width="10.7109375" customWidth="1"/>
    <col min="13835" max="13845" width="10.7109375" customWidth="1"/>
    <col min="13848" max="13875" width="10.7109375" customWidth="1"/>
    <col min="13879" max="13884" width="10.7109375" customWidth="1"/>
    <col min="13886" max="13887" width="10.7109375" customWidth="1"/>
    <col min="13890" max="13891" width="10.7109375" customWidth="1"/>
    <col min="13897" max="13897" width="10.7109375" customWidth="1"/>
    <col min="13899" max="13901" width="10.7109375" customWidth="1"/>
    <col min="13903" max="13903" width="10.7109375" customWidth="1"/>
    <col min="13905" max="13914" width="10.7109375" customWidth="1"/>
    <col min="13916" max="13916" width="10.7109375" customWidth="1"/>
    <col min="13919" max="13919" width="10.7109375" customWidth="1"/>
    <col min="13923" max="13923" width="10.7109375" customWidth="1"/>
    <col min="13926" max="13928" width="10.7109375" customWidth="1"/>
    <col min="13930" max="13931" width="10.7109375" customWidth="1"/>
    <col min="13933" max="13937" width="10.7109375" customWidth="1"/>
    <col min="13940" max="13940" width="10.7109375" customWidth="1"/>
    <col min="13943" max="13945" width="10.7109375" customWidth="1"/>
    <col min="13947" max="13947" width="10.7109375" customWidth="1"/>
    <col min="13952" max="13952" width="10.7109375" customWidth="1"/>
    <col min="13955" max="13956" width="10.7109375" customWidth="1"/>
    <col min="13958" max="13958" width="10.7109375" customWidth="1"/>
    <col min="13960" max="13960" width="10.7109375" customWidth="1"/>
    <col min="13963" max="13963" width="10.7109375" customWidth="1"/>
    <col min="13966" max="13967" width="10.7109375" customWidth="1"/>
    <col min="13971" max="14037" width="10.7109375" customWidth="1"/>
    <col min="14040" max="14065" width="10.7109375" customWidth="1"/>
    <col min="14071" max="14071" width="10.7109375" customWidth="1"/>
    <col min="14075" max="14075" width="10.7109375" customWidth="1"/>
    <col min="14077" max="14077" width="10.7109375" customWidth="1"/>
    <col min="14081" max="14081" width="10.7109375" customWidth="1"/>
    <col min="14087" max="14087" width="10.7109375" customWidth="1"/>
    <col min="14091" max="14092" width="10.7109375" customWidth="1"/>
    <col min="14094" max="14095" width="10.7109375" customWidth="1"/>
    <col min="14097" max="14097" width="10.7109375" customWidth="1"/>
    <col min="14099" max="14131" width="10.7109375" customWidth="1"/>
    <col min="14136" max="14136" width="10.7109375" customWidth="1"/>
    <col min="14138" max="14138" width="10.7109375" customWidth="1"/>
    <col min="14140" max="14140" width="10.7109375" customWidth="1"/>
    <col min="14144" max="14144" width="10.7109375" customWidth="1"/>
    <col min="14149" max="14149" width="10.7109375" customWidth="1"/>
    <col min="14159" max="14159" width="10.7109375" customWidth="1"/>
    <col min="14161" max="14163" width="10.7109375" customWidth="1"/>
    <col min="14166" max="14167" width="10.7109375" customWidth="1"/>
    <col min="14169" max="14170" width="10.7109375" customWidth="1"/>
    <col min="14173" max="14173" width="10.7109375" customWidth="1"/>
    <col min="14177" max="14177" width="10.7109375" customWidth="1"/>
    <col min="14183" max="14183" width="10.7109375" customWidth="1"/>
    <col min="14187" max="14188" width="10.7109375" customWidth="1"/>
    <col min="14190" max="14191" width="10.7109375" customWidth="1"/>
    <col min="14193" max="14204" width="10.7109375" customWidth="1"/>
    <col min="14206" max="14206" width="10.7109375" customWidth="1"/>
    <col min="14209" max="14214" width="10.7109375" customWidth="1"/>
    <col min="14219" max="14229" width="10.7109375" customWidth="1"/>
    <col min="14232" max="14259" width="10.7109375" customWidth="1"/>
    <col min="14261" max="14261" width="10.7109375" customWidth="1"/>
    <col min="14263" max="14263" width="10.7109375" customWidth="1"/>
    <col min="14266" max="14266" width="10.7109375" customWidth="1"/>
    <col min="14268" max="14268" width="10.7109375" customWidth="1"/>
    <col min="14272" max="14272" width="10.7109375" customWidth="1"/>
    <col min="14277" max="14277" width="10.7109375" customWidth="1"/>
    <col min="14287" max="14287" width="10.7109375" customWidth="1"/>
    <col min="14290" max="14293" width="10.7109375" customWidth="1"/>
    <col min="14295" max="14298" width="10.7109375" customWidth="1"/>
    <col min="14300" max="14301" width="10.7109375" customWidth="1"/>
    <col min="14303" max="14303" width="10.7109375" customWidth="1"/>
    <col min="14305" max="14307" width="10.7109375" customWidth="1"/>
    <col min="14309" max="14313" width="10.7109375" customWidth="1"/>
    <col min="14315" max="14315" width="10.7109375" customWidth="1"/>
    <col min="14318" max="14319" width="10.7109375" customWidth="1"/>
    <col min="14321" max="14325" width="10.7109375" customWidth="1"/>
    <col min="14328" max="14361" width="10.7109375" customWidth="1"/>
    <col min="14364" max="14387" width="10.7109375" customWidth="1"/>
    <col min="14389" max="14389" width="10.7109375" customWidth="1"/>
    <col min="14391" max="14391" width="10.7109375" customWidth="1"/>
    <col min="14394" max="14394" width="10.7109375" customWidth="1"/>
    <col min="14396" max="14396" width="10.7109375" customWidth="1"/>
    <col min="14400" max="14400" width="10.7109375" customWidth="1"/>
    <col min="14405" max="14405" width="10.7109375" customWidth="1"/>
    <col min="14415" max="14415" width="10.7109375" customWidth="1"/>
    <col min="14418" max="14419" width="10.7109375" customWidth="1"/>
    <col min="14422" max="14422" width="10.7109375" customWidth="1"/>
    <col min="14424" max="14425" width="10.7109375" customWidth="1"/>
    <col min="14427" max="14429" width="10.7109375" customWidth="1"/>
    <col min="14436" max="14441" width="10.7109375" customWidth="1"/>
    <col min="14443" max="14443" width="10.7109375" customWidth="1"/>
    <col min="14446" max="14447" width="10.7109375" customWidth="1"/>
    <col min="14449" max="14452" width="10.7109375" customWidth="1"/>
    <col min="14455" max="14457" width="10.7109375" customWidth="1"/>
    <col min="14460" max="14461" width="10.7109375" customWidth="1"/>
    <col min="14464" max="14466" width="10.7109375" customWidth="1"/>
    <col min="14468" max="14468" width="10.7109375" customWidth="1"/>
    <col min="14471" max="14472" width="10.7109375" customWidth="1"/>
    <col min="14475" max="14477" width="10.7109375" customWidth="1"/>
    <col min="14479" max="14479" width="10.7109375" customWidth="1"/>
    <col min="14481" max="14497" width="10.7109375" customWidth="1"/>
    <col min="14502" max="14504" width="10.7109375" customWidth="1"/>
    <col min="14507" max="14511" width="10.7109375" customWidth="1"/>
    <col min="14513" max="14515" width="10.7109375" customWidth="1"/>
    <col min="14517" max="14518" width="10.7109375" customWidth="1"/>
    <col min="14522" max="14522" width="10.7109375" customWidth="1"/>
    <col min="14524" max="14524" width="10.7109375" customWidth="1"/>
    <col min="14528" max="14528" width="10.7109375" customWidth="1"/>
    <col min="14533" max="14533" width="10.7109375" customWidth="1"/>
    <col min="14543" max="14543" width="10.7109375" customWidth="1"/>
    <col min="14545" max="14551" width="10.7109375" customWidth="1"/>
    <col min="14553" max="14581" width="10.7109375" customWidth="1"/>
    <col min="14587" max="14587" width="10.7109375" customWidth="1"/>
    <col min="14590" max="14593" width="10.7109375" customWidth="1"/>
    <col min="14598" max="14600" width="10.7109375" customWidth="1"/>
    <col min="14603" max="14607" width="10.7109375" customWidth="1"/>
    <col min="14612" max="14643" width="10.7109375" customWidth="1"/>
    <col min="14650" max="14650" width="10.7109375" customWidth="1"/>
    <col min="14652" max="14652" width="10.7109375" customWidth="1"/>
    <col min="14656" max="14656" width="10.7109375" customWidth="1"/>
    <col min="14661" max="14661" width="10.7109375" customWidth="1"/>
    <col min="14671" max="14671" width="10.7109375" customWidth="1"/>
    <col min="14673" max="14673" width="10.7109375" customWidth="1"/>
    <col min="14677" max="14677" width="10.7109375" customWidth="1"/>
    <col min="14680" max="14680" width="10.7109375" customWidth="1"/>
    <col min="14683" max="14683" width="10.7109375" customWidth="1"/>
    <col min="14685" max="14685" width="10.7109375" customWidth="1"/>
    <col min="14689" max="14689" width="10.7109375" customWidth="1"/>
    <col min="14695" max="14695" width="10.7109375" customWidth="1"/>
    <col min="14699" max="14700" width="10.7109375" customWidth="1"/>
    <col min="14702" max="14703" width="10.7109375" customWidth="1"/>
    <col min="14705" max="14709" width="10.7109375" customWidth="1"/>
    <col min="14715" max="14715" width="10.7109375" customWidth="1"/>
    <col min="14718" max="14721" width="10.7109375" customWidth="1"/>
    <col min="14726" max="14728" width="10.7109375" customWidth="1"/>
    <col min="14731" max="14735" width="10.7109375" customWidth="1"/>
    <col min="14737" max="14740" width="10.7109375" customWidth="1"/>
    <col min="14743" max="14744" width="10.7109375" customWidth="1"/>
    <col min="14746" max="14748" width="10.7109375" customWidth="1"/>
    <col min="14751" max="14752" width="10.7109375" customWidth="1"/>
    <col min="14754" max="14754" width="10.7109375" customWidth="1"/>
    <col min="14756" max="14756" width="10.7109375" customWidth="1"/>
    <col min="14759" max="14762" width="10.7109375" customWidth="1"/>
    <col min="14764" max="14765" width="10.7109375" customWidth="1"/>
    <col min="14768" max="14771" width="10.7109375" customWidth="1"/>
    <col min="14773" max="14774" width="10.7109375" customWidth="1"/>
    <col min="14776" max="14777" width="10.7109375" customWidth="1"/>
    <col min="14780" max="14780" width="10.7109375" customWidth="1"/>
    <col min="14784" max="14784" width="10.7109375" customWidth="1"/>
    <col min="14789" max="14789" width="10.7109375" customWidth="1"/>
    <col min="14799" max="14799" width="10.7109375" customWidth="1"/>
    <col min="14803" max="14803" width="10.7109375" customWidth="1"/>
    <col min="14807" max="14807" width="10.7109375" customWidth="1"/>
    <col min="14809" max="14809" width="10.7109375" customWidth="1"/>
    <col min="14811" max="14811" width="10.7109375" customWidth="1"/>
    <col min="14816" max="14816" width="10.7109375" customWidth="1"/>
    <col min="14819" max="14820" width="10.7109375" customWidth="1"/>
    <col min="14822" max="14822" width="10.7109375" customWidth="1"/>
    <col min="14824" max="14824" width="10.7109375" customWidth="1"/>
    <col min="14827" max="14827" width="10.7109375" customWidth="1"/>
    <col min="14830" max="14831" width="10.7109375" customWidth="1"/>
    <col min="14833" max="14842" width="10.7109375" customWidth="1"/>
    <col min="14844" max="14844" width="10.7109375" customWidth="1"/>
    <col min="14847" max="14847" width="10.7109375" customWidth="1"/>
    <col min="14851" max="14851" width="10.7109375" customWidth="1"/>
    <col min="14854" max="14856" width="10.7109375" customWidth="1"/>
    <col min="14858" max="14859" width="10.7109375" customWidth="1"/>
    <col min="14861" max="14864" width="10.7109375" customWidth="1"/>
    <col min="14868" max="14870" width="10.7109375" customWidth="1"/>
    <col min="14872" max="14899" width="10.7109375" customWidth="1"/>
    <col min="14906" max="14906" width="10.7109375" customWidth="1"/>
    <col min="14908" max="14908" width="10.7109375" customWidth="1"/>
    <col min="14912" max="14912" width="10.7109375" customWidth="1"/>
    <col min="14917" max="14917" width="10.7109375" customWidth="1"/>
    <col min="14927" max="14927" width="10.7109375" customWidth="1"/>
    <col min="14930" max="14960" width="10.7109375" customWidth="1"/>
    <col min="14964" max="14964" width="10.7109375" customWidth="1"/>
    <col min="14966" max="14966" width="10.7109375" customWidth="1"/>
    <col min="14969" max="14969" width="10.7109375" customWidth="1"/>
    <col min="14971" max="14971" width="10.7109375" customWidth="1"/>
    <col min="14976" max="14976" width="10.7109375" customWidth="1"/>
    <col min="14981" max="14981" width="10.7109375" customWidth="1"/>
    <col min="14986" max="15000" width="10.7109375" customWidth="1"/>
    <col min="15003" max="15004" width="10.7109375" customWidth="1"/>
    <col min="15007" max="15010" width="10.7109375" customWidth="1"/>
    <col min="15012" max="15012" width="10.7109375" customWidth="1"/>
    <col min="15015" max="15016" width="10.7109375" customWidth="1"/>
    <col min="15020" max="15020" width="10.7109375" customWidth="1"/>
    <col min="15023" max="15028" width="10.7109375" customWidth="1"/>
    <col min="15031" max="15031" width="10.7109375" customWidth="1"/>
    <col min="15033" max="15037" width="10.7109375" customWidth="1"/>
    <col min="15043" max="15044" width="10.7109375" customWidth="1"/>
    <col min="15047" max="15048" width="10.7109375" customWidth="1"/>
    <col min="15051" max="15053" width="10.7109375" customWidth="1"/>
    <col min="15055" max="15055" width="10.7109375" customWidth="1"/>
    <col min="15057" max="15058" width="10.7109375" customWidth="1"/>
    <col min="15060" max="15061" width="10.7109375" customWidth="1"/>
    <col min="15065" max="15066" width="10.7109375" customWidth="1"/>
    <col min="15068" max="15068" width="10.7109375" customWidth="1"/>
    <col min="15072" max="15072" width="10.7109375" customWidth="1"/>
    <col min="15075" max="15075" width="10.7109375" customWidth="1"/>
    <col min="15077" max="15077" width="10.7109375" customWidth="1"/>
    <col min="15079" max="15080" width="10.7109375" customWidth="1"/>
    <col min="15083" max="15085" width="10.7109375" customWidth="1"/>
    <col min="15087" max="15087" width="10.7109375" customWidth="1"/>
    <col min="15089" max="15089" width="10.7109375" customWidth="1"/>
    <col min="15095" max="15096" width="10.7109375" customWidth="1"/>
    <col min="15098" max="15099" width="10.7109375" customWidth="1"/>
    <col min="15101" max="15101" width="10.7109375" customWidth="1"/>
    <col min="15105" max="15105" width="10.7109375" customWidth="1"/>
    <col min="15111" max="15111" width="10.7109375" customWidth="1"/>
    <col min="15115" max="15116" width="10.7109375" customWidth="1"/>
    <col min="15118" max="15119" width="10.7109375" customWidth="1"/>
    <col min="15121" max="15124" width="10.7109375" customWidth="1"/>
    <col min="15127" max="15127" width="10.7109375" customWidth="1"/>
    <col min="15129" max="15133" width="10.7109375" customWidth="1"/>
    <col min="15139" max="15140" width="10.7109375" customWidth="1"/>
    <col min="15143" max="15144" width="10.7109375" customWidth="1"/>
    <col min="15147" max="15149" width="10.7109375" customWidth="1"/>
    <col min="15151" max="15151" width="10.7109375" customWidth="1"/>
    <col min="15153" max="15157" width="10.7109375" customWidth="1"/>
    <col min="15163" max="15163" width="10.7109375" customWidth="1"/>
    <col min="15166" max="15169" width="10.7109375" customWidth="1"/>
    <col min="15174" max="15176" width="10.7109375" customWidth="1"/>
    <col min="15179" max="15183" width="10.7109375" customWidth="1"/>
    <col min="15185" max="15188" width="10.7109375" customWidth="1"/>
    <col min="15191" max="15191" width="10.7109375" customWidth="1"/>
    <col min="15193" max="15197" width="10.7109375" customWidth="1"/>
    <col min="15203" max="15204" width="10.7109375" customWidth="1"/>
    <col min="15207" max="15208" width="10.7109375" customWidth="1"/>
    <col min="15211" max="15213" width="10.7109375" customWidth="1"/>
    <col min="15215" max="15215" width="10.7109375" customWidth="1"/>
    <col min="15218" max="15219" width="10.7109375" customWidth="1"/>
    <col min="15221" max="15221" width="10.7109375" customWidth="1"/>
    <col min="15227" max="15227" width="10.7109375" customWidth="1"/>
    <col min="15230" max="15233" width="10.7109375" customWidth="1"/>
    <col min="15238" max="15240" width="10.7109375" customWidth="1"/>
    <col min="15243" max="15247" width="10.7109375" customWidth="1"/>
    <col min="15252" max="15254" width="10.7109375" customWidth="1"/>
    <col min="15256" max="15283" width="10.7109375" customWidth="1"/>
    <col min="15285" max="15285" width="10.7109375" customWidth="1"/>
    <col min="15288" max="15289" width="10.7109375" customWidth="1"/>
    <col min="15291" max="15291" width="10.7109375" customWidth="1"/>
    <col min="15296" max="15296" width="10.7109375" customWidth="1"/>
    <col min="15301" max="15301" width="10.7109375" customWidth="1"/>
    <col min="15311" max="15311" width="10.7109375" customWidth="1"/>
    <col min="15313" max="15315" width="10.7109375" customWidth="1"/>
    <col min="15317" max="15318" width="10.7109375" customWidth="1"/>
    <col min="15322" max="15323" width="10.7109375" customWidth="1"/>
    <col min="15326" max="15328" width="10.7109375" customWidth="1"/>
    <col min="15335" max="15335" width="10.7109375" customWidth="1"/>
    <col min="15339" max="15340" width="10.7109375" customWidth="1"/>
    <col min="15342" max="15343" width="10.7109375" customWidth="1"/>
    <col min="15346" max="15347" width="10.7109375" customWidth="1"/>
    <col min="15349" max="15349" width="10.7109375" customWidth="1"/>
    <col min="15355" max="15355" width="10.7109375" customWidth="1"/>
    <col min="15358" max="15361" width="10.7109375" customWidth="1"/>
    <col min="15366" max="15368" width="10.7109375" customWidth="1"/>
    <col min="15371" max="15375" width="10.7109375" customWidth="1"/>
    <col min="15380" max="15380" width="10.7109375" customWidth="1"/>
    <col min="15382" max="15382" width="10.7109375" customWidth="1"/>
    <col min="15385" max="15385" width="10.7109375" customWidth="1"/>
    <col min="15387" max="15387" width="10.7109375" customWidth="1"/>
    <col min="15392" max="15392" width="10.7109375" customWidth="1"/>
    <col min="15397" max="15397" width="10.7109375" customWidth="1"/>
    <col min="15407" max="15407" width="10.7109375" customWidth="1"/>
    <col min="15409" max="15409" width="10.7109375" customWidth="1"/>
    <col min="15411" max="15412" width="10.7109375" customWidth="1"/>
    <col min="15417" max="15421" width="10.7109375" customWidth="1"/>
    <col min="15423" max="15430" width="10.7109375" customWidth="1"/>
    <col min="15435" max="15436" width="10.7109375" customWidth="1"/>
    <col min="15438" max="15439" width="10.7109375" customWidth="1"/>
    <col min="15441" max="15445" width="10.7109375" customWidth="1"/>
    <col min="15447" max="15448" width="10.7109375" customWidth="1"/>
    <col min="15451" max="15451" width="10.7109375" customWidth="1"/>
    <col min="15454" max="15454" width="10.7109375" customWidth="1"/>
    <col min="15456" max="15457" width="10.7109375" customWidth="1"/>
    <col min="15459" max="15460" width="10.7109375" customWidth="1"/>
    <col min="15467" max="15471" width="10.7109375" customWidth="1"/>
    <col min="15473" max="15484" width="10.7109375" customWidth="1"/>
    <col min="15486" max="15486" width="10.7109375" customWidth="1"/>
    <col min="15489" max="15494" width="10.7109375" customWidth="1"/>
    <col min="15499" max="15504" width="10.7109375" customWidth="1"/>
    <col min="15506" max="15507" width="10.7109375" customWidth="1"/>
    <col min="15509" max="15536" width="10.7109375" customWidth="1"/>
    <col min="15538" max="15539" width="10.7109375" customWidth="1"/>
    <col min="15541" max="15580" width="10.7109375" customWidth="1"/>
    <col min="15582" max="15582" width="10.7109375" customWidth="1"/>
    <col min="15585" max="15590" width="10.7109375" customWidth="1"/>
    <col min="15595" max="15608" width="10.7109375" customWidth="1"/>
    <col min="15613" max="15637" width="10.7109375" customWidth="1"/>
    <col min="15639" max="15640" width="10.7109375" customWidth="1"/>
    <col min="15643" max="15643" width="10.7109375" customWidth="1"/>
    <col min="15646" max="15646" width="10.7109375" customWidth="1"/>
    <col min="15648" max="15649" width="10.7109375" customWidth="1"/>
    <col min="15651" max="15652" width="10.7109375" customWidth="1"/>
    <col min="15659" max="15663" width="10.7109375" customWidth="1"/>
    <col min="15665" max="15667" width="10.7109375" customWidth="1"/>
    <col min="15671" max="15671" width="10.7109375" customWidth="1"/>
    <col min="15673" max="15673" width="10.7109375" customWidth="1"/>
    <col min="15676" max="15676" width="10.7109375" customWidth="1"/>
    <col min="15680" max="15680" width="10.7109375" customWidth="1"/>
    <col min="15685" max="15685" width="10.7109375" customWidth="1"/>
    <col min="15695" max="15695" width="10.7109375" customWidth="1"/>
    <col min="15700" max="15705" width="10.7109375" customWidth="1"/>
    <col min="15707" max="15711" width="10.7109375" customWidth="1"/>
    <col min="15715" max="15716" width="10.7109375" customWidth="1"/>
    <col min="15718" max="15718" width="10.7109375" customWidth="1"/>
    <col min="15720" max="15720" width="10.7109375" customWidth="1"/>
    <col min="15723" max="15723" width="10.7109375" customWidth="1"/>
    <col min="15726" max="15727" width="10.7109375" customWidth="1"/>
    <col min="15729" max="15733" width="10.7109375" customWidth="1"/>
    <col min="15735" max="15736" width="10.7109375" customWidth="1"/>
    <col min="15739" max="15739" width="10.7109375" customWidth="1"/>
    <col min="15742" max="15742" width="10.7109375" customWidth="1"/>
    <col min="15744" max="15745" width="10.7109375" customWidth="1"/>
    <col min="15747" max="15748" width="10.7109375" customWidth="1"/>
    <col min="15755" max="15759" width="10.7109375" customWidth="1"/>
    <col min="15761" max="15765" width="10.7109375" customWidth="1"/>
    <col min="15767" max="15767" width="10.7109375" customWidth="1"/>
    <col min="15769" max="15795" width="10.7109375" customWidth="1"/>
    <col min="15797" max="15797" width="10.7109375" customWidth="1"/>
    <col min="15803" max="15803" width="10.7109375" customWidth="1"/>
    <col min="15806" max="15809" width="10.7109375" customWidth="1"/>
    <col min="15814" max="15816" width="10.7109375" customWidth="1"/>
    <col min="15819" max="15823" width="10.7109375" customWidth="1"/>
    <col min="15825" max="15836" width="10.7109375" customWidth="1"/>
    <col min="15838" max="15838" width="10.7109375" customWidth="1"/>
    <col min="15841" max="15846" width="10.7109375" customWidth="1"/>
    <col min="15851" max="15861" width="10.7109375" customWidth="1"/>
    <col min="15864" max="15889" width="10.7109375" customWidth="1"/>
    <col min="15891" max="15891" width="10.7109375" customWidth="1"/>
    <col min="15893" max="15895" width="10.7109375" customWidth="1"/>
    <col min="15898" max="15899" width="10.7109375" customWidth="1"/>
    <col min="15904" max="15904" width="10.7109375" customWidth="1"/>
    <col min="15907" max="15908" width="10.7109375" customWidth="1"/>
    <col min="15910" max="15910" width="10.7109375" customWidth="1"/>
    <col min="15912" max="15912" width="10.7109375" customWidth="1"/>
    <col min="15915" max="15915" width="10.7109375" customWidth="1"/>
    <col min="15918" max="15919" width="10.7109375" customWidth="1"/>
    <col min="15921" max="15921" width="10.7109375" customWidth="1"/>
    <col min="15924" max="15926" width="10.7109375" customWidth="1"/>
    <col min="15928" max="15928" width="10.7109375" customWidth="1"/>
    <col min="15936" max="15937" width="10.7109375" customWidth="1"/>
    <col min="15939" max="15940" width="10.7109375" customWidth="1"/>
    <col min="15942" max="15943" width="10.7109375" customWidth="1"/>
    <col min="15949" max="15951" width="10.7109375" customWidth="1"/>
    <col min="15953" max="15954" width="10.7109375" customWidth="1"/>
    <col min="15956" max="15959" width="10.7109375" customWidth="1"/>
    <col min="15961" max="15964" width="10.7109375" customWidth="1"/>
    <col min="15966" max="15967" width="10.7109375" customWidth="1"/>
    <col min="15970" max="15971" width="10.7109375" customWidth="1"/>
    <col min="15977" max="15977" width="10.7109375" customWidth="1"/>
    <col min="15979" max="15981" width="10.7109375" customWidth="1"/>
    <col min="15983" max="15983" width="10.7109375" customWidth="1"/>
    <col min="15985" max="15987" width="10.7109375" customWidth="1"/>
    <col min="15991" max="15996" width="10.7109375" customWidth="1"/>
    <col min="15998" max="15999" width="10.7109375" customWidth="1"/>
    <col min="16002" max="16003" width="10.7109375" customWidth="1"/>
    <col min="16009" max="16009" width="10.7109375" customWidth="1"/>
    <col min="16011" max="16013" width="10.7109375" customWidth="1"/>
    <col min="16015" max="16015" width="10.7109375" customWidth="1"/>
    <col min="16017" max="16021" width="10.7109375" customWidth="1"/>
    <col min="16025" max="16027" width="10.7109375" customWidth="1"/>
    <col min="16032" max="16032" width="10.7109375" customWidth="1"/>
    <col min="16037" max="16037" width="10.7109375" customWidth="1"/>
    <col min="16047" max="16047" width="10.7109375" customWidth="1"/>
    <col min="16049" max="16051" width="10.7109375" customWidth="1"/>
    <col min="16053" max="16053" width="10.7109375" customWidth="1"/>
    <col min="16057" max="16057" width="10.7109375" customWidth="1"/>
    <col min="16060" max="16060" width="10.7109375" customWidth="1"/>
    <col min="16064" max="16064" width="10.7109375" customWidth="1"/>
    <col min="16069" max="16069" width="10.7109375" customWidth="1"/>
    <col min="16079" max="16079" width="10.7109375" customWidth="1"/>
    <col min="16081" max="16081" width="10.7109375" customWidth="1"/>
    <col min="16084" max="16085" width="10.7109375" customWidth="1"/>
    <col min="16087" max="16087" width="10.7109375" customWidth="1"/>
    <col min="16090" max="16093" width="10.7109375" customWidth="1"/>
    <col min="16095" max="16096" width="10.7109375" customWidth="1"/>
    <col min="16100" max="16100" width="10.7109375" customWidth="1"/>
    <col min="16106" max="16108" width="10.7109375" customWidth="1"/>
    <col min="16110" max="16111" width="10.7109375" customWidth="1"/>
    <col min="16113" max="16116" width="10.7109375" customWidth="1"/>
    <col min="16118" max="16120" width="10.7109375" customWidth="1"/>
    <col min="16124" max="16124" width="10.7109375" customWidth="1"/>
    <col min="16128" max="16128" width="10.7109375" customWidth="1"/>
    <col min="16133" max="16133" width="10.7109375" customWidth="1"/>
    <col min="16143" max="16143" width="10.7109375" customWidth="1"/>
    <col min="16145" max="16146" width="10.7109375" customWidth="1"/>
    <col min="16148" max="16151" width="10.7109375" customWidth="1"/>
    <col min="16153" max="16156" width="10.7109375" customWidth="1"/>
    <col min="16158" max="16159" width="10.7109375" customWidth="1"/>
    <col min="16162" max="16163" width="10.7109375" customWidth="1"/>
    <col min="16169" max="16169" width="10.7109375" customWidth="1"/>
    <col min="16171" max="16173" width="10.7109375" customWidth="1"/>
    <col min="16175" max="16175" width="10.7109375" customWidth="1"/>
    <col min="16177" max="16179" width="10.7109375" customWidth="1"/>
    <col min="16184" max="16186" width="10.7109375" customWidth="1"/>
    <col min="16192" max="16192" width="10.7109375" customWidth="1"/>
    <col min="16197" max="16197" width="10.7109375" customWidth="1"/>
    <col min="16207" max="16207" width="10.7109375" customWidth="1"/>
    <col min="16209" max="16213" width="10.7109375" customWidth="1"/>
    <col min="16217" max="16219" width="10.7109375" customWidth="1"/>
    <col min="16224" max="16224" width="10.7109375" customWidth="1"/>
    <col min="16229" max="16229" width="10.7109375" customWidth="1"/>
    <col min="16239" max="16239" width="10.7109375" customWidth="1"/>
    <col min="16241" max="16243" width="10.7109375" customWidth="1"/>
    <col min="16247" max="16252" width="10.7109375" customWidth="1"/>
    <col min="16254" max="16255" width="10.7109375" customWidth="1"/>
    <col min="16258" max="16259" width="10.7109375" customWidth="1"/>
    <col min="16265" max="16265" width="10.7109375" customWidth="1"/>
    <col min="16267" max="16269" width="10.7109375" customWidth="1"/>
    <col min="16271" max="16271" width="10.7109375" customWidth="1"/>
    <col min="16273" max="16280" width="10.7109375" customWidth="1"/>
    <col min="16282" max="16283" width="10.7109375" customWidth="1"/>
    <col min="16288" max="16288" width="10.7109375" customWidth="1"/>
    <col min="16293" max="16293" width="10.7109375" customWidth="1"/>
    <col min="16303" max="16303" width="10.7109375" customWidth="1"/>
    <col min="16305" max="16307" width="10.7109375" customWidth="1"/>
    <col min="16309" max="16312" width="10.7109375" customWidth="1"/>
    <col min="16316" max="16316" width="10.7109375" customWidth="1"/>
    <col min="16320" max="16320" width="10.7109375" customWidth="1"/>
    <col min="16325" max="16325" width="10.7109375" customWidth="1"/>
    <col min="16335" max="16335" width="10.7109375" customWidth="1"/>
    <col min="16337" max="16339" width="10.7109375" customWidth="1"/>
    <col min="16343" max="16348" width="10.7109375" customWidth="1"/>
    <col min="16350" max="16351" width="10.7109375" customWidth="1"/>
    <col min="16354" max="16355" width="10.7109375" customWidth="1"/>
    <col min="16361" max="16361" width="10.7109375" customWidth="1"/>
    <col min="16363" max="16365" width="10.7109375" customWidth="1"/>
    <col min="16367" max="16367" width="10.7109375" customWidth="1"/>
    <col min="16369" max="16372" width="10.7109375" customWidth="1"/>
    <col min="16375" max="16376" width="10.7109375" customWidth="1"/>
    <col min="16380" max="16380" width="10.7109375" customWidth="1"/>
    <col min="16384" max="16384" width="10.7109375" customWidth="1"/>
  </cols>
  <sheetData>
    <row r="1" spans="1:58" s="8" customFormat="1" ht="38" customHeight="1" thickBot="1" x14ac:dyDescent="0.2">
      <c r="A1" s="7" t="s">
        <v>0</v>
      </c>
      <c r="B1" s="7" t="s">
        <v>1</v>
      </c>
      <c r="C1" s="10" t="s">
        <v>2</v>
      </c>
      <c r="D1" s="11" t="s">
        <v>3</v>
      </c>
      <c r="E1" s="12" t="s">
        <v>4</v>
      </c>
      <c r="F1" s="12" t="s">
        <v>5</v>
      </c>
      <c r="G1" s="10" t="s">
        <v>6</v>
      </c>
      <c r="H1" s="10" t="str">
        <f>G1&amp;" Frequency"</f>
        <v>Mongahela Plain Frequency</v>
      </c>
      <c r="I1" s="12" t="s">
        <v>4</v>
      </c>
      <c r="J1" s="13" t="str">
        <f>G1&amp;" N"</f>
        <v>Mongahela Plain N</v>
      </c>
      <c r="K1" s="10" t="s">
        <v>7</v>
      </c>
      <c r="L1" s="10" t="str">
        <f>K1&amp;" Frequency"</f>
        <v>Scarem Plain Frequency</v>
      </c>
      <c r="M1" s="12" t="s">
        <v>4</v>
      </c>
      <c r="N1" s="13" t="str">
        <f>K1&amp;" N"</f>
        <v>Scarem Plain N</v>
      </c>
      <c r="O1" s="10" t="s">
        <v>8</v>
      </c>
      <c r="P1" s="10" t="str">
        <f>O1&amp;" Frequency"</f>
        <v>Mongahela Punctate Frequency</v>
      </c>
      <c r="Q1" s="12" t="s">
        <v>4</v>
      </c>
      <c r="R1" s="13" t="str">
        <f>O1&amp;" N"</f>
        <v>Mongahela Punctate N</v>
      </c>
      <c r="S1" s="10" t="s">
        <v>9</v>
      </c>
      <c r="T1" s="10" t="str">
        <f>S1&amp;" Frequency"</f>
        <v>Mongahela Incised Frequency</v>
      </c>
      <c r="U1" s="12" t="s">
        <v>4</v>
      </c>
      <c r="V1" s="13" t="str">
        <f>S1&amp;" N"</f>
        <v>Mongahela Incised N</v>
      </c>
      <c r="W1" s="10" t="s">
        <v>10</v>
      </c>
      <c r="X1" s="10" t="str">
        <f>W1&amp;" Frequency"</f>
        <v>Watson Cordmarked Frequency</v>
      </c>
      <c r="Y1" s="12" t="s">
        <v>4</v>
      </c>
      <c r="Z1" s="13" t="str">
        <f>W1&amp;" N"</f>
        <v>Watson Cordmarked N</v>
      </c>
      <c r="AA1" s="10" t="s">
        <v>11</v>
      </c>
      <c r="AB1" s="10" t="str">
        <f>AA1&amp;" Frequency"</f>
        <v>Watson Plain Frequency</v>
      </c>
      <c r="AC1" s="12" t="s">
        <v>4</v>
      </c>
      <c r="AD1" s="13" t="str">
        <f>AA1&amp;" N"</f>
        <v>Watson Plain N</v>
      </c>
      <c r="AE1" s="10" t="s">
        <v>11</v>
      </c>
      <c r="AF1" s="10" t="str">
        <f>AE1&amp;" Frequency"</f>
        <v>Watson Plain Frequency</v>
      </c>
      <c r="AG1" s="12" t="s">
        <v>4</v>
      </c>
      <c r="AH1" s="13" t="str">
        <f>AE1&amp;" N"</f>
        <v>Watson Plain N</v>
      </c>
      <c r="AI1" s="10" t="s">
        <v>12</v>
      </c>
      <c r="AJ1" s="10" t="str">
        <f>AI1&amp;" Frequency"</f>
        <v>Mahoning Cordmarked Frequency</v>
      </c>
      <c r="AK1" s="12" t="s">
        <v>4</v>
      </c>
      <c r="AL1" s="13" t="str">
        <f>AI1&amp;" N"</f>
        <v>Mahoning Cordmarked N</v>
      </c>
      <c r="AM1" s="10" t="s">
        <v>13</v>
      </c>
      <c r="AN1" s="10" t="str">
        <f>AM1&amp;" Frequency"</f>
        <v>Mahoning Plain Frequency</v>
      </c>
      <c r="AO1" s="12" t="s">
        <v>4</v>
      </c>
      <c r="AP1" s="13" t="str">
        <f>AM1&amp;" N"</f>
        <v>Mahoning Plain N</v>
      </c>
      <c r="AQ1" s="10" t="s">
        <v>14</v>
      </c>
      <c r="AR1" s="10" t="str">
        <f>AQ1&amp;" Frequency"</f>
        <v>Mahoning Incised Frequency</v>
      </c>
      <c r="AS1" s="12" t="s">
        <v>4</v>
      </c>
      <c r="AT1" s="13" t="str">
        <f>AQ1&amp;" N"</f>
        <v>Mahoning Incised N</v>
      </c>
      <c r="AU1" s="10" t="s">
        <v>15</v>
      </c>
      <c r="AV1" s="10" t="str">
        <f>AU1&amp;" Frequency"</f>
        <v>McKees Rocks Plain Frequency</v>
      </c>
      <c r="AW1" s="12" t="s">
        <v>4</v>
      </c>
      <c r="AX1" s="13" t="str">
        <f>AU1&amp;" N"</f>
        <v>McKees Rocks Plain N</v>
      </c>
      <c r="AY1" s="10" t="s">
        <v>16</v>
      </c>
      <c r="AZ1" s="10" t="str">
        <f>AY1&amp;" Frequency"</f>
        <v>Wellsburg Simple Stamped Frequency</v>
      </c>
      <c r="BA1" s="12" t="s">
        <v>4</v>
      </c>
      <c r="BB1" s="13" t="str">
        <f>AY1&amp;" N"</f>
        <v>Wellsburg Simple Stamped N</v>
      </c>
      <c r="BC1" s="10" t="s">
        <v>17</v>
      </c>
      <c r="BD1" s="10" t="str">
        <f>BC1&amp;" Frequency"</f>
        <v>Half-Moon Cordmarked Frequency</v>
      </c>
      <c r="BE1" s="12" t="s">
        <v>4</v>
      </c>
      <c r="BF1" s="13" t="str">
        <f>BC1&amp;" N"</f>
        <v>Half-Moon Cordmarked N</v>
      </c>
    </row>
    <row r="2" spans="1:58" ht="15" thickTop="1" x14ac:dyDescent="0.2">
      <c r="A2" s="9" t="s">
        <v>18</v>
      </c>
      <c r="B2" s="9">
        <v>306</v>
      </c>
      <c r="C2" s="2">
        <v>1156</v>
      </c>
      <c r="D2" s="22">
        <f t="shared" ref="D2:D35" si="0">((C2-341)*2)/(((1168*2)-341))</f>
        <v>0.81704260651629068</v>
      </c>
      <c r="E2" s="23">
        <f t="shared" ref="E2:E38" si="1">2*0.98*SQRT(D2*(1-D2)/($B2-1))+(1/(2*$B2))</f>
        <v>4.5025369289497158E-2</v>
      </c>
      <c r="F2" s="4">
        <f t="shared" ref="F2:F38" si="2">D2*$B2</f>
        <v>250.01503759398494</v>
      </c>
      <c r="G2" s="2">
        <v>379</v>
      </c>
      <c r="H2" s="3">
        <f t="shared" ref="H2:H30" si="3">((G2-341))/(((1168*2)-341))</f>
        <v>1.9047619047619049E-2</v>
      </c>
      <c r="I2" s="23">
        <f t="shared" ref="I2:I38" si="4">2*0.98*SQRT(H2*(1-H2)/($B2-1))+(1/(2*$B2))</f>
        <v>1.6974873639770956E-2</v>
      </c>
      <c r="J2" s="4">
        <f>H2*$B2</f>
        <v>5.8285714285714292</v>
      </c>
      <c r="K2" s="2">
        <v>0</v>
      </c>
      <c r="L2" s="3">
        <v>0</v>
      </c>
      <c r="M2" s="23">
        <f>2*0.98*SQRT(L2*(1-L2)/($B2-1))+(1/(2*$B2))</f>
        <v>1.6339869281045752E-3</v>
      </c>
      <c r="N2" s="4">
        <f>L2*$B2</f>
        <v>0</v>
      </c>
      <c r="O2" s="2">
        <v>354</v>
      </c>
      <c r="P2" s="3">
        <f>((O2-341))/(((1168*2)-341))</f>
        <v>6.5162907268170424E-3</v>
      </c>
      <c r="Q2" s="23">
        <f>2*0.98*SQRT(P2*(1-P2)/($B2-1))+(1/(2*$B2))</f>
        <v>1.0663966189322308E-2</v>
      </c>
      <c r="R2" s="4">
        <f>P2*$B2</f>
        <v>1.9939849624060151</v>
      </c>
      <c r="S2" s="2">
        <v>378</v>
      </c>
      <c r="T2" s="3">
        <f>((S2-341))/(((1168*2)-341))</f>
        <v>1.8546365914786967E-2</v>
      </c>
      <c r="U2" s="23">
        <f>2*0.98*SQRT(T2*(1-T2)/($B2-1))+(1/(2*$B2))</f>
        <v>1.6775541196327137E-2</v>
      </c>
      <c r="V2" s="4">
        <f>T2*$B2</f>
        <v>5.6751879699248118</v>
      </c>
      <c r="W2" s="2">
        <v>0</v>
      </c>
      <c r="X2" s="2">
        <v>0</v>
      </c>
      <c r="Y2" s="23">
        <f>2*0.98*SQRT(X2*(1-X2)/($B2-1))+(1/(2*$B2))</f>
        <v>1.6339869281045752E-3</v>
      </c>
      <c r="Z2" s="4">
        <f>X2*$B2</f>
        <v>0</v>
      </c>
      <c r="AA2" s="2">
        <v>0</v>
      </c>
      <c r="AB2" s="2">
        <v>0</v>
      </c>
      <c r="AC2" s="23">
        <f>2*0.98*SQRT(AB2*(1-AB2)/($B2-1))+(1/(2*$B2))</f>
        <v>1.6339869281045752E-3</v>
      </c>
      <c r="AD2" s="4">
        <f>AB2*$B2</f>
        <v>0</v>
      </c>
      <c r="AE2" s="2">
        <v>0</v>
      </c>
      <c r="AF2" s="2">
        <v>0</v>
      </c>
      <c r="AG2" s="23">
        <f>2*0.98*SQRT(AF2*(1-AF2)/($B2-1))+(1/(2*$B2))</f>
        <v>1.6339869281045752E-3</v>
      </c>
      <c r="AH2" s="4">
        <f>AF2*$B2</f>
        <v>0</v>
      </c>
      <c r="AI2" s="2">
        <v>0</v>
      </c>
      <c r="AJ2" s="2">
        <v>0</v>
      </c>
      <c r="AK2" s="23">
        <f>2*0.98*SQRT(AJ2*(1-AJ2)/($B2-1))+(1/(2*$B2))</f>
        <v>1.6339869281045752E-3</v>
      </c>
      <c r="AL2" s="4">
        <f>AJ2*$B2</f>
        <v>0</v>
      </c>
      <c r="AM2" s="2">
        <v>0</v>
      </c>
      <c r="AN2" s="2">
        <v>0</v>
      </c>
      <c r="AO2" s="23">
        <f>2*0.98*SQRT(AN2*(1-AN2)/($B2-1))+(1/(2*$B2))</f>
        <v>1.6339869281045752E-3</v>
      </c>
      <c r="AP2" s="4">
        <f>AN2*$B2</f>
        <v>0</v>
      </c>
      <c r="AQ2" s="2">
        <v>0</v>
      </c>
      <c r="AR2" s="2">
        <v>0</v>
      </c>
      <c r="AS2" s="23">
        <f>2*0.98*SQRT(AR2*(1-AR2)/($B2-1))+(1/(2*$B2))</f>
        <v>1.6339869281045752E-3</v>
      </c>
      <c r="AT2" s="4">
        <f>AR2*$B2</f>
        <v>0</v>
      </c>
      <c r="AU2" s="2">
        <v>0</v>
      </c>
      <c r="AV2" s="2">
        <v>0</v>
      </c>
      <c r="AW2" s="23">
        <f>2*0.98*SQRT(AV2*(1-AV2)/($B2-1))+(1/(2*$B2))</f>
        <v>1.6339869281045752E-3</v>
      </c>
      <c r="AX2" s="4">
        <f>AV2*$B2</f>
        <v>0</v>
      </c>
      <c r="AY2" s="2">
        <v>0</v>
      </c>
      <c r="AZ2" s="2">
        <v>0</v>
      </c>
      <c r="BA2" s="23">
        <f>2*0.98*SQRT(AZ2*(1-AZ2)/($B2-1))+(1/(2*$B2))</f>
        <v>1.6339869281045752E-3</v>
      </c>
      <c r="BB2" s="4">
        <f>AZ2*$B2</f>
        <v>0</v>
      </c>
      <c r="BC2" s="2">
        <v>0</v>
      </c>
      <c r="BD2" s="2">
        <v>0</v>
      </c>
      <c r="BE2" s="23">
        <f>2*0.98*SQRT(BD2*(1-BD2)/($B2-1))+(1/(2*$B2))</f>
        <v>1.6339869281045752E-3</v>
      </c>
      <c r="BF2" s="4">
        <f>BD2*$B2</f>
        <v>0</v>
      </c>
    </row>
    <row r="3" spans="1:58" x14ac:dyDescent="0.2">
      <c r="A3" s="9" t="s">
        <v>19</v>
      </c>
      <c r="B3" s="9">
        <v>66</v>
      </c>
      <c r="C3" s="2">
        <v>1190</v>
      </c>
      <c r="D3" s="22">
        <f t="shared" si="0"/>
        <v>0.85112781954887218</v>
      </c>
      <c r="E3" s="23">
        <f t="shared" si="1"/>
        <v>9.4113101357160278E-2</v>
      </c>
      <c r="F3" s="4">
        <f t="shared" si="2"/>
        <v>56.174436090225562</v>
      </c>
      <c r="G3" s="2">
        <v>401</v>
      </c>
      <c r="H3" s="3">
        <f t="shared" si="3"/>
        <v>3.007518796992481E-2</v>
      </c>
      <c r="I3" s="23">
        <f t="shared" si="4"/>
        <v>4.9097216320973948E-2</v>
      </c>
      <c r="J3" s="4">
        <f t="shared" ref="J3:J18" si="5">H3*$B3</f>
        <v>1.9849624060150375</v>
      </c>
      <c r="K3" s="2">
        <v>0</v>
      </c>
      <c r="L3" s="3">
        <v>0</v>
      </c>
      <c r="M3" s="23">
        <f t="shared" ref="M3:M18" si="6">2*0.98*SQRT(L3*(1-L3)/($B3-1))+(1/(2*$B3))</f>
        <v>7.575757575757576E-3</v>
      </c>
      <c r="N3" s="4">
        <f t="shared" ref="N3:N18" si="7">L3*$B3</f>
        <v>0</v>
      </c>
      <c r="O3" s="2">
        <v>0</v>
      </c>
      <c r="P3" s="2">
        <v>0</v>
      </c>
      <c r="Q3" s="23">
        <f t="shared" ref="Q3:Q18" si="8">2*0.98*SQRT(P3*(1-P3)/($B3-1))+(1/(2*$B3))</f>
        <v>7.575757575757576E-3</v>
      </c>
      <c r="R3" s="4">
        <f t="shared" ref="R3:R18" si="9">P3*$B3</f>
        <v>0</v>
      </c>
      <c r="S3" s="2">
        <v>0</v>
      </c>
      <c r="T3" s="2">
        <v>0</v>
      </c>
      <c r="U3" s="23">
        <f t="shared" ref="U3:U18" si="10">2*0.98*SQRT(T3*(1-T3)/($B3-1))+(1/(2*$B3))</f>
        <v>7.575757575757576E-3</v>
      </c>
      <c r="V3" s="4">
        <f t="shared" ref="V3:V18" si="11">T3*$B3</f>
        <v>0</v>
      </c>
      <c r="W3" s="2">
        <v>0</v>
      </c>
      <c r="X3" s="2">
        <v>0</v>
      </c>
      <c r="Y3" s="23">
        <f t="shared" ref="Y3:Y18" si="12">2*0.98*SQRT(X3*(1-X3)/($B3-1))+(1/(2*$B3))</f>
        <v>7.575757575757576E-3</v>
      </c>
      <c r="Z3" s="4">
        <f t="shared" ref="Z3:Z18" si="13">X3*$B3</f>
        <v>0</v>
      </c>
      <c r="AA3" s="2">
        <v>0</v>
      </c>
      <c r="AB3" s="2">
        <v>0</v>
      </c>
      <c r="AC3" s="23">
        <f t="shared" ref="AC3:AC18" si="14">2*0.98*SQRT(AB3*(1-AB3)/($B3-1))+(1/(2*$B3))</f>
        <v>7.575757575757576E-3</v>
      </c>
      <c r="AD3" s="4">
        <f t="shared" ref="AD3:AD18" si="15">AB3*$B3</f>
        <v>0</v>
      </c>
      <c r="AE3" s="2">
        <v>0</v>
      </c>
      <c r="AF3" s="2">
        <v>0</v>
      </c>
      <c r="AG3" s="23">
        <f t="shared" ref="AG3:AG18" si="16">2*0.98*SQRT(AF3*(1-AF3)/($B3-1))+(1/(2*$B3))</f>
        <v>7.575757575757576E-3</v>
      </c>
      <c r="AH3" s="4">
        <f t="shared" ref="AH3:AH18" si="17">AF3*$B3</f>
        <v>0</v>
      </c>
      <c r="AI3" s="2">
        <v>0</v>
      </c>
      <c r="AJ3" s="2">
        <v>0</v>
      </c>
      <c r="AK3" s="23">
        <f t="shared" ref="AK3:AK18" si="18">2*0.98*SQRT(AJ3*(1-AJ3)/($B3-1))+(1/(2*$B3))</f>
        <v>7.575757575757576E-3</v>
      </c>
      <c r="AL3" s="4">
        <f t="shared" ref="AL3:AL18" si="19">AJ3*$B3</f>
        <v>0</v>
      </c>
      <c r="AM3" s="2">
        <v>0</v>
      </c>
      <c r="AN3" s="2">
        <v>0</v>
      </c>
      <c r="AO3" s="23">
        <f t="shared" ref="AO3:AO18" si="20">2*0.98*SQRT(AN3*(1-AN3)/($B3-1))+(1/(2*$B3))</f>
        <v>7.575757575757576E-3</v>
      </c>
      <c r="AP3" s="4">
        <f t="shared" ref="AP3:AP18" si="21">AN3*$B3</f>
        <v>0</v>
      </c>
      <c r="AQ3" s="2">
        <v>0</v>
      </c>
      <c r="AR3" s="2">
        <v>0</v>
      </c>
      <c r="AS3" s="23">
        <f t="shared" ref="AS3:AS18" si="22">2*0.98*SQRT(AR3*(1-AR3)/($B3-1))+(1/(2*$B3))</f>
        <v>7.575757575757576E-3</v>
      </c>
      <c r="AT3" s="4">
        <f t="shared" ref="AT3:AT18" si="23">AR3*$B3</f>
        <v>0</v>
      </c>
      <c r="AU3" s="2">
        <v>0</v>
      </c>
      <c r="AV3" s="2">
        <v>0</v>
      </c>
      <c r="AW3" s="23">
        <f t="shared" ref="AW3:AW18" si="24">2*0.98*SQRT(AV3*(1-AV3)/($B3-1))+(1/(2*$B3))</f>
        <v>7.575757575757576E-3</v>
      </c>
      <c r="AX3" s="4">
        <f t="shared" ref="AX3:AX18" si="25">AV3*$B3</f>
        <v>0</v>
      </c>
      <c r="AY3" s="2">
        <v>0</v>
      </c>
      <c r="AZ3" s="2">
        <v>0</v>
      </c>
      <c r="BA3" s="23">
        <f t="shared" ref="BA3:BA18" si="26">2*0.98*SQRT(AZ3*(1-AZ3)/($B3-1))+(1/(2*$B3))</f>
        <v>7.575757575757576E-3</v>
      </c>
      <c r="BB3" s="4">
        <f t="shared" ref="BB3:BB18" si="27">AZ3*$B3</f>
        <v>0</v>
      </c>
      <c r="BC3" s="2">
        <v>0</v>
      </c>
      <c r="BD3" s="2">
        <v>0</v>
      </c>
      <c r="BE3" s="23">
        <f t="shared" ref="BE3:BE18" si="28">2*0.98*SQRT(BD3*(1-BD3)/($B3-1))+(1/(2*$B3))</f>
        <v>7.575757575757576E-3</v>
      </c>
      <c r="BF3" s="4">
        <f t="shared" ref="BF3:BF18" si="29">BD3*$B3</f>
        <v>0</v>
      </c>
    </row>
    <row r="4" spans="1:58" x14ac:dyDescent="0.2">
      <c r="A4" s="9" t="s">
        <v>20</v>
      </c>
      <c r="B4" s="9">
        <v>1765</v>
      </c>
      <c r="C4" s="2">
        <v>1165</v>
      </c>
      <c r="D4" s="22">
        <f t="shared" si="0"/>
        <v>0.82606516290726817</v>
      </c>
      <c r="E4" s="23">
        <f t="shared" si="1"/>
        <v>1.7972446600754911E-2</v>
      </c>
      <c r="F4" s="4">
        <f t="shared" si="2"/>
        <v>1458.0050125313282</v>
      </c>
      <c r="G4" s="2">
        <v>382</v>
      </c>
      <c r="H4" s="3">
        <f t="shared" si="3"/>
        <v>2.0551378446115289E-2</v>
      </c>
      <c r="I4" s="23">
        <f t="shared" si="4"/>
        <v>6.904202286580851E-3</v>
      </c>
      <c r="J4" s="4">
        <f t="shared" si="5"/>
        <v>36.273182957393487</v>
      </c>
      <c r="K4" s="2">
        <v>367</v>
      </c>
      <c r="L4" s="3">
        <f>((K4-341))/(((1168*2)-341))</f>
        <v>1.3032581453634085E-2</v>
      </c>
      <c r="M4" s="23">
        <f t="shared" si="6"/>
        <v>5.5759390158012182E-3</v>
      </c>
      <c r="N4" s="4">
        <f t="shared" si="7"/>
        <v>23.002506265664159</v>
      </c>
      <c r="O4" s="2">
        <v>0</v>
      </c>
      <c r="P4" s="2">
        <v>0</v>
      </c>
      <c r="Q4" s="23">
        <f t="shared" si="8"/>
        <v>2.8328611898016995E-4</v>
      </c>
      <c r="R4" s="4">
        <f t="shared" si="9"/>
        <v>0</v>
      </c>
      <c r="S4" s="2">
        <v>0</v>
      </c>
      <c r="T4" s="2">
        <v>0</v>
      </c>
      <c r="U4" s="23">
        <f t="shared" si="10"/>
        <v>2.8328611898016995E-4</v>
      </c>
      <c r="V4" s="4">
        <f t="shared" si="11"/>
        <v>0</v>
      </c>
      <c r="W4" s="2">
        <v>362</v>
      </c>
      <c r="X4" s="3">
        <f>((W4-341))/(((1168*2)-341))</f>
        <v>1.0526315789473684E-2</v>
      </c>
      <c r="Y4" s="23">
        <f t="shared" si="12"/>
        <v>5.0459189613541065E-3</v>
      </c>
      <c r="Z4" s="4">
        <f t="shared" si="13"/>
        <v>18.578947368421051</v>
      </c>
      <c r="AA4" s="2">
        <v>0</v>
      </c>
      <c r="AB4" s="2">
        <v>0</v>
      </c>
      <c r="AC4" s="23">
        <f t="shared" si="14"/>
        <v>2.8328611898016995E-4</v>
      </c>
      <c r="AD4" s="4">
        <f t="shared" si="15"/>
        <v>0</v>
      </c>
      <c r="AE4" s="2">
        <v>0</v>
      </c>
      <c r="AF4" s="2">
        <v>0</v>
      </c>
      <c r="AG4" s="23">
        <f t="shared" si="16"/>
        <v>2.8328611898016995E-4</v>
      </c>
      <c r="AH4" s="4">
        <f t="shared" si="17"/>
        <v>0</v>
      </c>
      <c r="AI4" s="2">
        <v>384</v>
      </c>
      <c r="AJ4" s="3">
        <f>((AI4-341))/(((1168*2)-341))</f>
        <v>2.155388471177945E-2</v>
      </c>
      <c r="AK4" s="23">
        <f t="shared" si="18"/>
        <v>7.0602943855464654E-3</v>
      </c>
      <c r="AL4" s="4">
        <f t="shared" si="19"/>
        <v>38.042606516290732</v>
      </c>
      <c r="AM4" s="2">
        <v>0</v>
      </c>
      <c r="AN4" s="2">
        <v>0</v>
      </c>
      <c r="AO4" s="23">
        <f t="shared" si="20"/>
        <v>2.8328611898016995E-4</v>
      </c>
      <c r="AP4" s="4">
        <f t="shared" si="21"/>
        <v>0</v>
      </c>
      <c r="AQ4" s="2">
        <v>0</v>
      </c>
      <c r="AR4" s="2">
        <v>0</v>
      </c>
      <c r="AS4" s="23">
        <f t="shared" si="22"/>
        <v>2.8328611898016995E-4</v>
      </c>
      <c r="AT4" s="4">
        <f t="shared" si="23"/>
        <v>0</v>
      </c>
      <c r="AU4" s="2">
        <v>0</v>
      </c>
      <c r="AV4" s="2">
        <v>0</v>
      </c>
      <c r="AW4" s="23">
        <f t="shared" si="24"/>
        <v>2.8328611898016995E-4</v>
      </c>
      <c r="AX4" s="4">
        <f t="shared" si="25"/>
        <v>0</v>
      </c>
      <c r="AY4" s="2">
        <v>0</v>
      </c>
      <c r="AZ4" s="2">
        <v>0</v>
      </c>
      <c r="BA4" s="23">
        <f t="shared" si="26"/>
        <v>2.8328611898016995E-4</v>
      </c>
      <c r="BB4" s="4">
        <f t="shared" si="27"/>
        <v>0</v>
      </c>
      <c r="BC4" s="2">
        <v>0</v>
      </c>
      <c r="BD4" s="2">
        <v>0</v>
      </c>
      <c r="BE4" s="23">
        <f t="shared" si="28"/>
        <v>2.8328611898016995E-4</v>
      </c>
      <c r="BF4" s="4">
        <f t="shared" si="29"/>
        <v>0</v>
      </c>
    </row>
    <row r="5" spans="1:58" x14ac:dyDescent="0.2">
      <c r="A5" s="9" t="s">
        <v>21</v>
      </c>
      <c r="B5" s="9">
        <v>103</v>
      </c>
      <c r="C5" s="2">
        <v>1129</v>
      </c>
      <c r="D5" s="22">
        <f t="shared" si="0"/>
        <v>0.78997493734335844</v>
      </c>
      <c r="E5" s="23">
        <f t="shared" si="1"/>
        <v>8.3903700786315261E-2</v>
      </c>
      <c r="F5" s="4">
        <f t="shared" si="2"/>
        <v>81.367418546365926</v>
      </c>
      <c r="G5" s="2">
        <v>382</v>
      </c>
      <c r="H5" s="3">
        <f t="shared" si="3"/>
        <v>2.0551378446115289E-2</v>
      </c>
      <c r="I5" s="23">
        <f t="shared" si="4"/>
        <v>3.2388241209577118E-2</v>
      </c>
      <c r="J5" s="4">
        <f t="shared" si="5"/>
        <v>2.1167919799498747</v>
      </c>
      <c r="K5" s="2">
        <v>0</v>
      </c>
      <c r="L5" s="3">
        <v>0</v>
      </c>
      <c r="M5" s="23">
        <f t="shared" si="6"/>
        <v>4.8543689320388345E-3</v>
      </c>
      <c r="N5" s="4">
        <f t="shared" si="7"/>
        <v>0</v>
      </c>
      <c r="O5" s="2">
        <v>0</v>
      </c>
      <c r="P5" s="2">
        <v>0</v>
      </c>
      <c r="Q5" s="23">
        <f t="shared" si="8"/>
        <v>4.8543689320388345E-3</v>
      </c>
      <c r="R5" s="4">
        <f t="shared" si="9"/>
        <v>0</v>
      </c>
      <c r="S5" s="2">
        <v>0</v>
      </c>
      <c r="T5" s="2">
        <v>0</v>
      </c>
      <c r="U5" s="23">
        <f t="shared" si="10"/>
        <v>4.8543689320388345E-3</v>
      </c>
      <c r="V5" s="4">
        <f t="shared" si="11"/>
        <v>0</v>
      </c>
      <c r="W5" s="2">
        <v>0</v>
      </c>
      <c r="X5" s="2">
        <v>0</v>
      </c>
      <c r="Y5" s="23">
        <f t="shared" si="12"/>
        <v>4.8543689320388345E-3</v>
      </c>
      <c r="Z5" s="4">
        <f t="shared" si="13"/>
        <v>0</v>
      </c>
      <c r="AA5" s="2">
        <v>0</v>
      </c>
      <c r="AB5" s="2">
        <v>0</v>
      </c>
      <c r="AC5" s="23">
        <f t="shared" si="14"/>
        <v>4.8543689320388345E-3</v>
      </c>
      <c r="AD5" s="4">
        <f t="shared" si="15"/>
        <v>0</v>
      </c>
      <c r="AE5" s="2">
        <v>0</v>
      </c>
      <c r="AF5" s="2">
        <v>0</v>
      </c>
      <c r="AG5" s="23">
        <f t="shared" si="16"/>
        <v>4.8543689320388345E-3</v>
      </c>
      <c r="AH5" s="4">
        <f t="shared" si="17"/>
        <v>0</v>
      </c>
      <c r="AI5" s="2">
        <v>0</v>
      </c>
      <c r="AJ5" s="2">
        <v>0</v>
      </c>
      <c r="AK5" s="23">
        <f t="shared" si="18"/>
        <v>4.8543689320388345E-3</v>
      </c>
      <c r="AL5" s="4">
        <f t="shared" si="19"/>
        <v>0</v>
      </c>
      <c r="AM5" s="2">
        <v>0</v>
      </c>
      <c r="AN5" s="2">
        <v>0</v>
      </c>
      <c r="AO5" s="23">
        <f t="shared" si="20"/>
        <v>4.8543689320388345E-3</v>
      </c>
      <c r="AP5" s="4">
        <f t="shared" si="21"/>
        <v>0</v>
      </c>
      <c r="AQ5" s="2">
        <v>0</v>
      </c>
      <c r="AR5" s="2">
        <v>0</v>
      </c>
      <c r="AS5" s="23">
        <f t="shared" si="22"/>
        <v>4.8543689320388345E-3</v>
      </c>
      <c r="AT5" s="4">
        <f t="shared" si="23"/>
        <v>0</v>
      </c>
      <c r="AU5" s="2">
        <v>0</v>
      </c>
      <c r="AV5" s="2">
        <v>0</v>
      </c>
      <c r="AW5" s="23">
        <f t="shared" si="24"/>
        <v>4.8543689320388345E-3</v>
      </c>
      <c r="AX5" s="4">
        <f t="shared" si="25"/>
        <v>0</v>
      </c>
      <c r="AY5" s="2">
        <v>0</v>
      </c>
      <c r="AZ5" s="2">
        <v>0</v>
      </c>
      <c r="BA5" s="23">
        <f t="shared" si="26"/>
        <v>4.8543689320388345E-3</v>
      </c>
      <c r="BB5" s="4">
        <f t="shared" si="27"/>
        <v>0</v>
      </c>
      <c r="BC5" s="2">
        <v>0</v>
      </c>
      <c r="BD5" s="2">
        <v>0</v>
      </c>
      <c r="BE5" s="23">
        <f t="shared" si="28"/>
        <v>4.8543689320388345E-3</v>
      </c>
      <c r="BF5" s="4">
        <f t="shared" si="29"/>
        <v>0</v>
      </c>
    </row>
    <row r="6" spans="1:58" x14ac:dyDescent="0.2">
      <c r="A6" s="9" t="s">
        <v>22</v>
      </c>
      <c r="B6" s="9">
        <v>112</v>
      </c>
      <c r="C6" s="2">
        <v>1147</v>
      </c>
      <c r="D6" s="22">
        <f t="shared" si="0"/>
        <v>0.8080200501253133</v>
      </c>
      <c r="E6" s="23">
        <f t="shared" si="1"/>
        <v>7.7735533527384243E-2</v>
      </c>
      <c r="F6" s="4">
        <f t="shared" si="2"/>
        <v>90.498245614035085</v>
      </c>
      <c r="G6" s="2">
        <v>396</v>
      </c>
      <c r="H6" s="3">
        <f t="shared" si="3"/>
        <v>2.7568922305764409E-2</v>
      </c>
      <c r="I6" s="23">
        <f t="shared" si="4"/>
        <v>3.4924565747217376E-2</v>
      </c>
      <c r="J6" s="4">
        <f t="shared" si="5"/>
        <v>3.0877192982456139</v>
      </c>
      <c r="K6" s="2">
        <v>364</v>
      </c>
      <c r="L6" s="3">
        <f>((K6-341))/(((1168*2)-341))</f>
        <v>1.1528822055137845E-2</v>
      </c>
      <c r="M6" s="23">
        <f t="shared" si="6"/>
        <v>2.4323819787732404E-2</v>
      </c>
      <c r="N6" s="4">
        <f t="shared" si="7"/>
        <v>1.2912280701754386</v>
      </c>
      <c r="O6" s="2">
        <v>0</v>
      </c>
      <c r="P6" s="2">
        <v>0</v>
      </c>
      <c r="Q6" s="23">
        <f t="shared" si="8"/>
        <v>4.464285714285714E-3</v>
      </c>
      <c r="R6" s="4">
        <f t="shared" si="9"/>
        <v>0</v>
      </c>
      <c r="S6" s="2">
        <v>0</v>
      </c>
      <c r="T6" s="2">
        <v>0</v>
      </c>
      <c r="U6" s="23">
        <f t="shared" si="10"/>
        <v>4.464285714285714E-3</v>
      </c>
      <c r="V6" s="4">
        <f t="shared" si="11"/>
        <v>0</v>
      </c>
      <c r="W6" s="2">
        <v>0</v>
      </c>
      <c r="X6" s="2">
        <v>0</v>
      </c>
      <c r="Y6" s="23">
        <f t="shared" si="12"/>
        <v>4.464285714285714E-3</v>
      </c>
      <c r="Z6" s="4">
        <f t="shared" si="13"/>
        <v>0</v>
      </c>
      <c r="AA6" s="2">
        <v>0</v>
      </c>
      <c r="AB6" s="2">
        <v>0</v>
      </c>
      <c r="AC6" s="23">
        <f t="shared" si="14"/>
        <v>4.464285714285714E-3</v>
      </c>
      <c r="AD6" s="4">
        <f t="shared" si="15"/>
        <v>0</v>
      </c>
      <c r="AE6" s="2">
        <v>0</v>
      </c>
      <c r="AF6" s="2">
        <v>0</v>
      </c>
      <c r="AG6" s="23">
        <f t="shared" si="16"/>
        <v>4.464285714285714E-3</v>
      </c>
      <c r="AH6" s="4">
        <f t="shared" si="17"/>
        <v>0</v>
      </c>
      <c r="AI6" s="2">
        <v>0</v>
      </c>
      <c r="AJ6" s="2">
        <v>0</v>
      </c>
      <c r="AK6" s="23">
        <f t="shared" si="18"/>
        <v>4.464285714285714E-3</v>
      </c>
      <c r="AL6" s="4">
        <f t="shared" si="19"/>
        <v>0</v>
      </c>
      <c r="AM6" s="2">
        <v>0</v>
      </c>
      <c r="AN6" s="2">
        <v>0</v>
      </c>
      <c r="AO6" s="23">
        <f t="shared" si="20"/>
        <v>4.464285714285714E-3</v>
      </c>
      <c r="AP6" s="4">
        <f t="shared" si="21"/>
        <v>0</v>
      </c>
      <c r="AQ6" s="2">
        <v>0</v>
      </c>
      <c r="AR6" s="2">
        <v>0</v>
      </c>
      <c r="AS6" s="23">
        <f t="shared" si="22"/>
        <v>4.464285714285714E-3</v>
      </c>
      <c r="AT6" s="4">
        <f t="shared" si="23"/>
        <v>0</v>
      </c>
      <c r="AU6" s="2">
        <v>0</v>
      </c>
      <c r="AV6" s="2">
        <v>0</v>
      </c>
      <c r="AW6" s="23">
        <f t="shared" si="24"/>
        <v>4.464285714285714E-3</v>
      </c>
      <c r="AX6" s="4">
        <f t="shared" si="25"/>
        <v>0</v>
      </c>
      <c r="AY6" s="2">
        <v>0</v>
      </c>
      <c r="AZ6" s="2">
        <v>0</v>
      </c>
      <c r="BA6" s="23">
        <f t="shared" si="26"/>
        <v>4.464285714285714E-3</v>
      </c>
      <c r="BB6" s="4">
        <f t="shared" si="27"/>
        <v>0</v>
      </c>
      <c r="BC6" s="2">
        <v>0</v>
      </c>
      <c r="BD6" s="2">
        <v>0</v>
      </c>
      <c r="BE6" s="23">
        <f t="shared" si="28"/>
        <v>4.464285714285714E-3</v>
      </c>
      <c r="BF6" s="4">
        <f t="shared" si="29"/>
        <v>0</v>
      </c>
    </row>
    <row r="7" spans="1:58" x14ac:dyDescent="0.2">
      <c r="A7" s="9" t="s">
        <v>23</v>
      </c>
      <c r="B7" s="9">
        <v>121</v>
      </c>
      <c r="C7" s="2">
        <v>1133</v>
      </c>
      <c r="D7" s="22">
        <f t="shared" si="0"/>
        <v>0.79398496240601502</v>
      </c>
      <c r="E7" s="23">
        <f t="shared" si="1"/>
        <v>7.6495978622452471E-2</v>
      </c>
      <c r="F7" s="4">
        <f t="shared" si="2"/>
        <v>96.072180451127821</v>
      </c>
      <c r="G7" s="2">
        <v>391</v>
      </c>
      <c r="H7" s="3">
        <f t="shared" si="3"/>
        <v>2.5062656641604009E-2</v>
      </c>
      <c r="I7" s="23">
        <f t="shared" si="4"/>
        <v>3.2100614087478219E-2</v>
      </c>
      <c r="J7" s="4">
        <f t="shared" si="5"/>
        <v>3.0325814536340849</v>
      </c>
      <c r="K7" s="2">
        <v>0</v>
      </c>
      <c r="L7" s="3">
        <v>0</v>
      </c>
      <c r="M7" s="23">
        <f t="shared" si="6"/>
        <v>4.1322314049586778E-3</v>
      </c>
      <c r="N7" s="4">
        <f t="shared" si="7"/>
        <v>0</v>
      </c>
      <c r="O7" s="2">
        <v>0</v>
      </c>
      <c r="P7" s="2">
        <v>0</v>
      </c>
      <c r="Q7" s="23">
        <f t="shared" si="8"/>
        <v>4.1322314049586778E-3</v>
      </c>
      <c r="R7" s="4">
        <f t="shared" si="9"/>
        <v>0</v>
      </c>
      <c r="S7" s="2">
        <v>0</v>
      </c>
      <c r="T7" s="2">
        <v>0</v>
      </c>
      <c r="U7" s="23">
        <f t="shared" si="10"/>
        <v>4.1322314049586778E-3</v>
      </c>
      <c r="V7" s="4">
        <f t="shared" si="11"/>
        <v>0</v>
      </c>
      <c r="W7" s="2">
        <v>0</v>
      </c>
      <c r="X7" s="2">
        <v>0</v>
      </c>
      <c r="Y7" s="23">
        <f t="shared" si="12"/>
        <v>4.1322314049586778E-3</v>
      </c>
      <c r="Z7" s="4">
        <f t="shared" si="13"/>
        <v>0</v>
      </c>
      <c r="AA7" s="2">
        <v>0</v>
      </c>
      <c r="AB7" s="2">
        <v>0</v>
      </c>
      <c r="AC7" s="23">
        <f t="shared" si="14"/>
        <v>4.1322314049586778E-3</v>
      </c>
      <c r="AD7" s="4">
        <f t="shared" si="15"/>
        <v>0</v>
      </c>
      <c r="AE7" s="2">
        <v>0</v>
      </c>
      <c r="AF7" s="2">
        <v>0</v>
      </c>
      <c r="AG7" s="23">
        <f t="shared" si="16"/>
        <v>4.1322314049586778E-3</v>
      </c>
      <c r="AH7" s="4">
        <f t="shared" si="17"/>
        <v>0</v>
      </c>
      <c r="AI7" s="2">
        <v>0</v>
      </c>
      <c r="AJ7" s="2">
        <v>0</v>
      </c>
      <c r="AK7" s="23">
        <f t="shared" si="18"/>
        <v>4.1322314049586778E-3</v>
      </c>
      <c r="AL7" s="4">
        <f t="shared" si="19"/>
        <v>0</v>
      </c>
      <c r="AM7" s="2">
        <v>0</v>
      </c>
      <c r="AN7" s="2">
        <v>0</v>
      </c>
      <c r="AO7" s="23">
        <f t="shared" si="20"/>
        <v>4.1322314049586778E-3</v>
      </c>
      <c r="AP7" s="4">
        <f t="shared" si="21"/>
        <v>0</v>
      </c>
      <c r="AQ7" s="2">
        <v>0</v>
      </c>
      <c r="AR7" s="2">
        <v>0</v>
      </c>
      <c r="AS7" s="23">
        <f t="shared" si="22"/>
        <v>4.1322314049586778E-3</v>
      </c>
      <c r="AT7" s="4">
        <f t="shared" si="23"/>
        <v>0</v>
      </c>
      <c r="AU7" s="2">
        <v>0</v>
      </c>
      <c r="AV7" s="2">
        <v>0</v>
      </c>
      <c r="AW7" s="23">
        <f t="shared" si="24"/>
        <v>4.1322314049586778E-3</v>
      </c>
      <c r="AX7" s="4">
        <f t="shared" si="25"/>
        <v>0</v>
      </c>
      <c r="AY7" s="2">
        <v>0</v>
      </c>
      <c r="AZ7" s="2">
        <v>0</v>
      </c>
      <c r="BA7" s="23">
        <f t="shared" si="26"/>
        <v>4.1322314049586778E-3</v>
      </c>
      <c r="BB7" s="4">
        <f t="shared" si="27"/>
        <v>0</v>
      </c>
      <c r="BC7" s="2">
        <v>0</v>
      </c>
      <c r="BD7" s="2">
        <v>0</v>
      </c>
      <c r="BE7" s="23">
        <f t="shared" si="28"/>
        <v>4.1322314049586778E-3</v>
      </c>
      <c r="BF7" s="4">
        <f t="shared" si="29"/>
        <v>0</v>
      </c>
    </row>
    <row r="8" spans="1:58" x14ac:dyDescent="0.2">
      <c r="A8" s="9" t="s">
        <v>24</v>
      </c>
      <c r="B8" s="9">
        <v>86</v>
      </c>
      <c r="C8" s="2">
        <v>1110</v>
      </c>
      <c r="D8" s="22">
        <f t="shared" si="0"/>
        <v>0.77092731829573935</v>
      </c>
      <c r="E8" s="23">
        <f t="shared" si="1"/>
        <v>9.5152725001361821E-2</v>
      </c>
      <c r="F8" s="4">
        <f t="shared" si="2"/>
        <v>66.299749373433585</v>
      </c>
      <c r="G8" s="2">
        <v>447</v>
      </c>
      <c r="H8" s="3">
        <f t="shared" si="3"/>
        <v>5.3132832080200504E-2</v>
      </c>
      <c r="I8" s="23">
        <f t="shared" si="4"/>
        <v>5.3497946984583641E-2</v>
      </c>
      <c r="J8" s="4">
        <f t="shared" si="5"/>
        <v>4.5694235588972436</v>
      </c>
      <c r="K8" s="2">
        <v>0</v>
      </c>
      <c r="L8" s="3">
        <v>0</v>
      </c>
      <c r="M8" s="23">
        <f t="shared" si="6"/>
        <v>5.8139534883720929E-3</v>
      </c>
      <c r="N8" s="4">
        <f t="shared" si="7"/>
        <v>0</v>
      </c>
      <c r="O8" s="2">
        <v>0</v>
      </c>
      <c r="P8" s="2">
        <v>0</v>
      </c>
      <c r="Q8" s="23">
        <f t="shared" si="8"/>
        <v>5.8139534883720929E-3</v>
      </c>
      <c r="R8" s="4">
        <f t="shared" si="9"/>
        <v>0</v>
      </c>
      <c r="S8" s="2">
        <v>436</v>
      </c>
      <c r="T8" s="3">
        <f>((S8-341))/(((1168*2)-341))</f>
        <v>4.7619047619047616E-2</v>
      </c>
      <c r="U8" s="23">
        <f t="shared" si="10"/>
        <v>5.1087270161820908E-2</v>
      </c>
      <c r="V8" s="4">
        <f t="shared" si="11"/>
        <v>4.0952380952380949</v>
      </c>
      <c r="W8" s="2">
        <v>0</v>
      </c>
      <c r="X8" s="2">
        <v>0</v>
      </c>
      <c r="Y8" s="23">
        <f t="shared" si="12"/>
        <v>5.8139534883720929E-3</v>
      </c>
      <c r="Z8" s="4">
        <f t="shared" si="13"/>
        <v>0</v>
      </c>
      <c r="AA8" s="2">
        <v>0</v>
      </c>
      <c r="AB8" s="2">
        <v>0</v>
      </c>
      <c r="AC8" s="23">
        <f t="shared" si="14"/>
        <v>5.8139534883720929E-3</v>
      </c>
      <c r="AD8" s="4">
        <f t="shared" si="15"/>
        <v>0</v>
      </c>
      <c r="AE8" s="2">
        <v>0</v>
      </c>
      <c r="AF8" s="2">
        <v>0</v>
      </c>
      <c r="AG8" s="23">
        <f t="shared" si="16"/>
        <v>5.8139534883720929E-3</v>
      </c>
      <c r="AH8" s="4">
        <f t="shared" si="17"/>
        <v>0</v>
      </c>
      <c r="AI8" s="2">
        <v>0</v>
      </c>
      <c r="AJ8" s="2">
        <v>0</v>
      </c>
      <c r="AK8" s="23">
        <f t="shared" si="18"/>
        <v>5.8139534883720929E-3</v>
      </c>
      <c r="AL8" s="4">
        <f t="shared" si="19"/>
        <v>0</v>
      </c>
      <c r="AM8" s="2">
        <v>0</v>
      </c>
      <c r="AN8" s="2">
        <v>0</v>
      </c>
      <c r="AO8" s="23">
        <f t="shared" si="20"/>
        <v>5.8139534883720929E-3</v>
      </c>
      <c r="AP8" s="4">
        <f t="shared" si="21"/>
        <v>0</v>
      </c>
      <c r="AQ8" s="2">
        <v>0</v>
      </c>
      <c r="AR8" s="2">
        <v>0</v>
      </c>
      <c r="AS8" s="23">
        <f t="shared" si="22"/>
        <v>5.8139534883720929E-3</v>
      </c>
      <c r="AT8" s="4">
        <f t="shared" si="23"/>
        <v>0</v>
      </c>
      <c r="AU8" s="2">
        <v>0</v>
      </c>
      <c r="AV8" s="2">
        <v>0</v>
      </c>
      <c r="AW8" s="23">
        <f t="shared" si="24"/>
        <v>5.8139534883720929E-3</v>
      </c>
      <c r="AX8" s="4">
        <f t="shared" si="25"/>
        <v>0</v>
      </c>
      <c r="AY8" s="2">
        <v>0</v>
      </c>
      <c r="AZ8" s="2">
        <v>0</v>
      </c>
      <c r="BA8" s="23">
        <f t="shared" si="26"/>
        <v>5.8139534883720929E-3</v>
      </c>
      <c r="BB8" s="4">
        <f t="shared" si="27"/>
        <v>0</v>
      </c>
      <c r="BC8" s="2">
        <v>0</v>
      </c>
      <c r="BD8" s="2">
        <v>0</v>
      </c>
      <c r="BE8" s="23">
        <f t="shared" si="28"/>
        <v>5.8139534883720929E-3</v>
      </c>
      <c r="BF8" s="4">
        <f t="shared" si="29"/>
        <v>0</v>
      </c>
    </row>
    <row r="9" spans="1:58" x14ac:dyDescent="0.2">
      <c r="A9" s="9" t="s">
        <v>25</v>
      </c>
      <c r="B9" s="9">
        <v>247</v>
      </c>
      <c r="C9" s="2">
        <v>1127</v>
      </c>
      <c r="D9" s="22">
        <f t="shared" si="0"/>
        <v>0.7879699248120301</v>
      </c>
      <c r="E9" s="23">
        <f t="shared" si="1"/>
        <v>5.3103254573661149E-2</v>
      </c>
      <c r="F9" s="4">
        <f t="shared" si="2"/>
        <v>194.62857142857143</v>
      </c>
      <c r="G9" s="2">
        <v>437</v>
      </c>
      <c r="H9" s="3">
        <f t="shared" si="3"/>
        <v>4.8120300751879702E-2</v>
      </c>
      <c r="I9" s="23">
        <f t="shared" si="4"/>
        <v>2.8769360128174659E-2</v>
      </c>
      <c r="J9" s="4">
        <f t="shared" si="5"/>
        <v>11.885714285714286</v>
      </c>
      <c r="K9" s="2">
        <v>0</v>
      </c>
      <c r="L9" s="3">
        <v>0</v>
      </c>
      <c r="M9" s="23">
        <f t="shared" si="6"/>
        <v>2.0242914979757085E-3</v>
      </c>
      <c r="N9" s="4">
        <f t="shared" si="7"/>
        <v>0</v>
      </c>
      <c r="O9" s="2">
        <v>0</v>
      </c>
      <c r="P9" s="2">
        <v>0</v>
      </c>
      <c r="Q9" s="23">
        <f t="shared" si="8"/>
        <v>2.0242914979757085E-3</v>
      </c>
      <c r="R9" s="4">
        <f t="shared" si="9"/>
        <v>0</v>
      </c>
      <c r="S9" s="2">
        <v>377</v>
      </c>
      <c r="T9" s="3">
        <f>((S9-341))/(((1168*2)-341))</f>
        <v>1.8045112781954888E-2</v>
      </c>
      <c r="U9" s="23">
        <f t="shared" si="10"/>
        <v>1.8658957531483812E-2</v>
      </c>
      <c r="V9" s="4">
        <f t="shared" si="11"/>
        <v>4.4571428571428573</v>
      </c>
      <c r="W9" s="2">
        <v>0</v>
      </c>
      <c r="X9" s="2">
        <v>0</v>
      </c>
      <c r="Y9" s="23">
        <f t="shared" si="12"/>
        <v>2.0242914979757085E-3</v>
      </c>
      <c r="Z9" s="4">
        <f t="shared" si="13"/>
        <v>0</v>
      </c>
      <c r="AA9" s="2">
        <v>0</v>
      </c>
      <c r="AB9" s="2">
        <v>0</v>
      </c>
      <c r="AC9" s="23">
        <f t="shared" si="14"/>
        <v>2.0242914979757085E-3</v>
      </c>
      <c r="AD9" s="4">
        <f t="shared" si="15"/>
        <v>0</v>
      </c>
      <c r="AE9" s="2">
        <v>0</v>
      </c>
      <c r="AF9" s="2">
        <v>0</v>
      </c>
      <c r="AG9" s="23">
        <f t="shared" si="16"/>
        <v>2.0242914979757085E-3</v>
      </c>
      <c r="AH9" s="4">
        <f t="shared" si="17"/>
        <v>0</v>
      </c>
      <c r="AI9" s="2">
        <v>361</v>
      </c>
      <c r="AJ9" s="3">
        <f>((AI9-341))/(((1168*2)-341))</f>
        <v>1.0025062656641603E-2</v>
      </c>
      <c r="AK9" s="23">
        <f t="shared" si="18"/>
        <v>1.4473569511891242E-2</v>
      </c>
      <c r="AL9" s="4">
        <f t="shared" si="19"/>
        <v>2.4761904761904763</v>
      </c>
      <c r="AM9" s="2">
        <v>0</v>
      </c>
      <c r="AN9" s="2">
        <v>0</v>
      </c>
      <c r="AO9" s="23">
        <f t="shared" si="20"/>
        <v>2.0242914979757085E-3</v>
      </c>
      <c r="AP9" s="4">
        <f t="shared" si="21"/>
        <v>0</v>
      </c>
      <c r="AQ9" s="2">
        <v>0</v>
      </c>
      <c r="AR9" s="2">
        <v>0</v>
      </c>
      <c r="AS9" s="23">
        <f t="shared" si="22"/>
        <v>2.0242914979757085E-3</v>
      </c>
      <c r="AT9" s="4">
        <f t="shared" si="23"/>
        <v>0</v>
      </c>
      <c r="AU9" s="2">
        <v>0</v>
      </c>
      <c r="AV9" s="2">
        <v>0</v>
      </c>
      <c r="AW9" s="23">
        <f t="shared" si="24"/>
        <v>2.0242914979757085E-3</v>
      </c>
      <c r="AX9" s="4">
        <f t="shared" si="25"/>
        <v>0</v>
      </c>
      <c r="AY9" s="2">
        <v>0</v>
      </c>
      <c r="AZ9" s="2">
        <v>0</v>
      </c>
      <c r="BA9" s="23">
        <f t="shared" si="26"/>
        <v>2.0242914979757085E-3</v>
      </c>
      <c r="BB9" s="4">
        <f t="shared" si="27"/>
        <v>0</v>
      </c>
      <c r="BC9" s="2">
        <v>0</v>
      </c>
      <c r="BD9" s="2">
        <v>0</v>
      </c>
      <c r="BE9" s="23">
        <f t="shared" si="28"/>
        <v>2.0242914979757085E-3</v>
      </c>
      <c r="BF9" s="4">
        <f t="shared" si="29"/>
        <v>0</v>
      </c>
    </row>
    <row r="10" spans="1:58" x14ac:dyDescent="0.2">
      <c r="A10" s="9" t="s">
        <v>26</v>
      </c>
      <c r="B10" s="9">
        <v>1783</v>
      </c>
      <c r="C10" s="2">
        <v>1079</v>
      </c>
      <c r="D10" s="22">
        <f t="shared" si="0"/>
        <v>0.73984962406015042</v>
      </c>
      <c r="E10" s="23">
        <f t="shared" si="1"/>
        <v>2.0650198773499714E-2</v>
      </c>
      <c r="F10" s="4">
        <f t="shared" si="2"/>
        <v>1319.1518796992482</v>
      </c>
      <c r="G10" s="2">
        <v>500</v>
      </c>
      <c r="H10" s="3">
        <f t="shared" si="3"/>
        <v>7.9699248120300756E-2</v>
      </c>
      <c r="I10" s="23">
        <f t="shared" si="4"/>
        <v>1.2855027495936016E-2</v>
      </c>
      <c r="J10" s="4">
        <f t="shared" si="5"/>
        <v>142.10375939849624</v>
      </c>
      <c r="K10" s="2">
        <v>378</v>
      </c>
      <c r="L10" s="3">
        <f>((K10-341))/(((1168*2)-341))</f>
        <v>1.8546365914786967E-2</v>
      </c>
      <c r="M10" s="23">
        <f t="shared" si="6"/>
        <v>6.544639403316687E-3</v>
      </c>
      <c r="N10" s="4">
        <f t="shared" si="7"/>
        <v>33.068170426065166</v>
      </c>
      <c r="O10" s="2">
        <v>376</v>
      </c>
      <c r="P10" s="3">
        <f>((O10-341))/(((1168*2)-341))</f>
        <v>1.7543859649122806E-2</v>
      </c>
      <c r="Q10" s="23">
        <f t="shared" si="8"/>
        <v>6.3760952889347459E-3</v>
      </c>
      <c r="R10" s="4">
        <f t="shared" si="9"/>
        <v>31.280701754385962</v>
      </c>
      <c r="S10" s="2">
        <v>369</v>
      </c>
      <c r="T10" s="3">
        <f>((S10-341))/(((1168*2)-341))</f>
        <v>1.4035087719298246E-2</v>
      </c>
      <c r="U10" s="23">
        <f t="shared" si="10"/>
        <v>5.7422856584589069E-3</v>
      </c>
      <c r="V10" s="4">
        <f t="shared" si="11"/>
        <v>25.024561403508773</v>
      </c>
      <c r="W10" s="2">
        <v>361</v>
      </c>
      <c r="X10" s="3">
        <f>((W10-341))/(((1168*2)-341))</f>
        <v>1.0025062656641603E-2</v>
      </c>
      <c r="Y10" s="23">
        <f t="shared" si="12"/>
        <v>4.9059175570557566E-3</v>
      </c>
      <c r="Z10" s="4">
        <f t="shared" si="13"/>
        <v>17.874686716791977</v>
      </c>
      <c r="AA10" s="2">
        <v>383</v>
      </c>
      <c r="AB10" s="3">
        <f>((AA10-341))/(((1168*2)-341))</f>
        <v>2.1052631578947368E-2</v>
      </c>
      <c r="AC10" s="23">
        <f t="shared" si="14"/>
        <v>6.9459624009579777E-3</v>
      </c>
      <c r="AD10" s="4">
        <f t="shared" si="15"/>
        <v>37.536842105263155</v>
      </c>
      <c r="AE10" s="2">
        <v>0</v>
      </c>
      <c r="AF10" s="2">
        <v>0</v>
      </c>
      <c r="AG10" s="23">
        <f t="shared" si="16"/>
        <v>2.8042624789680314E-4</v>
      </c>
      <c r="AH10" s="4">
        <f t="shared" si="17"/>
        <v>0</v>
      </c>
      <c r="AI10" s="2">
        <v>0</v>
      </c>
      <c r="AJ10" s="2">
        <v>0</v>
      </c>
      <c r="AK10" s="23">
        <f t="shared" si="18"/>
        <v>2.8042624789680314E-4</v>
      </c>
      <c r="AL10" s="4">
        <f t="shared" si="19"/>
        <v>0</v>
      </c>
      <c r="AM10" s="2">
        <v>0</v>
      </c>
      <c r="AN10" s="2">
        <v>0</v>
      </c>
      <c r="AO10" s="23">
        <f t="shared" si="20"/>
        <v>2.8042624789680314E-4</v>
      </c>
      <c r="AP10" s="4">
        <f t="shared" si="21"/>
        <v>0</v>
      </c>
      <c r="AQ10" s="2">
        <v>0</v>
      </c>
      <c r="AR10" s="2">
        <v>0</v>
      </c>
      <c r="AS10" s="23">
        <f t="shared" si="22"/>
        <v>2.8042624789680314E-4</v>
      </c>
      <c r="AT10" s="4">
        <f t="shared" si="23"/>
        <v>0</v>
      </c>
      <c r="AU10" s="2">
        <v>0</v>
      </c>
      <c r="AV10" s="2">
        <v>0</v>
      </c>
      <c r="AW10" s="23">
        <f t="shared" si="24"/>
        <v>2.8042624789680314E-4</v>
      </c>
      <c r="AX10" s="4">
        <f t="shared" si="25"/>
        <v>0</v>
      </c>
      <c r="AY10" s="2">
        <v>0</v>
      </c>
      <c r="AZ10" s="2">
        <v>0</v>
      </c>
      <c r="BA10" s="23">
        <f t="shared" si="26"/>
        <v>2.8042624789680314E-4</v>
      </c>
      <c r="BB10" s="4">
        <f t="shared" si="27"/>
        <v>0</v>
      </c>
      <c r="BC10" s="2">
        <v>0</v>
      </c>
      <c r="BD10" s="2">
        <v>0</v>
      </c>
      <c r="BE10" s="23">
        <f t="shared" si="28"/>
        <v>2.8042624789680314E-4</v>
      </c>
      <c r="BF10" s="4">
        <f t="shared" si="29"/>
        <v>0</v>
      </c>
    </row>
    <row r="11" spans="1:58" x14ac:dyDescent="0.2">
      <c r="A11" s="9" t="s">
        <v>27</v>
      </c>
      <c r="B11" s="9">
        <v>3270</v>
      </c>
      <c r="C11" s="2">
        <v>1062</v>
      </c>
      <c r="D11" s="22">
        <f t="shared" si="0"/>
        <v>0.72280701754385968</v>
      </c>
      <c r="E11" s="23">
        <f t="shared" si="1"/>
        <v>1.5497340377375058E-2</v>
      </c>
      <c r="F11" s="4">
        <f t="shared" si="2"/>
        <v>2363.5789473684213</v>
      </c>
      <c r="G11" s="2">
        <v>543</v>
      </c>
      <c r="H11" s="3">
        <f t="shared" si="3"/>
        <v>0.10125313283208021</v>
      </c>
      <c r="I11" s="23">
        <f t="shared" si="4"/>
        <v>1.0494119557920742E-2</v>
      </c>
      <c r="J11" s="4">
        <f t="shared" si="5"/>
        <v>331.09774436090225</v>
      </c>
      <c r="K11" s="2">
        <v>378</v>
      </c>
      <c r="L11" s="3">
        <f t="shared" ref="L11:L12" si="30">((K11-341))/(((1168*2)-341))</f>
        <v>1.8546365914786967E-2</v>
      </c>
      <c r="M11" s="23">
        <f t="shared" si="6"/>
        <v>4.7779177623355059E-3</v>
      </c>
      <c r="N11" s="4">
        <f t="shared" si="7"/>
        <v>60.646616541353382</v>
      </c>
      <c r="O11" s="2">
        <v>0</v>
      </c>
      <c r="P11" s="2">
        <v>0</v>
      </c>
      <c r="Q11" s="23">
        <f t="shared" si="8"/>
        <v>1.529051987767584E-4</v>
      </c>
      <c r="R11" s="4">
        <f t="shared" si="9"/>
        <v>0</v>
      </c>
      <c r="S11" s="2">
        <v>369</v>
      </c>
      <c r="T11" s="3">
        <f>((S11-341))/(((1168*2)-341))</f>
        <v>1.4035087719298246E-2</v>
      </c>
      <c r="U11" s="23">
        <f t="shared" si="10"/>
        <v>4.1855215493849744E-3</v>
      </c>
      <c r="V11" s="4">
        <f t="shared" si="11"/>
        <v>45.894736842105267</v>
      </c>
      <c r="W11" s="2">
        <v>0</v>
      </c>
      <c r="X11" s="2">
        <v>0</v>
      </c>
      <c r="Y11" s="23">
        <f t="shared" si="12"/>
        <v>1.529051987767584E-4</v>
      </c>
      <c r="Z11" s="4">
        <f t="shared" si="13"/>
        <v>0</v>
      </c>
      <c r="AA11" s="2">
        <v>0</v>
      </c>
      <c r="AB11" s="2">
        <v>0</v>
      </c>
      <c r="AC11" s="23">
        <f t="shared" si="14"/>
        <v>1.529051987767584E-4</v>
      </c>
      <c r="AD11" s="4">
        <f t="shared" si="15"/>
        <v>0</v>
      </c>
      <c r="AE11" s="2">
        <v>0</v>
      </c>
      <c r="AF11" s="2">
        <v>0</v>
      </c>
      <c r="AG11" s="23">
        <f t="shared" si="16"/>
        <v>1.529051987767584E-4</v>
      </c>
      <c r="AH11" s="4">
        <f t="shared" si="17"/>
        <v>0</v>
      </c>
      <c r="AI11" s="2">
        <v>0</v>
      </c>
      <c r="AJ11" s="2">
        <v>0</v>
      </c>
      <c r="AK11" s="23">
        <f t="shared" si="18"/>
        <v>1.529051987767584E-4</v>
      </c>
      <c r="AL11" s="4">
        <f t="shared" si="19"/>
        <v>0</v>
      </c>
      <c r="AM11" s="2">
        <v>0</v>
      </c>
      <c r="AN11" s="2">
        <v>0</v>
      </c>
      <c r="AO11" s="23">
        <f t="shared" si="20"/>
        <v>1.529051987767584E-4</v>
      </c>
      <c r="AP11" s="4">
        <f t="shared" si="21"/>
        <v>0</v>
      </c>
      <c r="AQ11" s="2">
        <v>0</v>
      </c>
      <c r="AR11" s="2">
        <v>0</v>
      </c>
      <c r="AS11" s="23">
        <f t="shared" si="22"/>
        <v>1.529051987767584E-4</v>
      </c>
      <c r="AT11" s="4">
        <f t="shared" si="23"/>
        <v>0</v>
      </c>
      <c r="AU11" s="2">
        <v>0</v>
      </c>
      <c r="AV11" s="2">
        <v>0</v>
      </c>
      <c r="AW11" s="23">
        <f t="shared" si="24"/>
        <v>1.529051987767584E-4</v>
      </c>
      <c r="AX11" s="4">
        <f t="shared" si="25"/>
        <v>0</v>
      </c>
      <c r="AY11" s="2">
        <v>0</v>
      </c>
      <c r="AZ11" s="2">
        <v>0</v>
      </c>
      <c r="BA11" s="23">
        <f t="shared" si="26"/>
        <v>1.529051987767584E-4</v>
      </c>
      <c r="BB11" s="4">
        <f t="shared" si="27"/>
        <v>0</v>
      </c>
      <c r="BC11" s="2">
        <v>0</v>
      </c>
      <c r="BD11" s="2">
        <v>0</v>
      </c>
      <c r="BE11" s="23">
        <f t="shared" si="28"/>
        <v>1.529051987767584E-4</v>
      </c>
      <c r="BF11" s="4">
        <f t="shared" si="29"/>
        <v>0</v>
      </c>
    </row>
    <row r="12" spans="1:58" x14ac:dyDescent="0.2">
      <c r="A12" s="9" t="s">
        <v>28</v>
      </c>
      <c r="B12" s="9">
        <v>331</v>
      </c>
      <c r="C12" s="2">
        <v>965</v>
      </c>
      <c r="D12" s="22">
        <f t="shared" si="0"/>
        <v>0.6255639097744361</v>
      </c>
      <c r="E12" s="23">
        <f t="shared" si="1"/>
        <v>5.3729002190041487E-2</v>
      </c>
      <c r="F12" s="4">
        <f t="shared" si="2"/>
        <v>207.06165413533836</v>
      </c>
      <c r="G12" s="2">
        <v>670</v>
      </c>
      <c r="H12" s="3">
        <f t="shared" si="3"/>
        <v>0.1649122807017544</v>
      </c>
      <c r="I12" s="23">
        <f t="shared" si="4"/>
        <v>4.155035091464309E-2</v>
      </c>
      <c r="J12" s="4">
        <f t="shared" si="5"/>
        <v>54.585964912280708</v>
      </c>
      <c r="K12" s="2">
        <v>378</v>
      </c>
      <c r="L12" s="3">
        <f t="shared" si="30"/>
        <v>1.8546365914786967E-2</v>
      </c>
      <c r="M12" s="23">
        <f t="shared" si="6"/>
        <v>1.6067289954947661E-2</v>
      </c>
      <c r="N12" s="4">
        <f t="shared" si="7"/>
        <v>6.1388471177944863</v>
      </c>
      <c r="O12" s="2">
        <v>378</v>
      </c>
      <c r="P12" s="3">
        <f>((O12-341))/(((1168*2)-341))</f>
        <v>1.8546365914786967E-2</v>
      </c>
      <c r="Q12" s="23">
        <f t="shared" si="8"/>
        <v>1.6067289954947661E-2</v>
      </c>
      <c r="R12" s="4">
        <f t="shared" si="9"/>
        <v>6.1388471177944863</v>
      </c>
      <c r="S12" s="2">
        <v>0</v>
      </c>
      <c r="T12" s="2">
        <v>0</v>
      </c>
      <c r="U12" s="23">
        <f t="shared" si="10"/>
        <v>1.5105740181268882E-3</v>
      </c>
      <c r="V12" s="4">
        <f t="shared" si="11"/>
        <v>0</v>
      </c>
      <c r="W12" s="2">
        <v>370</v>
      </c>
      <c r="X12" s="3">
        <f>((W12-341))/(((1168*2)-341))</f>
        <v>1.4536340852130326E-2</v>
      </c>
      <c r="Y12" s="23">
        <f t="shared" si="12"/>
        <v>1.4424162930891226E-2</v>
      </c>
      <c r="Z12" s="4">
        <f t="shared" si="13"/>
        <v>4.8115288220551378</v>
      </c>
      <c r="AA12" s="2">
        <v>0</v>
      </c>
      <c r="AB12" s="2">
        <v>0</v>
      </c>
      <c r="AC12" s="23">
        <f t="shared" si="14"/>
        <v>1.5105740181268882E-3</v>
      </c>
      <c r="AD12" s="4">
        <f t="shared" si="15"/>
        <v>0</v>
      </c>
      <c r="AE12" s="2">
        <v>0</v>
      </c>
      <c r="AF12" s="2">
        <v>0</v>
      </c>
      <c r="AG12" s="23">
        <f t="shared" si="16"/>
        <v>1.5105740181268882E-3</v>
      </c>
      <c r="AH12" s="4">
        <f t="shared" si="17"/>
        <v>0</v>
      </c>
      <c r="AI12" s="2">
        <v>0</v>
      </c>
      <c r="AJ12" s="2">
        <v>0</v>
      </c>
      <c r="AK12" s="23">
        <f t="shared" si="18"/>
        <v>1.5105740181268882E-3</v>
      </c>
      <c r="AL12" s="4">
        <f t="shared" si="19"/>
        <v>0</v>
      </c>
      <c r="AM12" s="2">
        <v>0</v>
      </c>
      <c r="AN12" s="2">
        <v>0</v>
      </c>
      <c r="AO12" s="23">
        <f t="shared" si="20"/>
        <v>1.5105740181268882E-3</v>
      </c>
      <c r="AP12" s="4">
        <f t="shared" si="21"/>
        <v>0</v>
      </c>
      <c r="AQ12" s="2">
        <v>0</v>
      </c>
      <c r="AR12" s="2">
        <v>0</v>
      </c>
      <c r="AS12" s="23">
        <f t="shared" si="22"/>
        <v>1.5105740181268882E-3</v>
      </c>
      <c r="AT12" s="4">
        <f t="shared" si="23"/>
        <v>0</v>
      </c>
      <c r="AU12" s="2">
        <v>0</v>
      </c>
      <c r="AV12" s="2">
        <v>0</v>
      </c>
      <c r="AW12" s="23">
        <f t="shared" si="24"/>
        <v>1.5105740181268882E-3</v>
      </c>
      <c r="AX12" s="4">
        <f t="shared" si="25"/>
        <v>0</v>
      </c>
      <c r="AY12" s="2">
        <v>0</v>
      </c>
      <c r="AZ12" s="2">
        <v>0</v>
      </c>
      <c r="BA12" s="23">
        <f t="shared" si="26"/>
        <v>1.5105740181268882E-3</v>
      </c>
      <c r="BB12" s="4">
        <f t="shared" si="27"/>
        <v>0</v>
      </c>
      <c r="BC12" s="2">
        <v>359</v>
      </c>
      <c r="BD12" s="3">
        <f>((BC12-341))/(((1168*2)-341))</f>
        <v>9.0225563909774441E-3</v>
      </c>
      <c r="BE12" s="23">
        <f t="shared" si="28"/>
        <v>1.1712819957675197E-2</v>
      </c>
      <c r="BF12" s="4">
        <f t="shared" si="29"/>
        <v>2.986466165413534</v>
      </c>
    </row>
    <row r="13" spans="1:58" x14ac:dyDescent="0.2">
      <c r="A13" s="9" t="s">
        <v>29</v>
      </c>
      <c r="B13" s="9">
        <v>416</v>
      </c>
      <c r="C13" s="2">
        <v>791</v>
      </c>
      <c r="D13" s="22">
        <f t="shared" si="0"/>
        <v>0.45112781954887216</v>
      </c>
      <c r="E13" s="23">
        <f t="shared" si="1"/>
        <v>4.9077876664111869E-2</v>
      </c>
      <c r="F13" s="4">
        <f t="shared" si="2"/>
        <v>187.66917293233081</v>
      </c>
      <c r="G13" s="2">
        <v>1019</v>
      </c>
      <c r="H13" s="3">
        <f t="shared" si="3"/>
        <v>0.3398496240601504</v>
      </c>
      <c r="I13" s="23">
        <f t="shared" si="4"/>
        <v>4.6773793870971678E-2</v>
      </c>
      <c r="J13" s="4">
        <f t="shared" si="5"/>
        <v>141.37744360902258</v>
      </c>
      <c r="K13" s="2">
        <v>0</v>
      </c>
      <c r="L13" s="3">
        <v>0</v>
      </c>
      <c r="M13" s="23">
        <f t="shared" si="6"/>
        <v>1.201923076923077E-3</v>
      </c>
      <c r="N13" s="4">
        <f t="shared" si="7"/>
        <v>0</v>
      </c>
      <c r="O13" s="2">
        <v>0</v>
      </c>
      <c r="P13" s="2">
        <v>0</v>
      </c>
      <c r="Q13" s="23">
        <f t="shared" si="8"/>
        <v>1.201923076923077E-3</v>
      </c>
      <c r="R13" s="4">
        <f t="shared" si="9"/>
        <v>0</v>
      </c>
      <c r="S13" s="2">
        <v>377</v>
      </c>
      <c r="T13" s="3">
        <f>((S13-341))/(((1168*2)-341))</f>
        <v>1.8045112781954888E-2</v>
      </c>
      <c r="U13" s="23">
        <f t="shared" si="10"/>
        <v>1.4009223334687557E-2</v>
      </c>
      <c r="V13" s="4">
        <f t="shared" si="11"/>
        <v>7.5067669172932332</v>
      </c>
      <c r="W13" s="2">
        <v>370</v>
      </c>
      <c r="X13" s="3">
        <f>((W13-341))/(((1168*2)-341))</f>
        <v>1.4536340852130326E-2</v>
      </c>
      <c r="Y13" s="23">
        <f t="shared" si="12"/>
        <v>1.2717345625981646E-2</v>
      </c>
      <c r="Z13" s="4">
        <f t="shared" si="13"/>
        <v>6.0471177944862156</v>
      </c>
      <c r="AA13" s="2">
        <v>0</v>
      </c>
      <c r="AB13" s="2">
        <v>0</v>
      </c>
      <c r="AC13" s="23">
        <f t="shared" si="14"/>
        <v>1.201923076923077E-3</v>
      </c>
      <c r="AD13" s="4">
        <f t="shared" si="15"/>
        <v>0</v>
      </c>
      <c r="AE13" s="2">
        <v>0</v>
      </c>
      <c r="AF13" s="2">
        <v>0</v>
      </c>
      <c r="AG13" s="23">
        <f t="shared" si="16"/>
        <v>1.201923076923077E-3</v>
      </c>
      <c r="AH13" s="4">
        <f t="shared" si="17"/>
        <v>0</v>
      </c>
      <c r="AI13" s="2">
        <v>0</v>
      </c>
      <c r="AJ13" s="2">
        <v>0</v>
      </c>
      <c r="AK13" s="23">
        <f t="shared" si="18"/>
        <v>1.201923076923077E-3</v>
      </c>
      <c r="AL13" s="4">
        <f t="shared" si="19"/>
        <v>0</v>
      </c>
      <c r="AM13" s="2">
        <v>0</v>
      </c>
      <c r="AN13" s="2">
        <v>0</v>
      </c>
      <c r="AO13" s="23">
        <f t="shared" si="20"/>
        <v>1.201923076923077E-3</v>
      </c>
      <c r="AP13" s="4">
        <f t="shared" si="21"/>
        <v>0</v>
      </c>
      <c r="AQ13" s="2">
        <v>0</v>
      </c>
      <c r="AR13" s="2">
        <v>0</v>
      </c>
      <c r="AS13" s="23">
        <f t="shared" si="22"/>
        <v>1.201923076923077E-3</v>
      </c>
      <c r="AT13" s="4">
        <f t="shared" si="23"/>
        <v>0</v>
      </c>
      <c r="AU13" s="2">
        <v>0</v>
      </c>
      <c r="AV13" s="2">
        <v>0</v>
      </c>
      <c r="AW13" s="23">
        <f t="shared" si="24"/>
        <v>1.201923076923077E-3</v>
      </c>
      <c r="AX13" s="4">
        <f t="shared" si="25"/>
        <v>0</v>
      </c>
      <c r="AY13" s="2">
        <v>0</v>
      </c>
      <c r="AZ13" s="2">
        <v>0</v>
      </c>
      <c r="BA13" s="23">
        <f t="shared" si="26"/>
        <v>1.201923076923077E-3</v>
      </c>
      <c r="BB13" s="4">
        <f t="shared" si="27"/>
        <v>0</v>
      </c>
      <c r="BC13" s="2">
        <v>0</v>
      </c>
      <c r="BD13" s="2">
        <v>0</v>
      </c>
      <c r="BE13" s="23">
        <f t="shared" si="28"/>
        <v>1.201923076923077E-3</v>
      </c>
      <c r="BF13" s="4">
        <f t="shared" si="29"/>
        <v>0</v>
      </c>
    </row>
    <row r="14" spans="1:58" x14ac:dyDescent="0.2">
      <c r="A14" s="9" t="s">
        <v>30</v>
      </c>
      <c r="B14" s="9">
        <v>538</v>
      </c>
      <c r="C14" s="2">
        <v>777</v>
      </c>
      <c r="D14" s="22">
        <f t="shared" si="0"/>
        <v>0.43709273182957392</v>
      </c>
      <c r="E14" s="23">
        <f t="shared" si="1"/>
        <v>4.2883442917414694E-2</v>
      </c>
      <c r="F14" s="4">
        <f t="shared" si="2"/>
        <v>235.15588972431078</v>
      </c>
      <c r="G14" s="2">
        <v>1076</v>
      </c>
      <c r="H14" s="3">
        <f t="shared" si="3"/>
        <v>0.36842105263157893</v>
      </c>
      <c r="I14" s="23">
        <f t="shared" si="4"/>
        <v>4.1728880220317371E-2</v>
      </c>
      <c r="J14" s="4">
        <f t="shared" si="5"/>
        <v>198.21052631578945</v>
      </c>
      <c r="K14" s="2">
        <v>378</v>
      </c>
      <c r="L14" s="3">
        <f t="shared" ref="L14:L15" si="31">((K14-341))/(((1168*2)-341))</f>
        <v>1.8546365914786967E-2</v>
      </c>
      <c r="M14" s="23">
        <f t="shared" si="6"/>
        <v>1.2340618401933144E-2</v>
      </c>
      <c r="N14" s="4">
        <f t="shared" si="7"/>
        <v>9.9779448621553879</v>
      </c>
      <c r="O14" s="2">
        <v>0</v>
      </c>
      <c r="P14" s="2">
        <v>0</v>
      </c>
      <c r="Q14" s="23">
        <f t="shared" si="8"/>
        <v>9.2936802973977691E-4</v>
      </c>
      <c r="R14" s="4">
        <f t="shared" si="9"/>
        <v>0</v>
      </c>
      <c r="S14" s="2">
        <v>369</v>
      </c>
      <c r="T14" s="3">
        <f>((S14-341))/(((1168*2)-341))</f>
        <v>1.4035087719298246E-2</v>
      </c>
      <c r="U14" s="23">
        <f t="shared" si="10"/>
        <v>1.0879004749511801E-2</v>
      </c>
      <c r="V14" s="4">
        <f t="shared" si="11"/>
        <v>7.5508771929824565</v>
      </c>
      <c r="W14" s="2">
        <v>0</v>
      </c>
      <c r="X14" s="2">
        <v>0</v>
      </c>
      <c r="Y14" s="23">
        <f t="shared" si="12"/>
        <v>9.2936802973977691E-4</v>
      </c>
      <c r="Z14" s="4">
        <f t="shared" si="13"/>
        <v>0</v>
      </c>
      <c r="AA14" s="2">
        <v>0</v>
      </c>
      <c r="AB14" s="2">
        <v>0</v>
      </c>
      <c r="AC14" s="23">
        <f t="shared" si="14"/>
        <v>9.2936802973977691E-4</v>
      </c>
      <c r="AD14" s="4">
        <f t="shared" si="15"/>
        <v>0</v>
      </c>
      <c r="AE14" s="2">
        <v>0</v>
      </c>
      <c r="AF14" s="2">
        <v>0</v>
      </c>
      <c r="AG14" s="23">
        <f t="shared" si="16"/>
        <v>9.2936802973977691E-4</v>
      </c>
      <c r="AH14" s="4">
        <f t="shared" si="17"/>
        <v>0</v>
      </c>
      <c r="AI14" s="2">
        <v>0</v>
      </c>
      <c r="AJ14" s="2">
        <v>0</v>
      </c>
      <c r="AK14" s="23">
        <f t="shared" si="18"/>
        <v>9.2936802973977691E-4</v>
      </c>
      <c r="AL14" s="4">
        <f t="shared" si="19"/>
        <v>0</v>
      </c>
      <c r="AM14" s="2">
        <v>0</v>
      </c>
      <c r="AN14" s="2">
        <v>0</v>
      </c>
      <c r="AO14" s="23">
        <f t="shared" si="20"/>
        <v>9.2936802973977691E-4</v>
      </c>
      <c r="AP14" s="4">
        <f t="shared" si="21"/>
        <v>0</v>
      </c>
      <c r="AQ14" s="2">
        <v>0</v>
      </c>
      <c r="AR14" s="2">
        <v>0</v>
      </c>
      <c r="AS14" s="23">
        <f t="shared" si="22"/>
        <v>9.2936802973977691E-4</v>
      </c>
      <c r="AT14" s="4">
        <f t="shared" si="23"/>
        <v>0</v>
      </c>
      <c r="AU14" s="2">
        <v>0</v>
      </c>
      <c r="AV14" s="2">
        <v>0</v>
      </c>
      <c r="AW14" s="23">
        <f t="shared" si="24"/>
        <v>9.2936802973977691E-4</v>
      </c>
      <c r="AX14" s="4">
        <f t="shared" si="25"/>
        <v>0</v>
      </c>
      <c r="AY14" s="2">
        <v>0</v>
      </c>
      <c r="AZ14" s="2">
        <v>0</v>
      </c>
      <c r="BA14" s="23">
        <f t="shared" si="26"/>
        <v>9.2936802973977691E-4</v>
      </c>
      <c r="BB14" s="4">
        <f t="shared" si="27"/>
        <v>0</v>
      </c>
      <c r="BC14" s="2">
        <v>0</v>
      </c>
      <c r="BD14" s="2">
        <v>0</v>
      </c>
      <c r="BE14" s="23">
        <f t="shared" si="28"/>
        <v>9.2936802973977691E-4</v>
      </c>
      <c r="BF14" s="4">
        <f t="shared" si="29"/>
        <v>0</v>
      </c>
    </row>
    <row r="15" spans="1:58" x14ac:dyDescent="0.2">
      <c r="A15" s="9" t="s">
        <v>31</v>
      </c>
      <c r="B15" s="9">
        <v>211</v>
      </c>
      <c r="C15" s="2">
        <v>613</v>
      </c>
      <c r="D15" s="22">
        <f t="shared" si="0"/>
        <v>0.27268170426065164</v>
      </c>
      <c r="E15" s="23">
        <f t="shared" si="1"/>
        <v>6.2602971371676919E-2</v>
      </c>
      <c r="F15" s="4">
        <f t="shared" si="2"/>
        <v>57.535839598997498</v>
      </c>
      <c r="G15" s="2">
        <v>1485</v>
      </c>
      <c r="H15" s="3">
        <f t="shared" si="3"/>
        <v>0.57343358395989974</v>
      </c>
      <c r="I15" s="23">
        <f t="shared" si="4"/>
        <v>6.9262767242840792E-2</v>
      </c>
      <c r="J15" s="4">
        <f t="shared" si="5"/>
        <v>120.99448621553884</v>
      </c>
      <c r="K15" s="2">
        <v>378</v>
      </c>
      <c r="L15" s="3">
        <f t="shared" si="31"/>
        <v>1.8546365914786967E-2</v>
      </c>
      <c r="M15" s="23">
        <f t="shared" si="6"/>
        <v>2.0617477381157729E-2</v>
      </c>
      <c r="N15" s="4">
        <f t="shared" si="7"/>
        <v>3.9132832080200499</v>
      </c>
      <c r="O15" s="2">
        <v>0</v>
      </c>
      <c r="P15" s="2">
        <v>0</v>
      </c>
      <c r="Q15" s="23">
        <f t="shared" si="8"/>
        <v>2.3696682464454978E-3</v>
      </c>
      <c r="R15" s="4">
        <f t="shared" si="9"/>
        <v>0</v>
      </c>
      <c r="S15" s="2">
        <v>0</v>
      </c>
      <c r="T15" s="2">
        <v>0</v>
      </c>
      <c r="U15" s="23">
        <f t="shared" si="10"/>
        <v>2.3696682464454978E-3</v>
      </c>
      <c r="V15" s="4">
        <f t="shared" si="11"/>
        <v>0</v>
      </c>
      <c r="W15" s="2">
        <v>0</v>
      </c>
      <c r="X15" s="2">
        <v>0</v>
      </c>
      <c r="Y15" s="23">
        <f t="shared" si="12"/>
        <v>2.3696682464454978E-3</v>
      </c>
      <c r="Z15" s="4">
        <f t="shared" si="13"/>
        <v>0</v>
      </c>
      <c r="AA15" s="2">
        <v>0</v>
      </c>
      <c r="AB15" s="2">
        <v>0</v>
      </c>
      <c r="AC15" s="23">
        <f t="shared" si="14"/>
        <v>2.3696682464454978E-3</v>
      </c>
      <c r="AD15" s="4">
        <f t="shared" si="15"/>
        <v>0</v>
      </c>
      <c r="AE15" s="2">
        <v>0</v>
      </c>
      <c r="AF15" s="2">
        <v>0</v>
      </c>
      <c r="AG15" s="23">
        <f t="shared" si="16"/>
        <v>2.3696682464454978E-3</v>
      </c>
      <c r="AH15" s="4">
        <f t="shared" si="17"/>
        <v>0</v>
      </c>
      <c r="AI15" s="2">
        <v>0</v>
      </c>
      <c r="AJ15" s="2">
        <v>0</v>
      </c>
      <c r="AK15" s="23">
        <f t="shared" si="18"/>
        <v>2.3696682464454978E-3</v>
      </c>
      <c r="AL15" s="4">
        <f t="shared" si="19"/>
        <v>0</v>
      </c>
      <c r="AM15" s="2">
        <v>0</v>
      </c>
      <c r="AN15" s="2">
        <v>0</v>
      </c>
      <c r="AO15" s="23">
        <f t="shared" si="20"/>
        <v>2.3696682464454978E-3</v>
      </c>
      <c r="AP15" s="4">
        <f t="shared" si="21"/>
        <v>0</v>
      </c>
      <c r="AQ15" s="2">
        <v>0</v>
      </c>
      <c r="AR15" s="2">
        <v>0</v>
      </c>
      <c r="AS15" s="23">
        <f t="shared" si="22"/>
        <v>2.3696682464454978E-3</v>
      </c>
      <c r="AT15" s="4">
        <f t="shared" si="23"/>
        <v>0</v>
      </c>
      <c r="AU15" s="2">
        <v>0</v>
      </c>
      <c r="AV15" s="2">
        <v>0</v>
      </c>
      <c r="AW15" s="23">
        <f t="shared" si="24"/>
        <v>2.3696682464454978E-3</v>
      </c>
      <c r="AX15" s="4">
        <f t="shared" si="25"/>
        <v>0</v>
      </c>
      <c r="AY15" s="2">
        <v>0</v>
      </c>
      <c r="AZ15" s="2">
        <v>0</v>
      </c>
      <c r="BA15" s="23">
        <f t="shared" si="26"/>
        <v>2.3696682464454978E-3</v>
      </c>
      <c r="BB15" s="4">
        <f t="shared" si="27"/>
        <v>0</v>
      </c>
      <c r="BC15" s="2">
        <v>0</v>
      </c>
      <c r="BD15" s="2">
        <v>0</v>
      </c>
      <c r="BE15" s="23">
        <f t="shared" si="28"/>
        <v>2.3696682464454978E-3</v>
      </c>
      <c r="BF15" s="4">
        <f t="shared" si="29"/>
        <v>0</v>
      </c>
    </row>
    <row r="16" spans="1:58" x14ac:dyDescent="0.2">
      <c r="A16" s="9" t="s">
        <v>32</v>
      </c>
      <c r="B16" s="9">
        <v>166</v>
      </c>
      <c r="C16" s="2">
        <v>375</v>
      </c>
      <c r="D16" s="22">
        <f t="shared" si="0"/>
        <v>3.4085213032581455E-2</v>
      </c>
      <c r="E16" s="23">
        <f t="shared" si="1"/>
        <v>3.069844971134392E-2</v>
      </c>
      <c r="F16" s="4">
        <f t="shared" si="2"/>
        <v>5.6581453634085213</v>
      </c>
      <c r="G16" s="2">
        <v>1922</v>
      </c>
      <c r="H16" s="3">
        <f t="shared" si="3"/>
        <v>0.79248120300751879</v>
      </c>
      <c r="I16" s="23">
        <f t="shared" si="4"/>
        <v>6.4890195889899194E-2</v>
      </c>
      <c r="J16" s="4">
        <f t="shared" si="5"/>
        <v>131.5518796992481</v>
      </c>
      <c r="K16" s="2">
        <v>0</v>
      </c>
      <c r="L16" s="3">
        <v>0</v>
      </c>
      <c r="M16" s="23">
        <f t="shared" si="6"/>
        <v>3.0120481927710845E-3</v>
      </c>
      <c r="N16" s="4">
        <f t="shared" si="7"/>
        <v>0</v>
      </c>
      <c r="O16" s="2">
        <v>0</v>
      </c>
      <c r="P16" s="2">
        <v>0</v>
      </c>
      <c r="Q16" s="23">
        <f t="shared" si="8"/>
        <v>3.0120481927710845E-3</v>
      </c>
      <c r="R16" s="4">
        <f t="shared" si="9"/>
        <v>0</v>
      </c>
      <c r="S16" s="2">
        <v>0</v>
      </c>
      <c r="T16" s="2">
        <v>0</v>
      </c>
      <c r="U16" s="23">
        <f t="shared" si="10"/>
        <v>3.0120481927710845E-3</v>
      </c>
      <c r="V16" s="4">
        <f t="shared" si="11"/>
        <v>0</v>
      </c>
      <c r="W16" s="2">
        <v>372</v>
      </c>
      <c r="X16" s="3">
        <f>((W16-341))/(((1168*2)-341))</f>
        <v>1.5538847117794486E-2</v>
      </c>
      <c r="Y16" s="23">
        <f t="shared" si="12"/>
        <v>2.1884259381912578E-2</v>
      </c>
      <c r="Z16" s="4">
        <f t="shared" si="13"/>
        <v>2.5794486215538845</v>
      </c>
      <c r="AA16" s="2">
        <v>0</v>
      </c>
      <c r="AB16" s="2">
        <v>0</v>
      </c>
      <c r="AC16" s="23">
        <f t="shared" si="14"/>
        <v>3.0120481927710845E-3</v>
      </c>
      <c r="AD16" s="4">
        <f t="shared" si="15"/>
        <v>0</v>
      </c>
      <c r="AE16" s="2">
        <v>0</v>
      </c>
      <c r="AF16" s="2">
        <v>0</v>
      </c>
      <c r="AG16" s="23">
        <f t="shared" si="16"/>
        <v>3.0120481927710845E-3</v>
      </c>
      <c r="AH16" s="4">
        <f t="shared" si="17"/>
        <v>0</v>
      </c>
      <c r="AI16" s="2">
        <v>0</v>
      </c>
      <c r="AJ16" s="2">
        <v>0</v>
      </c>
      <c r="AK16" s="23">
        <f t="shared" si="18"/>
        <v>3.0120481927710845E-3</v>
      </c>
      <c r="AL16" s="4">
        <f t="shared" si="19"/>
        <v>0</v>
      </c>
      <c r="AM16" s="2">
        <v>0</v>
      </c>
      <c r="AN16" s="2">
        <v>0</v>
      </c>
      <c r="AO16" s="23">
        <f t="shared" si="20"/>
        <v>3.0120481927710845E-3</v>
      </c>
      <c r="AP16" s="4">
        <f t="shared" si="21"/>
        <v>0</v>
      </c>
      <c r="AQ16" s="2">
        <v>0</v>
      </c>
      <c r="AR16" s="2">
        <v>0</v>
      </c>
      <c r="AS16" s="23">
        <f t="shared" si="22"/>
        <v>3.0120481927710845E-3</v>
      </c>
      <c r="AT16" s="4">
        <f t="shared" si="23"/>
        <v>0</v>
      </c>
      <c r="AU16" s="2">
        <v>0</v>
      </c>
      <c r="AV16" s="2">
        <v>0</v>
      </c>
      <c r="AW16" s="23">
        <f t="shared" si="24"/>
        <v>3.0120481927710845E-3</v>
      </c>
      <c r="AX16" s="4">
        <f t="shared" si="25"/>
        <v>0</v>
      </c>
      <c r="AY16" s="2">
        <v>0</v>
      </c>
      <c r="AZ16" s="2">
        <v>0</v>
      </c>
      <c r="BA16" s="23">
        <f t="shared" si="26"/>
        <v>3.0120481927710845E-3</v>
      </c>
      <c r="BB16" s="4">
        <f t="shared" si="27"/>
        <v>0</v>
      </c>
      <c r="BC16" s="2">
        <v>0</v>
      </c>
      <c r="BD16" s="2">
        <v>0</v>
      </c>
      <c r="BE16" s="23">
        <f t="shared" si="28"/>
        <v>3.0120481927710845E-3</v>
      </c>
      <c r="BF16" s="4">
        <f t="shared" si="29"/>
        <v>0</v>
      </c>
    </row>
    <row r="17" spans="1:58" x14ac:dyDescent="0.2">
      <c r="A17" s="9" t="s">
        <v>33</v>
      </c>
      <c r="B17" s="9">
        <v>170</v>
      </c>
      <c r="C17" s="2">
        <v>469</v>
      </c>
      <c r="D17" s="22">
        <f t="shared" si="0"/>
        <v>0.12832080200501253</v>
      </c>
      <c r="E17" s="23">
        <f t="shared" si="1"/>
        <v>5.3365443347634836E-2</v>
      </c>
      <c r="F17" s="4">
        <f t="shared" si="2"/>
        <v>21.814536340852129</v>
      </c>
      <c r="G17" s="2">
        <v>1646</v>
      </c>
      <c r="H17" s="3">
        <f t="shared" si="3"/>
        <v>0.65413533834586468</v>
      </c>
      <c r="I17" s="23">
        <f t="shared" si="4"/>
        <v>7.4654462026891383E-2</v>
      </c>
      <c r="J17" s="4">
        <f t="shared" si="5"/>
        <v>111.20300751879699</v>
      </c>
      <c r="K17" s="2">
        <v>0</v>
      </c>
      <c r="L17" s="3">
        <v>0</v>
      </c>
      <c r="M17" s="23">
        <f t="shared" si="6"/>
        <v>2.9411764705882353E-3</v>
      </c>
      <c r="N17" s="4">
        <f t="shared" si="7"/>
        <v>0</v>
      </c>
      <c r="O17" s="2">
        <v>0</v>
      </c>
      <c r="P17" s="2">
        <v>0</v>
      </c>
      <c r="Q17" s="23">
        <f t="shared" si="8"/>
        <v>2.9411764705882353E-3</v>
      </c>
      <c r="R17" s="4">
        <f t="shared" si="9"/>
        <v>0</v>
      </c>
      <c r="S17" s="2">
        <v>469</v>
      </c>
      <c r="T17" s="3">
        <f t="shared" ref="T17:T22" si="32">((S17-341))/(((1168*2)-341))</f>
        <v>6.4160401002506265E-2</v>
      </c>
      <c r="U17" s="23">
        <f t="shared" si="10"/>
        <v>3.9885435691201357E-2</v>
      </c>
      <c r="V17" s="4">
        <f t="shared" si="11"/>
        <v>10.907268170426065</v>
      </c>
      <c r="W17" s="2">
        <v>0</v>
      </c>
      <c r="X17" s="2">
        <v>0</v>
      </c>
      <c r="Y17" s="23">
        <f t="shared" si="12"/>
        <v>2.9411764705882353E-3</v>
      </c>
      <c r="Z17" s="4">
        <f t="shared" si="13"/>
        <v>0</v>
      </c>
      <c r="AA17" s="2">
        <v>0</v>
      </c>
      <c r="AB17" s="2">
        <v>0</v>
      </c>
      <c r="AC17" s="23">
        <f t="shared" si="14"/>
        <v>2.9411764705882353E-3</v>
      </c>
      <c r="AD17" s="4">
        <f t="shared" si="15"/>
        <v>0</v>
      </c>
      <c r="AE17" s="2">
        <v>0</v>
      </c>
      <c r="AF17" s="2">
        <v>0</v>
      </c>
      <c r="AG17" s="23">
        <f t="shared" si="16"/>
        <v>2.9411764705882353E-3</v>
      </c>
      <c r="AH17" s="4">
        <f t="shared" si="17"/>
        <v>0</v>
      </c>
      <c r="AI17" s="2">
        <v>0</v>
      </c>
      <c r="AJ17" s="2">
        <v>0</v>
      </c>
      <c r="AK17" s="23">
        <f t="shared" si="18"/>
        <v>2.9411764705882353E-3</v>
      </c>
      <c r="AL17" s="4">
        <f t="shared" si="19"/>
        <v>0</v>
      </c>
      <c r="AM17" s="2">
        <v>0</v>
      </c>
      <c r="AN17" s="2">
        <v>0</v>
      </c>
      <c r="AO17" s="23">
        <f t="shared" si="20"/>
        <v>2.9411764705882353E-3</v>
      </c>
      <c r="AP17" s="4">
        <f t="shared" si="21"/>
        <v>0</v>
      </c>
      <c r="AQ17" s="2">
        <v>0</v>
      </c>
      <c r="AR17" s="2">
        <v>0</v>
      </c>
      <c r="AS17" s="23">
        <f t="shared" si="22"/>
        <v>2.9411764705882353E-3</v>
      </c>
      <c r="AT17" s="4">
        <f t="shared" si="23"/>
        <v>0</v>
      </c>
      <c r="AU17" s="2">
        <v>0</v>
      </c>
      <c r="AV17" s="2">
        <v>0</v>
      </c>
      <c r="AW17" s="23">
        <f t="shared" si="24"/>
        <v>2.9411764705882353E-3</v>
      </c>
      <c r="AX17" s="4">
        <f t="shared" si="25"/>
        <v>0</v>
      </c>
      <c r="AY17" s="2">
        <v>0</v>
      </c>
      <c r="AZ17" s="2">
        <v>0</v>
      </c>
      <c r="BA17" s="23">
        <f t="shared" si="26"/>
        <v>2.9411764705882353E-3</v>
      </c>
      <c r="BB17" s="4">
        <f t="shared" si="27"/>
        <v>0</v>
      </c>
      <c r="BC17" s="2">
        <v>0</v>
      </c>
      <c r="BD17" s="2">
        <v>0</v>
      </c>
      <c r="BE17" s="23">
        <f t="shared" si="28"/>
        <v>2.9411764705882353E-3</v>
      </c>
      <c r="BF17" s="4">
        <f t="shared" si="29"/>
        <v>0</v>
      </c>
    </row>
    <row r="18" spans="1:58" x14ac:dyDescent="0.2">
      <c r="A18" s="9" t="s">
        <v>34</v>
      </c>
      <c r="B18" s="9">
        <v>222</v>
      </c>
      <c r="C18" s="2">
        <v>726</v>
      </c>
      <c r="D18" s="22">
        <f t="shared" si="0"/>
        <v>0.38596491228070173</v>
      </c>
      <c r="E18" s="23">
        <f t="shared" si="1"/>
        <v>6.643679349276671E-2</v>
      </c>
      <c r="F18" s="4">
        <f t="shared" si="2"/>
        <v>85.68421052631578</v>
      </c>
      <c r="G18" s="2">
        <v>1080</v>
      </c>
      <c r="H18" s="3">
        <f t="shared" si="3"/>
        <v>0.37042606516290727</v>
      </c>
      <c r="I18" s="23">
        <f t="shared" si="4"/>
        <v>6.5922138416822249E-2</v>
      </c>
      <c r="J18" s="4">
        <f t="shared" si="5"/>
        <v>82.23458646616541</v>
      </c>
      <c r="K18" s="2">
        <v>0</v>
      </c>
      <c r="L18" s="3">
        <v>0</v>
      </c>
      <c r="M18" s="23">
        <f t="shared" si="6"/>
        <v>2.2522522522522522E-3</v>
      </c>
      <c r="N18" s="4">
        <f t="shared" si="7"/>
        <v>0</v>
      </c>
      <c r="O18" s="2">
        <v>0</v>
      </c>
      <c r="P18" s="2">
        <v>0</v>
      </c>
      <c r="Q18" s="23">
        <f t="shared" si="8"/>
        <v>2.2522522522522522E-3</v>
      </c>
      <c r="R18" s="4">
        <f t="shared" si="9"/>
        <v>0</v>
      </c>
      <c r="S18" s="2">
        <v>396</v>
      </c>
      <c r="T18" s="3">
        <f t="shared" si="32"/>
        <v>2.7568922305764409E-2</v>
      </c>
      <c r="U18" s="23">
        <f t="shared" si="10"/>
        <v>2.3839597844192165E-2</v>
      </c>
      <c r="V18" s="4">
        <f t="shared" si="11"/>
        <v>6.1203007518796992</v>
      </c>
      <c r="W18" s="2">
        <v>372</v>
      </c>
      <c r="X18" s="3">
        <f>((W18-341))/(((1168*2)-341))</f>
        <v>1.5538847117794486E-2</v>
      </c>
      <c r="Y18" s="23">
        <f t="shared" si="12"/>
        <v>1.8559047688129375E-2</v>
      </c>
      <c r="Z18" s="4">
        <f t="shared" si="13"/>
        <v>3.4496240601503758</v>
      </c>
      <c r="AA18" s="2">
        <v>376</v>
      </c>
      <c r="AB18" s="3">
        <f t="shared" ref="AB18:AB22" si="33">((AA18-341))/(((1168*2)-341))</f>
        <v>1.7543859649122806E-2</v>
      </c>
      <c r="AC18" s="23">
        <f t="shared" si="14"/>
        <v>1.9561535802900706E-2</v>
      </c>
      <c r="AD18" s="4">
        <f t="shared" si="15"/>
        <v>3.8947368421052628</v>
      </c>
      <c r="AE18" s="2">
        <v>0</v>
      </c>
      <c r="AF18" s="2">
        <v>0</v>
      </c>
      <c r="AG18" s="23">
        <f t="shared" si="16"/>
        <v>2.2522522522522522E-3</v>
      </c>
      <c r="AH18" s="4">
        <f t="shared" si="17"/>
        <v>0</v>
      </c>
      <c r="AI18" s="2">
        <v>0</v>
      </c>
      <c r="AJ18" s="2">
        <v>0</v>
      </c>
      <c r="AK18" s="23">
        <f t="shared" si="18"/>
        <v>2.2522522522522522E-3</v>
      </c>
      <c r="AL18" s="4">
        <f t="shared" si="19"/>
        <v>0</v>
      </c>
      <c r="AM18" s="2">
        <v>0</v>
      </c>
      <c r="AN18" s="2">
        <v>0</v>
      </c>
      <c r="AO18" s="23">
        <f t="shared" si="20"/>
        <v>2.2522522522522522E-3</v>
      </c>
      <c r="AP18" s="4">
        <f t="shared" si="21"/>
        <v>0</v>
      </c>
      <c r="AQ18" s="2">
        <v>0</v>
      </c>
      <c r="AR18" s="2">
        <v>0</v>
      </c>
      <c r="AS18" s="23">
        <f t="shared" si="22"/>
        <v>2.2522522522522522E-3</v>
      </c>
      <c r="AT18" s="4">
        <f t="shared" si="23"/>
        <v>0</v>
      </c>
      <c r="AU18" s="2">
        <v>0</v>
      </c>
      <c r="AV18" s="2">
        <v>0</v>
      </c>
      <c r="AW18" s="23">
        <f t="shared" si="24"/>
        <v>2.2522522522522522E-3</v>
      </c>
      <c r="AX18" s="4">
        <f t="shared" si="25"/>
        <v>0</v>
      </c>
      <c r="AY18" s="2">
        <v>0</v>
      </c>
      <c r="AZ18" s="2">
        <v>0</v>
      </c>
      <c r="BA18" s="23">
        <f t="shared" si="26"/>
        <v>2.2522522522522522E-3</v>
      </c>
      <c r="BB18" s="4">
        <f t="shared" si="27"/>
        <v>0</v>
      </c>
      <c r="BC18" s="2">
        <v>0</v>
      </c>
      <c r="BD18" s="2">
        <v>0</v>
      </c>
      <c r="BE18" s="23">
        <f t="shared" si="28"/>
        <v>2.2522522522522522E-3</v>
      </c>
      <c r="BF18" s="4">
        <f t="shared" si="29"/>
        <v>0</v>
      </c>
    </row>
    <row r="19" spans="1:58" x14ac:dyDescent="0.2">
      <c r="A19" s="9" t="s">
        <v>35</v>
      </c>
      <c r="B19" s="9">
        <v>2414</v>
      </c>
      <c r="C19" s="2">
        <v>816</v>
      </c>
      <c r="D19" s="22">
        <f t="shared" si="0"/>
        <v>0.47619047619047616</v>
      </c>
      <c r="E19" s="23">
        <f t="shared" si="1"/>
        <v>2.0134700375150826E-2</v>
      </c>
      <c r="F19" s="4">
        <f t="shared" si="2"/>
        <v>1149.5238095238094</v>
      </c>
      <c r="G19" s="2">
        <v>923</v>
      </c>
      <c r="H19" s="3">
        <f t="shared" si="3"/>
        <v>0.29172932330827067</v>
      </c>
      <c r="I19" s="23">
        <f t="shared" si="4"/>
        <v>1.8344193201972957E-2</v>
      </c>
      <c r="J19" s="4">
        <f t="shared" ref="J19:J34" si="34">H19*$B19</f>
        <v>704.23458646616541</v>
      </c>
      <c r="K19" s="2">
        <v>389</v>
      </c>
      <c r="L19" s="3">
        <f t="shared" ref="L19:L22" si="35">((K19-341))/(((1168*2)-341))</f>
        <v>2.4060150375939851E-2</v>
      </c>
      <c r="M19" s="23">
        <f t="shared" ref="M19:M34" si="36">2*0.98*SQRT(L19*(1-L19)/($B19-1))+(1/(2*$B19))</f>
        <v>6.3213034806440891E-3</v>
      </c>
      <c r="N19" s="4">
        <f t="shared" ref="N19:N34" si="37">L19*$B19</f>
        <v>58.081203007518802</v>
      </c>
      <c r="O19" s="2">
        <v>394</v>
      </c>
      <c r="P19" s="3">
        <f t="shared" ref="P19:P22" si="38">((O19-341))/(((1168*2)-341))</f>
        <v>2.6566416040100252E-2</v>
      </c>
      <c r="Q19" s="23">
        <f t="shared" ref="Q19:Q34" si="39">2*0.98*SQRT(P19*(1-P19)/($B19-1))+(1/(2*$B19))</f>
        <v>6.6236082512082378E-3</v>
      </c>
      <c r="R19" s="4">
        <f t="shared" ref="R19:R34" si="40">P19*$B19</f>
        <v>64.131328320802012</v>
      </c>
      <c r="S19" s="2">
        <v>423</v>
      </c>
      <c r="T19" s="3">
        <f t="shared" si="32"/>
        <v>4.1102756892230578E-2</v>
      </c>
      <c r="U19" s="23">
        <f t="shared" ref="U19:U34" si="41">2*0.98*SQRT(T19*(1-T19)/($B19-1))+(1/(2*$B19))</f>
        <v>8.1284699752368524E-3</v>
      </c>
      <c r="V19" s="4">
        <f t="shared" ref="V19:V34" si="42">T19*$B19</f>
        <v>99.22205513784462</v>
      </c>
      <c r="W19" s="2">
        <v>0</v>
      </c>
      <c r="X19" s="2">
        <v>0</v>
      </c>
      <c r="Y19" s="23">
        <f t="shared" ref="Y19:Y34" si="43">2*0.98*SQRT(X19*(1-X19)/($B19-1))+(1/(2*$B19))</f>
        <v>2.0712510356255177E-4</v>
      </c>
      <c r="Z19" s="4">
        <f t="shared" ref="Z19:Z34" si="44">X19*$B19</f>
        <v>0</v>
      </c>
      <c r="AA19" s="2">
        <v>0</v>
      </c>
      <c r="AB19" s="2">
        <v>0</v>
      </c>
      <c r="AC19" s="23">
        <f t="shared" ref="AC19:AC34" si="45">2*0.98*SQRT(AB19*(1-AB19)/($B19-1))+(1/(2*$B19))</f>
        <v>2.0712510356255177E-4</v>
      </c>
      <c r="AD19" s="4">
        <f t="shared" ref="AD19:AD34" si="46">AB19*$B19</f>
        <v>0</v>
      </c>
      <c r="AE19" s="2">
        <v>0</v>
      </c>
      <c r="AF19" s="2">
        <v>0</v>
      </c>
      <c r="AG19" s="23">
        <f t="shared" ref="AG19:AG34" si="47">2*0.98*SQRT(AF19*(1-AF19)/($B19-1))+(1/(2*$B19))</f>
        <v>2.0712510356255177E-4</v>
      </c>
      <c r="AH19" s="4">
        <f t="shared" ref="AH19:AH34" si="48">AF19*$B19</f>
        <v>0</v>
      </c>
      <c r="AI19" s="2">
        <v>0</v>
      </c>
      <c r="AJ19" s="2">
        <v>0</v>
      </c>
      <c r="AK19" s="23">
        <f t="shared" ref="AK19:AK34" si="49">2*0.98*SQRT(AJ19*(1-AJ19)/($B19-1))+(1/(2*$B19))</f>
        <v>2.0712510356255177E-4</v>
      </c>
      <c r="AL19" s="4">
        <f t="shared" ref="AL19:AL34" si="50">AJ19*$B19</f>
        <v>0</v>
      </c>
      <c r="AM19" s="2">
        <v>0</v>
      </c>
      <c r="AN19" s="2">
        <v>0</v>
      </c>
      <c r="AO19" s="23">
        <f t="shared" ref="AO19:AO34" si="51">2*0.98*SQRT(AN19*(1-AN19)/($B19-1))+(1/(2*$B19))</f>
        <v>2.0712510356255177E-4</v>
      </c>
      <c r="AP19" s="4">
        <f t="shared" ref="AP19:AP34" si="52">AN19*$B19</f>
        <v>0</v>
      </c>
      <c r="AQ19" s="2">
        <v>0</v>
      </c>
      <c r="AR19" s="2">
        <v>0</v>
      </c>
      <c r="AS19" s="23">
        <f t="shared" ref="AS19:AS34" si="53">2*0.98*SQRT(AR19*(1-AR19)/($B19-1))+(1/(2*$B19))</f>
        <v>2.0712510356255177E-4</v>
      </c>
      <c r="AT19" s="4">
        <f t="shared" ref="AT19:AT34" si="54">AR19*$B19</f>
        <v>0</v>
      </c>
      <c r="AU19" s="2">
        <v>0</v>
      </c>
      <c r="AV19" s="2">
        <v>0</v>
      </c>
      <c r="AW19" s="23">
        <f t="shared" ref="AW19:AW34" si="55">2*0.98*SQRT(AV19*(1-AV19)/($B19-1))+(1/(2*$B19))</f>
        <v>2.0712510356255177E-4</v>
      </c>
      <c r="AX19" s="4">
        <f t="shared" ref="AX19:AX34" si="56">AV19*$B19</f>
        <v>0</v>
      </c>
      <c r="AY19" s="2">
        <v>0</v>
      </c>
      <c r="AZ19" s="2">
        <v>0</v>
      </c>
      <c r="BA19" s="23">
        <f t="shared" ref="BA19:BA34" si="57">2*0.98*SQRT(AZ19*(1-AZ19)/($B19-1))+(1/(2*$B19))</f>
        <v>2.0712510356255177E-4</v>
      </c>
      <c r="BB19" s="4">
        <f t="shared" ref="BB19:BB34" si="58">AZ19*$B19</f>
        <v>0</v>
      </c>
      <c r="BC19" s="2">
        <v>0</v>
      </c>
      <c r="BD19" s="2">
        <v>0</v>
      </c>
      <c r="BE19" s="23">
        <f t="shared" ref="BE19:BE34" si="59">2*0.98*SQRT(BD19*(1-BD19)/($B19-1))+(1/(2*$B19))</f>
        <v>2.0712510356255177E-4</v>
      </c>
      <c r="BF19" s="4">
        <f t="shared" ref="BF19:BF34" si="60">BD19*$B19</f>
        <v>0</v>
      </c>
    </row>
    <row r="20" spans="1:58" x14ac:dyDescent="0.2">
      <c r="A20" s="9" t="s">
        <v>36</v>
      </c>
      <c r="B20" s="9">
        <v>217</v>
      </c>
      <c r="C20" s="2">
        <v>677</v>
      </c>
      <c r="D20" s="22">
        <f t="shared" si="0"/>
        <v>0.33684210526315789</v>
      </c>
      <c r="E20" s="23">
        <f t="shared" si="1"/>
        <v>6.5334662287286543E-2</v>
      </c>
      <c r="F20" s="4">
        <f t="shared" si="2"/>
        <v>73.094736842105263</v>
      </c>
      <c r="G20" s="2">
        <v>953</v>
      </c>
      <c r="H20" s="3">
        <f t="shared" si="3"/>
        <v>0.30676691729323308</v>
      </c>
      <c r="I20" s="23">
        <f t="shared" si="4"/>
        <v>6.3803861573179368E-2</v>
      </c>
      <c r="J20" s="4">
        <f t="shared" si="34"/>
        <v>66.568421052631578</v>
      </c>
      <c r="K20" s="2">
        <v>374</v>
      </c>
      <c r="L20" s="3">
        <f t="shared" si="35"/>
        <v>1.6541353383458645E-2</v>
      </c>
      <c r="M20" s="23">
        <f t="shared" si="36"/>
        <v>1.9313695234176802E-2</v>
      </c>
      <c r="N20" s="4">
        <f t="shared" si="37"/>
        <v>3.5894736842105259</v>
      </c>
      <c r="O20" s="2">
        <v>396</v>
      </c>
      <c r="P20" s="3">
        <f t="shared" si="38"/>
        <v>2.7568922305764409E-2</v>
      </c>
      <c r="Q20" s="23">
        <f t="shared" si="39"/>
        <v>2.4139917179477957E-2</v>
      </c>
      <c r="R20" s="4">
        <f t="shared" si="40"/>
        <v>5.9824561403508767</v>
      </c>
      <c r="S20" s="2">
        <v>604</v>
      </c>
      <c r="T20" s="3">
        <f t="shared" si="32"/>
        <v>0.1318295739348371</v>
      </c>
      <c r="U20" s="23">
        <f t="shared" si="41"/>
        <v>4.7420929284259138E-2</v>
      </c>
      <c r="V20" s="4">
        <f t="shared" si="42"/>
        <v>28.607017543859651</v>
      </c>
      <c r="W20" s="2">
        <v>0</v>
      </c>
      <c r="X20" s="2">
        <v>0</v>
      </c>
      <c r="Y20" s="23">
        <f t="shared" si="43"/>
        <v>2.304147465437788E-3</v>
      </c>
      <c r="Z20" s="4">
        <f t="shared" si="44"/>
        <v>0</v>
      </c>
      <c r="AA20" s="2">
        <v>0</v>
      </c>
      <c r="AB20" s="2">
        <v>0</v>
      </c>
      <c r="AC20" s="23">
        <f t="shared" si="45"/>
        <v>2.304147465437788E-3</v>
      </c>
      <c r="AD20" s="4">
        <f t="shared" si="46"/>
        <v>0</v>
      </c>
      <c r="AE20" s="2">
        <v>0</v>
      </c>
      <c r="AF20" s="2">
        <v>0</v>
      </c>
      <c r="AG20" s="23">
        <f t="shared" si="47"/>
        <v>2.304147465437788E-3</v>
      </c>
      <c r="AH20" s="4">
        <f t="shared" si="48"/>
        <v>0</v>
      </c>
      <c r="AI20" s="2">
        <v>0</v>
      </c>
      <c r="AJ20" s="2">
        <v>0</v>
      </c>
      <c r="AK20" s="23">
        <f t="shared" si="49"/>
        <v>2.304147465437788E-3</v>
      </c>
      <c r="AL20" s="4">
        <f t="shared" si="50"/>
        <v>0</v>
      </c>
      <c r="AM20" s="2">
        <v>0</v>
      </c>
      <c r="AN20" s="2">
        <v>0</v>
      </c>
      <c r="AO20" s="23">
        <f t="shared" si="51"/>
        <v>2.304147465437788E-3</v>
      </c>
      <c r="AP20" s="4">
        <f t="shared" si="52"/>
        <v>0</v>
      </c>
      <c r="AQ20" s="2">
        <v>0</v>
      </c>
      <c r="AR20" s="2">
        <v>0</v>
      </c>
      <c r="AS20" s="23">
        <f t="shared" si="53"/>
        <v>2.304147465437788E-3</v>
      </c>
      <c r="AT20" s="4">
        <f t="shared" si="54"/>
        <v>0</v>
      </c>
      <c r="AU20" s="2">
        <v>0</v>
      </c>
      <c r="AV20" s="2">
        <v>0</v>
      </c>
      <c r="AW20" s="23">
        <f t="shared" si="55"/>
        <v>2.304147465437788E-3</v>
      </c>
      <c r="AX20" s="4">
        <f t="shared" si="56"/>
        <v>0</v>
      </c>
      <c r="AY20" s="2">
        <v>0</v>
      </c>
      <c r="AZ20" s="2">
        <v>0</v>
      </c>
      <c r="BA20" s="23">
        <f t="shared" si="57"/>
        <v>2.304147465437788E-3</v>
      </c>
      <c r="BB20" s="4">
        <f t="shared" si="58"/>
        <v>0</v>
      </c>
      <c r="BC20" s="2">
        <v>0</v>
      </c>
      <c r="BD20" s="2">
        <v>0</v>
      </c>
      <c r="BE20" s="23">
        <f t="shared" si="59"/>
        <v>2.304147465437788E-3</v>
      </c>
      <c r="BF20" s="4">
        <f t="shared" si="60"/>
        <v>0</v>
      </c>
    </row>
    <row r="21" spans="1:58" x14ac:dyDescent="0.2">
      <c r="A21" s="9" t="s">
        <v>37</v>
      </c>
      <c r="B21" s="9">
        <v>154</v>
      </c>
      <c r="C21" s="2">
        <v>780</v>
      </c>
      <c r="D21" s="22">
        <f t="shared" si="0"/>
        <v>0.44010025062656644</v>
      </c>
      <c r="E21" s="23">
        <f t="shared" si="1"/>
        <v>8.1904463609626568E-2</v>
      </c>
      <c r="F21" s="4">
        <f t="shared" si="2"/>
        <v>67.775438596491227</v>
      </c>
      <c r="G21" s="2">
        <v>934</v>
      </c>
      <c r="H21" s="3">
        <f t="shared" si="3"/>
        <v>0.29724310776942353</v>
      </c>
      <c r="I21" s="23">
        <f t="shared" si="4"/>
        <v>7.5668468981102702E-2</v>
      </c>
      <c r="J21" s="4">
        <f t="shared" si="34"/>
        <v>45.775438596491227</v>
      </c>
      <c r="K21" s="2">
        <v>374</v>
      </c>
      <c r="L21" s="3">
        <f t="shared" si="35"/>
        <v>1.6541353383458645E-2</v>
      </c>
      <c r="M21" s="23">
        <f t="shared" si="36"/>
        <v>2.3457107563186821E-2</v>
      </c>
      <c r="N21" s="4">
        <f t="shared" si="37"/>
        <v>2.5473684210526315</v>
      </c>
      <c r="O21" s="2">
        <v>381</v>
      </c>
      <c r="P21" s="3">
        <f t="shared" si="38"/>
        <v>2.0050125313283207E-2</v>
      </c>
      <c r="Q21" s="23">
        <f t="shared" si="39"/>
        <v>2.545789237277752E-2</v>
      </c>
      <c r="R21" s="4">
        <f t="shared" si="40"/>
        <v>3.0877192982456139</v>
      </c>
      <c r="S21" s="2">
        <v>455</v>
      </c>
      <c r="T21" s="3">
        <f t="shared" si="32"/>
        <v>5.7142857142857141E-2</v>
      </c>
      <c r="U21" s="23">
        <f t="shared" si="41"/>
        <v>4.0026969582787626E-2</v>
      </c>
      <c r="V21" s="4">
        <f t="shared" si="42"/>
        <v>8.7999999999999989</v>
      </c>
      <c r="W21" s="2">
        <v>369</v>
      </c>
      <c r="X21" s="3">
        <f t="shared" ref="X21:X22" si="61">((W21-341))/(((1168*2)-341))</f>
        <v>1.4035087719298246E-2</v>
      </c>
      <c r="Y21" s="23">
        <f t="shared" si="43"/>
        <v>2.1886871000275004E-2</v>
      </c>
      <c r="Z21" s="4">
        <f t="shared" si="44"/>
        <v>2.1614035087719299</v>
      </c>
      <c r="AA21" s="2">
        <v>387</v>
      </c>
      <c r="AB21" s="3">
        <f t="shared" si="33"/>
        <v>2.305764411027569E-2</v>
      </c>
      <c r="AC21" s="23">
        <f t="shared" si="45"/>
        <v>2.7028967718251213E-2</v>
      </c>
      <c r="AD21" s="4">
        <f t="shared" si="46"/>
        <v>3.5508771929824561</v>
      </c>
      <c r="AE21" s="2">
        <v>0</v>
      </c>
      <c r="AF21" s="2">
        <v>0</v>
      </c>
      <c r="AG21" s="23">
        <f t="shared" si="47"/>
        <v>3.246753246753247E-3</v>
      </c>
      <c r="AH21" s="4">
        <f t="shared" si="48"/>
        <v>0</v>
      </c>
      <c r="AI21" s="2">
        <v>0</v>
      </c>
      <c r="AJ21" s="2">
        <v>0</v>
      </c>
      <c r="AK21" s="23">
        <f t="shared" si="49"/>
        <v>3.246753246753247E-3</v>
      </c>
      <c r="AL21" s="4">
        <f t="shared" si="50"/>
        <v>0</v>
      </c>
      <c r="AM21" s="2">
        <v>0</v>
      </c>
      <c r="AN21" s="2">
        <v>0</v>
      </c>
      <c r="AO21" s="23">
        <f t="shared" si="51"/>
        <v>3.246753246753247E-3</v>
      </c>
      <c r="AP21" s="4">
        <f t="shared" si="52"/>
        <v>0</v>
      </c>
      <c r="AQ21" s="2">
        <v>0</v>
      </c>
      <c r="AR21" s="2">
        <v>0</v>
      </c>
      <c r="AS21" s="23">
        <f t="shared" si="53"/>
        <v>3.246753246753247E-3</v>
      </c>
      <c r="AT21" s="4">
        <f t="shared" si="54"/>
        <v>0</v>
      </c>
      <c r="AU21" s="2">
        <v>0</v>
      </c>
      <c r="AV21" s="2">
        <v>0</v>
      </c>
      <c r="AW21" s="23">
        <f t="shared" si="55"/>
        <v>3.246753246753247E-3</v>
      </c>
      <c r="AX21" s="4">
        <f t="shared" si="56"/>
        <v>0</v>
      </c>
      <c r="AY21" s="2">
        <v>0</v>
      </c>
      <c r="AZ21" s="2">
        <v>0</v>
      </c>
      <c r="BA21" s="23">
        <f t="shared" si="57"/>
        <v>3.246753246753247E-3</v>
      </c>
      <c r="BB21" s="4">
        <f t="shared" si="58"/>
        <v>0</v>
      </c>
      <c r="BC21" s="2">
        <v>0</v>
      </c>
      <c r="BD21" s="2">
        <v>0</v>
      </c>
      <c r="BE21" s="23">
        <f t="shared" si="59"/>
        <v>3.246753246753247E-3</v>
      </c>
      <c r="BF21" s="4">
        <f t="shared" si="60"/>
        <v>0</v>
      </c>
    </row>
    <row r="22" spans="1:58" x14ac:dyDescent="0.2">
      <c r="A22" s="9" t="s">
        <v>38</v>
      </c>
      <c r="B22" s="9">
        <v>743</v>
      </c>
      <c r="C22" s="2">
        <v>836</v>
      </c>
      <c r="D22" s="22">
        <f t="shared" si="0"/>
        <v>0.49624060150375937</v>
      </c>
      <c r="E22" s="23">
        <f t="shared" si="1"/>
        <v>3.6648862378725819E-2</v>
      </c>
      <c r="F22" s="4">
        <f t="shared" si="2"/>
        <v>368.70676691729324</v>
      </c>
      <c r="G22" s="2">
        <v>820</v>
      </c>
      <c r="H22" s="3">
        <f t="shared" si="3"/>
        <v>0.24010025062656642</v>
      </c>
      <c r="I22" s="23">
        <f t="shared" si="4"/>
        <v>3.1407619039667954E-2</v>
      </c>
      <c r="J22" s="4">
        <f t="shared" si="34"/>
        <v>178.39448621553885</v>
      </c>
      <c r="K22" s="2">
        <v>374</v>
      </c>
      <c r="L22" s="3">
        <f t="shared" si="35"/>
        <v>1.6541353383458645E-2</v>
      </c>
      <c r="M22" s="23">
        <f t="shared" si="36"/>
        <v>9.8503058631188821E-3</v>
      </c>
      <c r="N22" s="4">
        <f t="shared" si="37"/>
        <v>12.290225563909773</v>
      </c>
      <c r="O22" s="2">
        <v>373</v>
      </c>
      <c r="P22" s="3">
        <f t="shared" si="38"/>
        <v>1.6040100250626566E-2</v>
      </c>
      <c r="Q22" s="23">
        <f t="shared" si="39"/>
        <v>9.7124880678460777E-3</v>
      </c>
      <c r="R22" s="4">
        <f t="shared" si="40"/>
        <v>11.917794486215538</v>
      </c>
      <c r="S22" s="2">
        <v>443</v>
      </c>
      <c r="T22" s="3">
        <f t="shared" si="32"/>
        <v>5.1127819548872182E-2</v>
      </c>
      <c r="U22" s="23">
        <f t="shared" si="41"/>
        <v>1.6521390850901072E-2</v>
      </c>
      <c r="V22" s="4">
        <f t="shared" si="42"/>
        <v>37.987969924812035</v>
      </c>
      <c r="W22" s="2">
        <v>373</v>
      </c>
      <c r="X22" s="3">
        <f t="shared" si="61"/>
        <v>1.6040100250626566E-2</v>
      </c>
      <c r="Y22" s="23">
        <f t="shared" si="43"/>
        <v>9.7124880678460777E-3</v>
      </c>
      <c r="Z22" s="4">
        <f t="shared" si="44"/>
        <v>11.917794486215538</v>
      </c>
      <c r="AA22" s="2">
        <v>374</v>
      </c>
      <c r="AB22" s="3">
        <f t="shared" si="33"/>
        <v>1.6541353383458645E-2</v>
      </c>
      <c r="AC22" s="23">
        <f t="shared" si="45"/>
        <v>9.8503058631188821E-3</v>
      </c>
      <c r="AD22" s="4">
        <f t="shared" si="46"/>
        <v>12.290225563909773</v>
      </c>
      <c r="AE22" s="2">
        <v>0</v>
      </c>
      <c r="AF22" s="2">
        <v>0</v>
      </c>
      <c r="AG22" s="23">
        <f t="shared" si="47"/>
        <v>6.7294751009421266E-4</v>
      </c>
      <c r="AH22" s="4">
        <f t="shared" si="48"/>
        <v>0</v>
      </c>
      <c r="AI22" s="2">
        <v>371</v>
      </c>
      <c r="AJ22" s="3">
        <f>((AI22-341))/(((1168*2)-341))</f>
        <v>1.5037593984962405E-2</v>
      </c>
      <c r="AK22" s="23">
        <f t="shared" si="49"/>
        <v>9.4299026197219131E-3</v>
      </c>
      <c r="AL22" s="4">
        <f t="shared" si="50"/>
        <v>11.172932330827066</v>
      </c>
      <c r="AM22" s="2">
        <v>371</v>
      </c>
      <c r="AN22" s="3">
        <f>((AM22-341))/(((1168*2)-341))</f>
        <v>1.5037593984962405E-2</v>
      </c>
      <c r="AO22" s="23">
        <f t="shared" si="51"/>
        <v>9.4299026197219131E-3</v>
      </c>
      <c r="AP22" s="4">
        <f t="shared" si="52"/>
        <v>11.172932330827066</v>
      </c>
      <c r="AQ22" s="2">
        <v>0</v>
      </c>
      <c r="AR22" s="2">
        <v>0</v>
      </c>
      <c r="AS22" s="23">
        <f t="shared" si="53"/>
        <v>6.7294751009421266E-4</v>
      </c>
      <c r="AT22" s="4">
        <f t="shared" si="54"/>
        <v>0</v>
      </c>
      <c r="AU22" s="2">
        <v>0</v>
      </c>
      <c r="AV22" s="2">
        <v>0</v>
      </c>
      <c r="AW22" s="23">
        <f t="shared" si="55"/>
        <v>6.7294751009421266E-4</v>
      </c>
      <c r="AX22" s="4">
        <f t="shared" si="56"/>
        <v>0</v>
      </c>
      <c r="AY22" s="2">
        <v>0</v>
      </c>
      <c r="AZ22" s="2">
        <v>0</v>
      </c>
      <c r="BA22" s="23">
        <f t="shared" si="57"/>
        <v>6.7294751009421266E-4</v>
      </c>
      <c r="BB22" s="4">
        <f t="shared" si="58"/>
        <v>0</v>
      </c>
      <c r="BC22" s="2">
        <v>0</v>
      </c>
      <c r="BD22" s="2">
        <v>0</v>
      </c>
      <c r="BE22" s="23">
        <f t="shared" si="59"/>
        <v>6.7294751009421266E-4</v>
      </c>
      <c r="BF22" s="4">
        <f t="shared" si="60"/>
        <v>0</v>
      </c>
    </row>
    <row r="23" spans="1:58" x14ac:dyDescent="0.2">
      <c r="A23" s="9" t="s">
        <v>39</v>
      </c>
      <c r="B23" s="9">
        <v>185</v>
      </c>
      <c r="C23" s="2">
        <v>857</v>
      </c>
      <c r="D23" s="22">
        <f t="shared" si="0"/>
        <v>0.5172932330827068</v>
      </c>
      <c r="E23" s="23">
        <f t="shared" si="1"/>
        <v>7.4906036767538542E-2</v>
      </c>
      <c r="F23" s="4">
        <f t="shared" si="2"/>
        <v>95.699248120300766</v>
      </c>
      <c r="G23" s="2">
        <v>428</v>
      </c>
      <c r="H23" s="3">
        <f t="shared" si="3"/>
        <v>4.3609022556390979E-2</v>
      </c>
      <c r="I23" s="23">
        <f t="shared" si="4"/>
        <v>3.2211606145424981E-2</v>
      </c>
      <c r="J23" s="4">
        <f t="shared" si="34"/>
        <v>8.067669172932332</v>
      </c>
      <c r="K23" s="2">
        <v>0</v>
      </c>
      <c r="L23" s="3">
        <v>0</v>
      </c>
      <c r="M23" s="23">
        <f t="shared" si="36"/>
        <v>2.7027027027027029E-3</v>
      </c>
      <c r="N23" s="4">
        <f t="shared" si="37"/>
        <v>0</v>
      </c>
      <c r="O23" s="2">
        <v>0</v>
      </c>
      <c r="P23" s="2">
        <v>0</v>
      </c>
      <c r="Q23" s="23">
        <f t="shared" si="39"/>
        <v>2.7027027027027029E-3</v>
      </c>
      <c r="R23" s="4">
        <f t="shared" si="40"/>
        <v>0</v>
      </c>
      <c r="S23" s="2">
        <v>0</v>
      </c>
      <c r="T23" s="2">
        <v>0</v>
      </c>
      <c r="U23" s="23">
        <f t="shared" si="41"/>
        <v>2.7027027027027029E-3</v>
      </c>
      <c r="V23" s="4">
        <f t="shared" si="42"/>
        <v>0</v>
      </c>
      <c r="W23" s="2">
        <v>757</v>
      </c>
      <c r="X23" s="3">
        <f t="shared" ref="X23:X27" si="62">((W23-341))/(((1168*2)-341))</f>
        <v>0.20852130325814536</v>
      </c>
      <c r="Y23" s="23">
        <f t="shared" si="43"/>
        <v>6.1403228335409919E-2</v>
      </c>
      <c r="Z23" s="4">
        <f t="shared" si="44"/>
        <v>38.576441102756888</v>
      </c>
      <c r="AA23" s="2">
        <v>422</v>
      </c>
      <c r="AB23" s="3">
        <f t="shared" ref="AB23:AB27" si="63">((AA23-341))/(((1168*2)-341))</f>
        <v>4.06015037593985E-2</v>
      </c>
      <c r="AC23" s="23">
        <f t="shared" si="45"/>
        <v>3.1220615454263755E-2</v>
      </c>
      <c r="AD23" s="4">
        <f t="shared" si="46"/>
        <v>7.511278195488722</v>
      </c>
      <c r="AE23" s="2">
        <v>0</v>
      </c>
      <c r="AF23" s="2">
        <v>0</v>
      </c>
      <c r="AG23" s="23">
        <f t="shared" si="47"/>
        <v>2.7027027027027029E-3</v>
      </c>
      <c r="AH23" s="4">
        <f t="shared" si="48"/>
        <v>0</v>
      </c>
      <c r="AI23" s="2">
        <v>0</v>
      </c>
      <c r="AJ23" s="2">
        <v>0</v>
      </c>
      <c r="AK23" s="23">
        <f t="shared" si="49"/>
        <v>2.7027027027027029E-3</v>
      </c>
      <c r="AL23" s="4">
        <f t="shared" si="50"/>
        <v>0</v>
      </c>
      <c r="AM23" s="2">
        <v>0</v>
      </c>
      <c r="AN23" s="2">
        <v>0</v>
      </c>
      <c r="AO23" s="23">
        <f t="shared" si="51"/>
        <v>2.7027027027027029E-3</v>
      </c>
      <c r="AP23" s="4">
        <f t="shared" si="52"/>
        <v>0</v>
      </c>
      <c r="AQ23" s="2">
        <v>0</v>
      </c>
      <c r="AR23" s="2">
        <v>0</v>
      </c>
      <c r="AS23" s="23">
        <f t="shared" si="53"/>
        <v>2.7027027027027029E-3</v>
      </c>
      <c r="AT23" s="4">
        <f t="shared" si="54"/>
        <v>0</v>
      </c>
      <c r="AU23" s="2">
        <v>0</v>
      </c>
      <c r="AV23" s="2">
        <v>0</v>
      </c>
      <c r="AW23" s="23">
        <f t="shared" si="55"/>
        <v>2.7027027027027029E-3</v>
      </c>
      <c r="AX23" s="4">
        <f t="shared" si="56"/>
        <v>0</v>
      </c>
      <c r="AY23" s="2">
        <v>0</v>
      </c>
      <c r="AZ23" s="2">
        <v>0</v>
      </c>
      <c r="BA23" s="23">
        <f t="shared" si="57"/>
        <v>2.7027027027027029E-3</v>
      </c>
      <c r="BB23" s="4">
        <f t="shared" si="58"/>
        <v>0</v>
      </c>
      <c r="BC23" s="2">
        <v>0</v>
      </c>
      <c r="BD23" s="2">
        <v>0</v>
      </c>
      <c r="BE23" s="23">
        <f t="shared" si="59"/>
        <v>2.7027027027027029E-3</v>
      </c>
      <c r="BF23" s="4">
        <f t="shared" si="60"/>
        <v>0</v>
      </c>
    </row>
    <row r="24" spans="1:58" x14ac:dyDescent="0.2">
      <c r="A24" s="9" t="s">
        <v>40</v>
      </c>
      <c r="B24" s="9">
        <v>2521</v>
      </c>
      <c r="C24" s="2">
        <v>856</v>
      </c>
      <c r="D24" s="22">
        <f t="shared" si="0"/>
        <v>0.51629072681704258</v>
      </c>
      <c r="E24" s="23">
        <f t="shared" si="1"/>
        <v>1.9710036692671625E-2</v>
      </c>
      <c r="F24" s="4">
        <f t="shared" si="2"/>
        <v>1301.5689223057643</v>
      </c>
      <c r="G24" s="2">
        <v>596</v>
      </c>
      <c r="H24" s="3">
        <f t="shared" si="3"/>
        <v>0.12781954887218044</v>
      </c>
      <c r="I24" s="23">
        <f t="shared" si="4"/>
        <v>1.3234732124607601E-2</v>
      </c>
      <c r="J24" s="4">
        <f t="shared" si="34"/>
        <v>322.23308270676688</v>
      </c>
      <c r="K24" s="2">
        <v>0</v>
      </c>
      <c r="L24" s="3">
        <v>0</v>
      </c>
      <c r="M24" s="23">
        <f t="shared" si="36"/>
        <v>1.9833399444664816E-4</v>
      </c>
      <c r="N24" s="4">
        <f t="shared" si="37"/>
        <v>0</v>
      </c>
      <c r="O24" s="2">
        <v>0</v>
      </c>
      <c r="P24" s="2">
        <v>0</v>
      </c>
      <c r="Q24" s="23">
        <f t="shared" si="39"/>
        <v>1.9833399444664816E-4</v>
      </c>
      <c r="R24" s="4">
        <f t="shared" si="40"/>
        <v>0</v>
      </c>
      <c r="S24" s="2">
        <v>475</v>
      </c>
      <c r="T24" s="3">
        <f>((S24-341))/(((1168*2)-341))</f>
        <v>6.7167919799498751E-2</v>
      </c>
      <c r="U24" s="23">
        <f t="shared" si="41"/>
        <v>9.971572259062084E-3</v>
      </c>
      <c r="V24" s="4">
        <f t="shared" si="42"/>
        <v>169.33032581453637</v>
      </c>
      <c r="W24" s="2">
        <v>418</v>
      </c>
      <c r="X24" s="3">
        <f t="shared" si="62"/>
        <v>3.8596491228070177E-2</v>
      </c>
      <c r="Y24" s="23">
        <f t="shared" si="43"/>
        <v>7.719454808640479E-3</v>
      </c>
      <c r="Z24" s="4">
        <f t="shared" si="44"/>
        <v>97.301754385964912</v>
      </c>
      <c r="AA24" s="2">
        <v>371</v>
      </c>
      <c r="AB24" s="3">
        <f t="shared" si="63"/>
        <v>1.5037593984962405E-2</v>
      </c>
      <c r="AC24" s="23">
        <f t="shared" si="45"/>
        <v>4.9500973677042478E-3</v>
      </c>
      <c r="AD24" s="4">
        <f t="shared" si="46"/>
        <v>37.909774436090224</v>
      </c>
      <c r="AE24" s="2">
        <v>0</v>
      </c>
      <c r="AF24" s="2">
        <v>0</v>
      </c>
      <c r="AG24" s="23">
        <f t="shared" si="47"/>
        <v>1.9833399444664816E-4</v>
      </c>
      <c r="AH24" s="4">
        <f t="shared" si="48"/>
        <v>0</v>
      </c>
      <c r="AI24" s="2">
        <v>426</v>
      </c>
      <c r="AJ24" s="3">
        <f t="shared" ref="AJ24:AJ26" si="64">((AI24-341))/(((1168*2)-341))</f>
        <v>4.2606516290726815E-2</v>
      </c>
      <c r="AK24" s="23">
        <f t="shared" si="49"/>
        <v>8.0840121414789516E-3</v>
      </c>
      <c r="AL24" s="4">
        <f t="shared" si="50"/>
        <v>107.41102756892229</v>
      </c>
      <c r="AM24" s="2">
        <v>403</v>
      </c>
      <c r="AN24" s="3">
        <f>((AM24-341))/(((1168*2)-341))</f>
        <v>3.1077694235588971E-2</v>
      </c>
      <c r="AO24" s="23">
        <f t="shared" si="51"/>
        <v>6.9735738202009968E-3</v>
      </c>
      <c r="AP24" s="4">
        <f t="shared" si="52"/>
        <v>78.346867167919797</v>
      </c>
      <c r="AQ24" s="2">
        <v>0</v>
      </c>
      <c r="AR24" s="2">
        <v>0</v>
      </c>
      <c r="AS24" s="23">
        <f t="shared" si="53"/>
        <v>1.9833399444664816E-4</v>
      </c>
      <c r="AT24" s="4">
        <f t="shared" si="54"/>
        <v>0</v>
      </c>
      <c r="AU24" s="2">
        <v>0</v>
      </c>
      <c r="AV24" s="2">
        <v>0</v>
      </c>
      <c r="AW24" s="23">
        <f t="shared" si="55"/>
        <v>1.9833399444664816E-4</v>
      </c>
      <c r="AX24" s="4">
        <f t="shared" si="56"/>
        <v>0</v>
      </c>
      <c r="AY24" s="2">
        <v>358</v>
      </c>
      <c r="AZ24" s="3">
        <f>((AY24-341))/(((1168*2)-341))</f>
        <v>8.5213032581453636E-3</v>
      </c>
      <c r="BA24" s="23">
        <f t="shared" si="57"/>
        <v>3.7871443157910549E-3</v>
      </c>
      <c r="BB24" s="4">
        <f t="shared" si="58"/>
        <v>21.482205513784461</v>
      </c>
      <c r="BC24" s="2">
        <v>0</v>
      </c>
      <c r="BD24" s="2">
        <v>0</v>
      </c>
      <c r="BE24" s="23">
        <f t="shared" si="59"/>
        <v>1.9833399444664816E-4</v>
      </c>
      <c r="BF24" s="4">
        <f t="shared" si="60"/>
        <v>0</v>
      </c>
    </row>
    <row r="25" spans="1:58" x14ac:dyDescent="0.2">
      <c r="A25" s="9" t="s">
        <v>41</v>
      </c>
      <c r="B25" s="9">
        <v>599</v>
      </c>
      <c r="C25" s="2">
        <v>805</v>
      </c>
      <c r="D25" s="22">
        <f t="shared" si="0"/>
        <v>0.46516290726817044</v>
      </c>
      <c r="E25" s="23">
        <f t="shared" si="1"/>
        <v>4.0812514063714229E-2</v>
      </c>
      <c r="F25" s="4">
        <f t="shared" si="2"/>
        <v>278.63258145363409</v>
      </c>
      <c r="G25" s="2">
        <v>795</v>
      </c>
      <c r="H25" s="3">
        <f t="shared" si="3"/>
        <v>0.22756892230576442</v>
      </c>
      <c r="I25" s="23">
        <f t="shared" si="4"/>
        <v>3.4438790240260864E-2</v>
      </c>
      <c r="J25" s="4">
        <f t="shared" si="34"/>
        <v>136.31378446115289</v>
      </c>
      <c r="K25" s="2">
        <v>375</v>
      </c>
      <c r="L25" s="3">
        <f t="shared" ref="L25:L26" si="65">((K25-341))/(((1168*2)-341))</f>
        <v>1.7042606516290727E-2</v>
      </c>
      <c r="M25" s="23">
        <f t="shared" si="36"/>
        <v>1.1208595337709848E-2</v>
      </c>
      <c r="N25" s="4">
        <f t="shared" si="37"/>
        <v>10.208521303258145</v>
      </c>
      <c r="O25" s="2">
        <v>0</v>
      </c>
      <c r="P25" s="2">
        <v>0</v>
      </c>
      <c r="Q25" s="23">
        <f t="shared" si="39"/>
        <v>8.3472454090150253E-4</v>
      </c>
      <c r="R25" s="4">
        <f t="shared" si="40"/>
        <v>0</v>
      </c>
      <c r="S25" s="2">
        <v>383</v>
      </c>
      <c r="T25" s="3">
        <f>((S25-341))/(((1168*2)-341))</f>
        <v>2.1052631578947368E-2</v>
      </c>
      <c r="U25" s="23">
        <f t="shared" si="41"/>
        <v>1.234109483369061E-2</v>
      </c>
      <c r="V25" s="4">
        <f t="shared" si="42"/>
        <v>12.610526315789473</v>
      </c>
      <c r="W25" s="2">
        <v>434</v>
      </c>
      <c r="X25" s="3">
        <f t="shared" si="62"/>
        <v>4.6616541353383459E-2</v>
      </c>
      <c r="Y25" s="23">
        <f t="shared" si="43"/>
        <v>1.7731713096162869E-2</v>
      </c>
      <c r="Z25" s="4">
        <f t="shared" si="44"/>
        <v>27.923308270676692</v>
      </c>
      <c r="AA25" s="2">
        <v>455</v>
      </c>
      <c r="AB25" s="3">
        <f t="shared" si="63"/>
        <v>5.7142857142857141E-2</v>
      </c>
      <c r="AC25" s="23">
        <f t="shared" si="45"/>
        <v>1.9438856135108793E-2</v>
      </c>
      <c r="AD25" s="4">
        <f t="shared" si="46"/>
        <v>34.228571428571428</v>
      </c>
      <c r="AE25" s="2">
        <v>0</v>
      </c>
      <c r="AF25" s="2">
        <v>0</v>
      </c>
      <c r="AG25" s="23">
        <f t="shared" si="47"/>
        <v>8.3472454090150253E-4</v>
      </c>
      <c r="AH25" s="4">
        <f t="shared" si="48"/>
        <v>0</v>
      </c>
      <c r="AI25" s="2">
        <v>0</v>
      </c>
      <c r="AJ25" s="2">
        <v>0</v>
      </c>
      <c r="AK25" s="23">
        <f t="shared" si="49"/>
        <v>8.3472454090150253E-4</v>
      </c>
      <c r="AL25" s="4">
        <f t="shared" si="50"/>
        <v>0</v>
      </c>
      <c r="AM25" s="2">
        <v>0</v>
      </c>
      <c r="AN25" s="2">
        <v>0</v>
      </c>
      <c r="AO25" s="23">
        <f t="shared" si="51"/>
        <v>8.3472454090150253E-4</v>
      </c>
      <c r="AP25" s="4">
        <f t="shared" si="52"/>
        <v>0</v>
      </c>
      <c r="AQ25" s="2">
        <v>0</v>
      </c>
      <c r="AR25" s="2">
        <v>0</v>
      </c>
      <c r="AS25" s="23">
        <f t="shared" si="53"/>
        <v>8.3472454090150253E-4</v>
      </c>
      <c r="AT25" s="4">
        <f t="shared" si="54"/>
        <v>0</v>
      </c>
      <c r="AU25" s="2">
        <v>0</v>
      </c>
      <c r="AV25" s="2">
        <v>0</v>
      </c>
      <c r="AW25" s="23">
        <f t="shared" si="55"/>
        <v>8.3472454090150253E-4</v>
      </c>
      <c r="AX25" s="4">
        <f t="shared" si="56"/>
        <v>0</v>
      </c>
      <c r="AY25" s="2">
        <v>0</v>
      </c>
      <c r="AZ25" s="2">
        <v>0</v>
      </c>
      <c r="BA25" s="23">
        <f t="shared" si="57"/>
        <v>8.3472454090150253E-4</v>
      </c>
      <c r="BB25" s="4">
        <f t="shared" si="58"/>
        <v>0</v>
      </c>
      <c r="BC25" s="2">
        <v>0</v>
      </c>
      <c r="BD25" s="2">
        <v>0</v>
      </c>
      <c r="BE25" s="23">
        <f t="shared" si="59"/>
        <v>8.3472454090150253E-4</v>
      </c>
      <c r="BF25" s="4">
        <f t="shared" si="60"/>
        <v>0</v>
      </c>
    </row>
    <row r="26" spans="1:58" x14ac:dyDescent="0.2">
      <c r="A26" s="9" t="s">
        <v>42</v>
      </c>
      <c r="B26" s="9">
        <v>226</v>
      </c>
      <c r="C26" s="2">
        <v>602</v>
      </c>
      <c r="D26" s="22">
        <f t="shared" si="0"/>
        <v>0.26165413533834586</v>
      </c>
      <c r="E26" s="23">
        <f t="shared" si="1"/>
        <v>5.9644997284057213E-2</v>
      </c>
      <c r="F26" s="4">
        <f t="shared" si="2"/>
        <v>59.133834586466165</v>
      </c>
      <c r="G26" s="2">
        <v>1042</v>
      </c>
      <c r="H26" s="3">
        <f t="shared" si="3"/>
        <v>0.35137844611528823</v>
      </c>
      <c r="I26" s="23">
        <f t="shared" si="4"/>
        <v>6.4592775617879836E-2</v>
      </c>
      <c r="J26" s="4">
        <f t="shared" si="34"/>
        <v>79.411528822055146</v>
      </c>
      <c r="K26" s="2">
        <v>378</v>
      </c>
      <c r="L26" s="3">
        <f t="shared" si="65"/>
        <v>1.8546365914786967E-2</v>
      </c>
      <c r="M26" s="23">
        <f t="shared" si="36"/>
        <v>1.9841447844775779E-2</v>
      </c>
      <c r="N26" s="4">
        <f t="shared" si="37"/>
        <v>4.1914786967418545</v>
      </c>
      <c r="O26" s="2">
        <v>0</v>
      </c>
      <c r="P26" s="2">
        <v>0</v>
      </c>
      <c r="Q26" s="23">
        <f t="shared" si="39"/>
        <v>2.2123893805309734E-3</v>
      </c>
      <c r="R26" s="4">
        <f t="shared" si="40"/>
        <v>0</v>
      </c>
      <c r="S26" s="2">
        <v>543</v>
      </c>
      <c r="T26" s="3">
        <f>((S26-341))/(((1168*2)-341))</f>
        <v>0.10125313283208021</v>
      </c>
      <c r="U26" s="23">
        <f t="shared" si="41"/>
        <v>4.1629768257521668E-2</v>
      </c>
      <c r="V26" s="4">
        <f t="shared" si="42"/>
        <v>22.883208020050127</v>
      </c>
      <c r="W26" s="2">
        <v>472</v>
      </c>
      <c r="X26" s="3">
        <f t="shared" si="62"/>
        <v>6.5664160401002508E-2</v>
      </c>
      <c r="Y26" s="23">
        <f t="shared" si="43"/>
        <v>3.4577754751863476E-2</v>
      </c>
      <c r="Z26" s="4">
        <f t="shared" si="44"/>
        <v>14.840100250626566</v>
      </c>
      <c r="AA26" s="2">
        <v>385</v>
      </c>
      <c r="AB26" s="3">
        <f t="shared" si="63"/>
        <v>2.2055137844611529E-2</v>
      </c>
      <c r="AC26" s="23">
        <f t="shared" si="45"/>
        <v>2.1402473798475916E-2</v>
      </c>
      <c r="AD26" s="4">
        <f t="shared" si="46"/>
        <v>4.9844611528822051</v>
      </c>
      <c r="AE26" s="2">
        <v>0</v>
      </c>
      <c r="AF26" s="2">
        <v>0</v>
      </c>
      <c r="AG26" s="23">
        <f t="shared" si="47"/>
        <v>2.2123893805309734E-3</v>
      </c>
      <c r="AH26" s="4">
        <f t="shared" si="48"/>
        <v>0</v>
      </c>
      <c r="AI26" s="2">
        <v>463</v>
      </c>
      <c r="AJ26" s="3">
        <f t="shared" si="64"/>
        <v>6.1152882205513785E-2</v>
      </c>
      <c r="AK26" s="23">
        <f t="shared" si="49"/>
        <v>3.3521498938319377E-2</v>
      </c>
      <c r="AL26" s="4">
        <f t="shared" si="50"/>
        <v>13.820551378446115</v>
      </c>
      <c r="AM26" s="2">
        <v>0</v>
      </c>
      <c r="AN26" s="2">
        <v>0</v>
      </c>
      <c r="AO26" s="23">
        <f t="shared" si="51"/>
        <v>2.2123893805309734E-3</v>
      </c>
      <c r="AP26" s="4">
        <f t="shared" si="52"/>
        <v>0</v>
      </c>
      <c r="AQ26" s="2">
        <v>0</v>
      </c>
      <c r="AR26" s="2">
        <v>0</v>
      </c>
      <c r="AS26" s="23">
        <f t="shared" si="53"/>
        <v>2.2123893805309734E-3</v>
      </c>
      <c r="AT26" s="4">
        <f t="shared" si="54"/>
        <v>0</v>
      </c>
      <c r="AU26" s="2">
        <v>0</v>
      </c>
      <c r="AV26" s="2">
        <v>0</v>
      </c>
      <c r="AW26" s="23">
        <f t="shared" si="55"/>
        <v>2.2123893805309734E-3</v>
      </c>
      <c r="AX26" s="4">
        <f t="shared" si="56"/>
        <v>0</v>
      </c>
      <c r="AY26" s="2">
        <v>0</v>
      </c>
      <c r="AZ26" s="2">
        <v>0</v>
      </c>
      <c r="BA26" s="23">
        <f t="shared" si="57"/>
        <v>2.2123893805309734E-3</v>
      </c>
      <c r="BB26" s="4">
        <f t="shared" si="58"/>
        <v>0</v>
      </c>
      <c r="BC26" s="2">
        <v>409</v>
      </c>
      <c r="BD26" s="3">
        <f>((BC26-341))/(((1168*2)-341))</f>
        <v>3.4085213032581455E-2</v>
      </c>
      <c r="BE26" s="23">
        <f t="shared" si="59"/>
        <v>2.5921607165356009E-2</v>
      </c>
      <c r="BF26" s="4">
        <f t="shared" si="60"/>
        <v>7.7032581453634084</v>
      </c>
    </row>
    <row r="27" spans="1:58" x14ac:dyDescent="0.2">
      <c r="A27" s="9" t="s">
        <v>43</v>
      </c>
      <c r="B27" s="9">
        <v>116</v>
      </c>
      <c r="C27" s="2">
        <v>611</v>
      </c>
      <c r="D27" s="22">
        <f t="shared" si="0"/>
        <v>0.27067669172932329</v>
      </c>
      <c r="E27" s="23">
        <f t="shared" si="1"/>
        <v>8.5517187931944044E-2</v>
      </c>
      <c r="F27" s="4">
        <f t="shared" si="2"/>
        <v>31.398496240601503</v>
      </c>
      <c r="G27" s="2">
        <v>1362</v>
      </c>
      <c r="H27" s="3">
        <f t="shared" si="3"/>
        <v>0.51177944862155389</v>
      </c>
      <c r="I27" s="23">
        <f t="shared" si="4"/>
        <v>9.5670452058240041E-2</v>
      </c>
      <c r="J27" s="4">
        <f t="shared" si="34"/>
        <v>59.366416040100248</v>
      </c>
      <c r="K27" s="2">
        <v>0</v>
      </c>
      <c r="L27" s="3">
        <v>0</v>
      </c>
      <c r="M27" s="23">
        <f t="shared" si="36"/>
        <v>4.3103448275862068E-3</v>
      </c>
      <c r="N27" s="4">
        <f t="shared" si="37"/>
        <v>0</v>
      </c>
      <c r="O27" s="2">
        <v>0</v>
      </c>
      <c r="P27" s="2">
        <v>0</v>
      </c>
      <c r="Q27" s="23">
        <f t="shared" si="39"/>
        <v>4.3103448275862068E-3</v>
      </c>
      <c r="R27" s="4">
        <f t="shared" si="40"/>
        <v>0</v>
      </c>
      <c r="S27" s="2">
        <v>0</v>
      </c>
      <c r="T27" s="2">
        <v>0</v>
      </c>
      <c r="U27" s="23">
        <f t="shared" si="41"/>
        <v>4.3103448275862068E-3</v>
      </c>
      <c r="V27" s="4">
        <f t="shared" si="42"/>
        <v>0</v>
      </c>
      <c r="W27" s="2">
        <v>524</v>
      </c>
      <c r="X27" s="3">
        <f t="shared" si="62"/>
        <v>9.1729323308270674E-2</v>
      </c>
      <c r="Y27" s="23">
        <f t="shared" si="43"/>
        <v>5.7065984425016696E-2</v>
      </c>
      <c r="Z27" s="4">
        <f t="shared" si="44"/>
        <v>10.640601503759399</v>
      </c>
      <c r="AA27" s="2">
        <v>507</v>
      </c>
      <c r="AB27" s="3">
        <f t="shared" si="63"/>
        <v>8.3208020050125314E-2</v>
      </c>
      <c r="AC27" s="23">
        <f t="shared" si="45"/>
        <v>5.4791019187329239E-2</v>
      </c>
      <c r="AD27" s="4">
        <f t="shared" si="46"/>
        <v>9.6521303258145359</v>
      </c>
      <c r="AE27" s="2">
        <v>0</v>
      </c>
      <c r="AF27" s="2">
        <v>0</v>
      </c>
      <c r="AG27" s="23">
        <f t="shared" si="47"/>
        <v>4.3103448275862068E-3</v>
      </c>
      <c r="AH27" s="4">
        <f t="shared" si="48"/>
        <v>0</v>
      </c>
      <c r="AI27" s="2">
        <v>0</v>
      </c>
      <c r="AJ27" s="2">
        <v>0</v>
      </c>
      <c r="AK27" s="23">
        <f t="shared" si="49"/>
        <v>4.3103448275862068E-3</v>
      </c>
      <c r="AL27" s="4">
        <f t="shared" si="50"/>
        <v>0</v>
      </c>
      <c r="AM27" s="2">
        <v>0</v>
      </c>
      <c r="AN27" s="2">
        <v>0</v>
      </c>
      <c r="AO27" s="23">
        <f t="shared" si="51"/>
        <v>4.3103448275862068E-3</v>
      </c>
      <c r="AP27" s="4">
        <f t="shared" si="52"/>
        <v>0</v>
      </c>
      <c r="AQ27" s="2">
        <v>0</v>
      </c>
      <c r="AR27" s="2">
        <v>0</v>
      </c>
      <c r="AS27" s="23">
        <f t="shared" si="53"/>
        <v>4.3103448275862068E-3</v>
      </c>
      <c r="AT27" s="4">
        <f t="shared" si="54"/>
        <v>0</v>
      </c>
      <c r="AU27" s="2">
        <v>0</v>
      </c>
      <c r="AV27" s="2">
        <v>0</v>
      </c>
      <c r="AW27" s="23">
        <f t="shared" si="55"/>
        <v>4.3103448275862068E-3</v>
      </c>
      <c r="AX27" s="4">
        <f t="shared" si="56"/>
        <v>0</v>
      </c>
      <c r="AY27" s="2">
        <v>0</v>
      </c>
      <c r="AZ27" s="2">
        <v>0</v>
      </c>
      <c r="BA27" s="23">
        <f t="shared" si="57"/>
        <v>4.3103448275862068E-3</v>
      </c>
      <c r="BB27" s="4">
        <f t="shared" si="58"/>
        <v>0</v>
      </c>
      <c r="BC27" s="2">
        <v>0</v>
      </c>
      <c r="BD27" s="2">
        <v>0</v>
      </c>
      <c r="BE27" s="23">
        <f t="shared" si="59"/>
        <v>4.3103448275862068E-3</v>
      </c>
      <c r="BF27" s="4">
        <f t="shared" si="60"/>
        <v>0</v>
      </c>
    </row>
    <row r="28" spans="1:58" x14ac:dyDescent="0.2">
      <c r="A28" s="9" t="s">
        <v>44</v>
      </c>
      <c r="B28" s="9">
        <v>641</v>
      </c>
      <c r="C28" s="2">
        <v>543</v>
      </c>
      <c r="D28" s="22">
        <f t="shared" si="0"/>
        <v>0.20250626566416041</v>
      </c>
      <c r="E28" s="23">
        <f t="shared" si="1"/>
        <v>3.1915037414200362E-2</v>
      </c>
      <c r="F28" s="4">
        <f t="shared" si="2"/>
        <v>129.80651629072682</v>
      </c>
      <c r="G28" s="2">
        <v>699</v>
      </c>
      <c r="H28" s="3">
        <f t="shared" si="3"/>
        <v>0.17944862155388472</v>
      </c>
      <c r="I28" s="23">
        <f t="shared" si="4"/>
        <v>3.0509629242463018E-2</v>
      </c>
      <c r="J28" s="4">
        <f t="shared" si="34"/>
        <v>115.02656641604011</v>
      </c>
      <c r="K28" s="2">
        <v>0</v>
      </c>
      <c r="L28" s="2">
        <v>0</v>
      </c>
      <c r="M28" s="23">
        <f t="shared" si="36"/>
        <v>7.8003120124804995E-4</v>
      </c>
      <c r="N28" s="4">
        <f t="shared" si="37"/>
        <v>0</v>
      </c>
      <c r="O28" s="2">
        <v>0</v>
      </c>
      <c r="P28" s="2">
        <v>0</v>
      </c>
      <c r="Q28" s="23">
        <f t="shared" si="39"/>
        <v>7.8003120124804995E-4</v>
      </c>
      <c r="R28" s="4">
        <f t="shared" si="40"/>
        <v>0</v>
      </c>
      <c r="S28" s="2">
        <v>0</v>
      </c>
      <c r="T28" s="2">
        <v>0</v>
      </c>
      <c r="U28" s="23">
        <f t="shared" si="41"/>
        <v>7.8003120124804995E-4</v>
      </c>
      <c r="V28" s="4">
        <f t="shared" si="42"/>
        <v>0</v>
      </c>
      <c r="W28" s="2">
        <v>1031</v>
      </c>
      <c r="X28" s="3">
        <f t="shared" ref="X28:X31" si="66">((W28-341))/(((1168*2)-341))</f>
        <v>0.34586466165413532</v>
      </c>
      <c r="Y28" s="23">
        <f t="shared" si="43"/>
        <v>3.7631345839693686E-2</v>
      </c>
      <c r="Z28" s="4">
        <f t="shared" si="44"/>
        <v>221.69924812030075</v>
      </c>
      <c r="AA28" s="2">
        <v>515</v>
      </c>
      <c r="AB28" s="3">
        <f t="shared" ref="AB28:AB31" si="67">((AA28-341))/(((1168*2)-341))</f>
        <v>8.7218045112781958E-2</v>
      </c>
      <c r="AC28" s="23">
        <f t="shared" si="45"/>
        <v>2.2640163267665644E-2</v>
      </c>
      <c r="AD28" s="4">
        <f t="shared" si="46"/>
        <v>55.906766917293233</v>
      </c>
      <c r="AE28" s="2">
        <v>0</v>
      </c>
      <c r="AF28" s="2">
        <v>0</v>
      </c>
      <c r="AG28" s="23">
        <f t="shared" si="47"/>
        <v>7.8003120124804995E-4</v>
      </c>
      <c r="AH28" s="4">
        <f t="shared" si="48"/>
        <v>0</v>
      </c>
      <c r="AI28" s="2">
        <v>0</v>
      </c>
      <c r="AJ28" s="2">
        <v>0</v>
      </c>
      <c r="AK28" s="23">
        <f t="shared" si="49"/>
        <v>7.8003120124804995E-4</v>
      </c>
      <c r="AL28" s="4">
        <f t="shared" si="50"/>
        <v>0</v>
      </c>
      <c r="AM28" s="2">
        <v>0</v>
      </c>
      <c r="AN28" s="2">
        <v>0</v>
      </c>
      <c r="AO28" s="23">
        <f t="shared" si="51"/>
        <v>7.8003120124804995E-4</v>
      </c>
      <c r="AP28" s="4">
        <f t="shared" si="52"/>
        <v>0</v>
      </c>
      <c r="AQ28" s="2">
        <v>0</v>
      </c>
      <c r="AR28" s="2">
        <v>0</v>
      </c>
      <c r="AS28" s="23">
        <f t="shared" si="53"/>
        <v>7.8003120124804995E-4</v>
      </c>
      <c r="AT28" s="4">
        <f t="shared" si="54"/>
        <v>0</v>
      </c>
      <c r="AU28" s="2">
        <v>0</v>
      </c>
      <c r="AV28" s="2">
        <v>0</v>
      </c>
      <c r="AW28" s="23">
        <f t="shared" si="55"/>
        <v>7.8003120124804995E-4</v>
      </c>
      <c r="AX28" s="4">
        <f t="shared" si="56"/>
        <v>0</v>
      </c>
      <c r="AY28" s="2">
        <v>0</v>
      </c>
      <c r="AZ28" s="2">
        <v>0</v>
      </c>
      <c r="BA28" s="23">
        <f t="shared" si="57"/>
        <v>7.8003120124804995E-4</v>
      </c>
      <c r="BB28" s="4">
        <f t="shared" si="58"/>
        <v>0</v>
      </c>
      <c r="BC28" s="2">
        <v>0</v>
      </c>
      <c r="BD28" s="2">
        <v>0</v>
      </c>
      <c r="BE28" s="23">
        <f t="shared" si="59"/>
        <v>7.8003120124804995E-4</v>
      </c>
      <c r="BF28" s="4">
        <f t="shared" si="60"/>
        <v>0</v>
      </c>
    </row>
    <row r="29" spans="1:58" x14ac:dyDescent="0.2">
      <c r="A29" s="9" t="s">
        <v>45</v>
      </c>
      <c r="B29" s="9">
        <v>294</v>
      </c>
      <c r="C29" s="2">
        <v>429</v>
      </c>
      <c r="D29" s="22">
        <f t="shared" si="0"/>
        <v>8.8220551378446116E-2</v>
      </c>
      <c r="E29" s="23">
        <f t="shared" si="1"/>
        <v>3.4175895991699998E-2</v>
      </c>
      <c r="F29" s="4">
        <f t="shared" si="2"/>
        <v>25.936842105263157</v>
      </c>
      <c r="G29" s="2">
        <v>649</v>
      </c>
      <c r="H29" s="3">
        <f t="shared" si="3"/>
        <v>0.15438596491228071</v>
      </c>
      <c r="I29" s="23">
        <f t="shared" si="4"/>
        <v>4.3073227529496459E-2</v>
      </c>
      <c r="J29" s="4">
        <f t="shared" si="34"/>
        <v>45.389473684210529</v>
      </c>
      <c r="K29" s="2">
        <v>0</v>
      </c>
      <c r="L29" s="2">
        <v>0</v>
      </c>
      <c r="M29" s="23">
        <f t="shared" si="36"/>
        <v>1.7006802721088435E-3</v>
      </c>
      <c r="N29" s="4">
        <f t="shared" si="37"/>
        <v>0</v>
      </c>
      <c r="O29" s="2">
        <v>0</v>
      </c>
      <c r="P29" s="2">
        <v>0</v>
      </c>
      <c r="Q29" s="23">
        <f t="shared" si="39"/>
        <v>1.7006802721088435E-3</v>
      </c>
      <c r="R29" s="4">
        <f t="shared" si="40"/>
        <v>0</v>
      </c>
      <c r="S29" s="2">
        <v>0</v>
      </c>
      <c r="T29" s="2">
        <v>0</v>
      </c>
      <c r="U29" s="23">
        <f t="shared" si="41"/>
        <v>1.7006802721088435E-3</v>
      </c>
      <c r="V29" s="4">
        <f t="shared" si="42"/>
        <v>0</v>
      </c>
      <c r="W29" s="2">
        <v>993</v>
      </c>
      <c r="X29" s="3">
        <f t="shared" si="66"/>
        <v>0.32681704260651628</v>
      </c>
      <c r="Y29" s="23">
        <f t="shared" si="43"/>
        <v>5.5408950499571598E-2</v>
      </c>
      <c r="Z29" s="4">
        <f t="shared" si="44"/>
        <v>96.084210526315786</v>
      </c>
      <c r="AA29" s="2">
        <v>740</v>
      </c>
      <c r="AB29" s="3">
        <f t="shared" si="67"/>
        <v>0.2</v>
      </c>
      <c r="AC29" s="23">
        <f t="shared" si="45"/>
        <v>4.7502449318528553E-2</v>
      </c>
      <c r="AD29" s="4">
        <f t="shared" si="46"/>
        <v>58.800000000000004</v>
      </c>
      <c r="AE29" s="2">
        <v>0</v>
      </c>
      <c r="AF29" s="2">
        <v>0</v>
      </c>
      <c r="AG29" s="23">
        <f t="shared" si="47"/>
        <v>1.7006802721088435E-3</v>
      </c>
      <c r="AH29" s="4">
        <f t="shared" si="48"/>
        <v>0</v>
      </c>
      <c r="AI29" s="2">
        <v>0</v>
      </c>
      <c r="AJ29" s="2">
        <v>0</v>
      </c>
      <c r="AK29" s="23">
        <f t="shared" si="49"/>
        <v>1.7006802721088435E-3</v>
      </c>
      <c r="AL29" s="4">
        <f t="shared" si="50"/>
        <v>0</v>
      </c>
      <c r="AM29" s="2">
        <v>0</v>
      </c>
      <c r="AN29" s="2">
        <v>0</v>
      </c>
      <c r="AO29" s="23">
        <f t="shared" si="51"/>
        <v>1.7006802721088435E-3</v>
      </c>
      <c r="AP29" s="4">
        <f t="shared" si="52"/>
        <v>0</v>
      </c>
      <c r="AQ29" s="2">
        <v>0</v>
      </c>
      <c r="AR29" s="2">
        <v>0</v>
      </c>
      <c r="AS29" s="23">
        <f t="shared" si="53"/>
        <v>1.7006802721088435E-3</v>
      </c>
      <c r="AT29" s="4">
        <f t="shared" si="54"/>
        <v>0</v>
      </c>
      <c r="AU29" s="2">
        <v>0</v>
      </c>
      <c r="AV29" s="2">
        <v>0</v>
      </c>
      <c r="AW29" s="23">
        <f t="shared" si="55"/>
        <v>1.7006802721088435E-3</v>
      </c>
      <c r="AX29" s="4">
        <f t="shared" si="56"/>
        <v>0</v>
      </c>
      <c r="AY29" s="2">
        <v>0</v>
      </c>
      <c r="AZ29" s="2">
        <v>0</v>
      </c>
      <c r="BA29" s="23">
        <f t="shared" si="57"/>
        <v>1.7006802721088435E-3</v>
      </c>
      <c r="BB29" s="4">
        <f t="shared" si="58"/>
        <v>0</v>
      </c>
      <c r="BC29" s="2">
        <v>0</v>
      </c>
      <c r="BD29" s="2">
        <v>0</v>
      </c>
      <c r="BE29" s="23">
        <f t="shared" si="59"/>
        <v>1.7006802721088435E-3</v>
      </c>
      <c r="BF29" s="4">
        <f t="shared" si="60"/>
        <v>0</v>
      </c>
    </row>
    <row r="30" spans="1:58" x14ac:dyDescent="0.2">
      <c r="A30" s="9" t="s">
        <v>46</v>
      </c>
      <c r="B30" s="9">
        <v>224</v>
      </c>
      <c r="C30" s="2">
        <v>470</v>
      </c>
      <c r="D30" s="22">
        <f t="shared" si="0"/>
        <v>0.1293233082706767</v>
      </c>
      <c r="E30" s="23">
        <f t="shared" si="1"/>
        <v>4.627449469545989E-2</v>
      </c>
      <c r="F30" s="4">
        <f t="shared" si="2"/>
        <v>28.96842105263158</v>
      </c>
      <c r="G30" s="2">
        <v>406</v>
      </c>
      <c r="H30" s="3">
        <f t="shared" si="3"/>
        <v>3.2581453634085211E-2</v>
      </c>
      <c r="I30" s="23">
        <f t="shared" si="4"/>
        <v>2.5534297099884619E-2</v>
      </c>
      <c r="J30" s="4">
        <f t="shared" si="34"/>
        <v>7.2982456140350873</v>
      </c>
      <c r="K30" s="2">
        <v>0</v>
      </c>
      <c r="L30" s="2">
        <v>0</v>
      </c>
      <c r="M30" s="23">
        <f t="shared" si="36"/>
        <v>2.232142857142857E-3</v>
      </c>
      <c r="N30" s="4">
        <f t="shared" si="37"/>
        <v>0</v>
      </c>
      <c r="O30" s="2">
        <v>0</v>
      </c>
      <c r="P30" s="2">
        <v>0</v>
      </c>
      <c r="Q30" s="23">
        <f t="shared" si="39"/>
        <v>2.232142857142857E-3</v>
      </c>
      <c r="R30" s="4">
        <f t="shared" si="40"/>
        <v>0</v>
      </c>
      <c r="S30" s="2">
        <v>0</v>
      </c>
      <c r="T30" s="2">
        <v>0</v>
      </c>
      <c r="U30" s="23">
        <f t="shared" si="41"/>
        <v>2.232142857142857E-3</v>
      </c>
      <c r="V30" s="4">
        <f t="shared" si="42"/>
        <v>0</v>
      </c>
      <c r="W30" s="2">
        <v>1338</v>
      </c>
      <c r="X30" s="3">
        <f t="shared" si="66"/>
        <v>0.49974937343358394</v>
      </c>
      <c r="Y30" s="23">
        <f t="shared" si="43"/>
        <v>6.7857788570642896E-2</v>
      </c>
      <c r="Z30" s="4">
        <f t="shared" si="44"/>
        <v>111.9438596491228</v>
      </c>
      <c r="AA30" s="2">
        <v>740</v>
      </c>
      <c r="AB30" s="3">
        <f t="shared" si="67"/>
        <v>0.2</v>
      </c>
      <c r="AC30" s="23">
        <f t="shared" si="45"/>
        <v>5.4732666023444988E-2</v>
      </c>
      <c r="AD30" s="4">
        <f t="shared" si="46"/>
        <v>44.800000000000004</v>
      </c>
      <c r="AE30" s="2">
        <v>0</v>
      </c>
      <c r="AF30" s="2">
        <v>0</v>
      </c>
      <c r="AG30" s="23">
        <f t="shared" si="47"/>
        <v>2.232142857142857E-3</v>
      </c>
      <c r="AH30" s="4">
        <f t="shared" si="48"/>
        <v>0</v>
      </c>
      <c r="AI30" s="2">
        <v>0</v>
      </c>
      <c r="AJ30" s="2">
        <v>0</v>
      </c>
      <c r="AK30" s="23">
        <f t="shared" si="49"/>
        <v>2.232142857142857E-3</v>
      </c>
      <c r="AL30" s="4">
        <f t="shared" si="50"/>
        <v>0</v>
      </c>
      <c r="AM30" s="2">
        <v>0</v>
      </c>
      <c r="AN30" s="2">
        <v>0</v>
      </c>
      <c r="AO30" s="23">
        <f t="shared" si="51"/>
        <v>2.232142857142857E-3</v>
      </c>
      <c r="AP30" s="4">
        <f t="shared" si="52"/>
        <v>0</v>
      </c>
      <c r="AQ30" s="2">
        <v>0</v>
      </c>
      <c r="AR30" s="2">
        <v>0</v>
      </c>
      <c r="AS30" s="23">
        <f t="shared" si="53"/>
        <v>2.232142857142857E-3</v>
      </c>
      <c r="AT30" s="4">
        <f t="shared" si="54"/>
        <v>0</v>
      </c>
      <c r="AU30" s="2">
        <v>0</v>
      </c>
      <c r="AV30" s="2">
        <v>0</v>
      </c>
      <c r="AW30" s="23">
        <f t="shared" si="55"/>
        <v>2.232142857142857E-3</v>
      </c>
      <c r="AX30" s="4">
        <f t="shared" si="56"/>
        <v>0</v>
      </c>
      <c r="AY30" s="2">
        <v>0</v>
      </c>
      <c r="AZ30" s="2">
        <v>0</v>
      </c>
      <c r="BA30" s="23">
        <f t="shared" si="57"/>
        <v>2.232142857142857E-3</v>
      </c>
      <c r="BB30" s="4">
        <f t="shared" si="58"/>
        <v>0</v>
      </c>
      <c r="BC30" s="2">
        <v>0</v>
      </c>
      <c r="BD30" s="2">
        <v>0</v>
      </c>
      <c r="BE30" s="23">
        <f t="shared" si="59"/>
        <v>2.232142857142857E-3</v>
      </c>
      <c r="BF30" s="4">
        <f t="shared" si="60"/>
        <v>0</v>
      </c>
    </row>
    <row r="31" spans="1:58" x14ac:dyDescent="0.2">
      <c r="A31" s="9" t="s">
        <v>47</v>
      </c>
      <c r="B31" s="9">
        <v>129</v>
      </c>
      <c r="C31" s="2">
        <v>551</v>
      </c>
      <c r="D31" s="22">
        <f t="shared" si="0"/>
        <v>0.21052631578947367</v>
      </c>
      <c r="E31" s="23">
        <f t="shared" si="1"/>
        <v>7.4503351407387897E-2</v>
      </c>
      <c r="F31" s="4">
        <f t="shared" si="2"/>
        <v>27.157894736842103</v>
      </c>
      <c r="G31" s="2">
        <v>0</v>
      </c>
      <c r="H31" s="3">
        <v>0</v>
      </c>
      <c r="I31" s="23">
        <f t="shared" si="4"/>
        <v>3.875968992248062E-3</v>
      </c>
      <c r="J31" s="4">
        <f t="shared" si="34"/>
        <v>0</v>
      </c>
      <c r="K31" s="2">
        <v>0</v>
      </c>
      <c r="L31" s="2">
        <v>0</v>
      </c>
      <c r="M31" s="23">
        <f t="shared" si="36"/>
        <v>3.875968992248062E-3</v>
      </c>
      <c r="N31" s="4">
        <f t="shared" si="37"/>
        <v>0</v>
      </c>
      <c r="O31" s="2">
        <v>0</v>
      </c>
      <c r="P31" s="2">
        <v>0</v>
      </c>
      <c r="Q31" s="23">
        <f t="shared" si="39"/>
        <v>3.875968992248062E-3</v>
      </c>
      <c r="R31" s="4">
        <f t="shared" si="40"/>
        <v>0</v>
      </c>
      <c r="S31" s="2">
        <v>0</v>
      </c>
      <c r="T31" s="2">
        <v>0</v>
      </c>
      <c r="U31" s="23">
        <f t="shared" si="41"/>
        <v>3.875968992248062E-3</v>
      </c>
      <c r="V31" s="4">
        <f t="shared" si="42"/>
        <v>0</v>
      </c>
      <c r="W31" s="2">
        <v>1428</v>
      </c>
      <c r="X31" s="3">
        <f t="shared" si="66"/>
        <v>0.54486215538847116</v>
      </c>
      <c r="Y31" s="23">
        <f t="shared" si="43"/>
        <v>9.0147177704973852E-2</v>
      </c>
      <c r="Z31" s="4">
        <f t="shared" si="44"/>
        <v>70.28721804511278</v>
      </c>
      <c r="AA31" s="2">
        <v>484</v>
      </c>
      <c r="AB31" s="3">
        <f t="shared" si="67"/>
        <v>7.1679197994987467E-2</v>
      </c>
      <c r="AC31" s="23">
        <f t="shared" si="45"/>
        <v>4.8564563546402567E-2</v>
      </c>
      <c r="AD31" s="4">
        <f t="shared" si="46"/>
        <v>9.246616541353383</v>
      </c>
      <c r="AE31" s="2">
        <v>0</v>
      </c>
      <c r="AF31" s="2">
        <v>0</v>
      </c>
      <c r="AG31" s="23">
        <f t="shared" si="47"/>
        <v>3.875968992248062E-3</v>
      </c>
      <c r="AH31" s="4">
        <f t="shared" si="48"/>
        <v>0</v>
      </c>
      <c r="AI31" s="2">
        <v>0</v>
      </c>
      <c r="AJ31" s="2">
        <v>0</v>
      </c>
      <c r="AK31" s="23">
        <f t="shared" si="49"/>
        <v>3.875968992248062E-3</v>
      </c>
      <c r="AL31" s="4">
        <f t="shared" si="50"/>
        <v>0</v>
      </c>
      <c r="AM31" s="2">
        <v>0</v>
      </c>
      <c r="AN31" s="2">
        <v>0</v>
      </c>
      <c r="AO31" s="23">
        <f t="shared" si="51"/>
        <v>3.875968992248062E-3</v>
      </c>
      <c r="AP31" s="4">
        <f t="shared" si="52"/>
        <v>0</v>
      </c>
      <c r="AQ31" s="2">
        <v>0</v>
      </c>
      <c r="AR31" s="2">
        <v>0</v>
      </c>
      <c r="AS31" s="23">
        <f t="shared" si="53"/>
        <v>3.875968992248062E-3</v>
      </c>
      <c r="AT31" s="4">
        <f t="shared" si="54"/>
        <v>0</v>
      </c>
      <c r="AU31" s="2">
        <v>0</v>
      </c>
      <c r="AV31" s="2">
        <v>0</v>
      </c>
      <c r="AW31" s="23">
        <f t="shared" si="55"/>
        <v>3.875968992248062E-3</v>
      </c>
      <c r="AX31" s="4">
        <f t="shared" si="56"/>
        <v>0</v>
      </c>
      <c r="AY31" s="2">
        <v>0</v>
      </c>
      <c r="AZ31" s="2">
        <v>0</v>
      </c>
      <c r="BA31" s="23">
        <f t="shared" si="57"/>
        <v>3.875968992248062E-3</v>
      </c>
      <c r="BB31" s="4">
        <f t="shared" si="58"/>
        <v>0</v>
      </c>
      <c r="BC31" s="2">
        <v>0</v>
      </c>
      <c r="BD31" s="2">
        <v>0</v>
      </c>
      <c r="BE31" s="23">
        <f t="shared" si="59"/>
        <v>3.875968992248062E-3</v>
      </c>
      <c r="BF31" s="4">
        <f t="shared" si="60"/>
        <v>0</v>
      </c>
    </row>
    <row r="32" spans="1:58" x14ac:dyDescent="0.2">
      <c r="A32" s="9" t="s">
        <v>48</v>
      </c>
      <c r="B32" s="9">
        <v>121</v>
      </c>
      <c r="C32" s="2">
        <v>368</v>
      </c>
      <c r="D32" s="22">
        <f t="shared" si="0"/>
        <v>2.7067669172932331E-2</v>
      </c>
      <c r="E32" s="23">
        <f t="shared" si="1"/>
        <v>3.3167924407607061E-2</v>
      </c>
      <c r="F32" s="4">
        <f t="shared" si="2"/>
        <v>3.2751879699248119</v>
      </c>
      <c r="G32" s="2">
        <v>0</v>
      </c>
      <c r="H32" s="2">
        <v>0</v>
      </c>
      <c r="I32" s="23">
        <f t="shared" si="4"/>
        <v>4.1322314049586778E-3</v>
      </c>
      <c r="J32" s="4">
        <f t="shared" si="34"/>
        <v>0</v>
      </c>
      <c r="K32" s="2">
        <v>0</v>
      </c>
      <c r="L32" s="2">
        <v>0</v>
      </c>
      <c r="M32" s="23">
        <f t="shared" si="36"/>
        <v>4.1322314049586778E-3</v>
      </c>
      <c r="N32" s="4">
        <f t="shared" si="37"/>
        <v>0</v>
      </c>
      <c r="O32" s="2">
        <v>0</v>
      </c>
      <c r="P32" s="2">
        <v>0</v>
      </c>
      <c r="Q32" s="23">
        <f t="shared" si="39"/>
        <v>4.1322314049586778E-3</v>
      </c>
      <c r="R32" s="4">
        <f t="shared" si="40"/>
        <v>0</v>
      </c>
      <c r="S32" s="2">
        <v>0</v>
      </c>
      <c r="T32" s="2">
        <v>0</v>
      </c>
      <c r="U32" s="23">
        <f t="shared" si="41"/>
        <v>4.1322314049586778E-3</v>
      </c>
      <c r="V32" s="4">
        <f t="shared" si="42"/>
        <v>0</v>
      </c>
      <c r="W32" s="2">
        <v>1844</v>
      </c>
      <c r="X32" s="3">
        <f t="shared" ref="X32:X34" si="68">((W32-341))/(((1168*2)-341))</f>
        <v>0.75338345864661649</v>
      </c>
      <c r="Y32" s="23">
        <f t="shared" si="43"/>
        <v>8.1255351305989001E-2</v>
      </c>
      <c r="Z32" s="4">
        <f t="shared" si="44"/>
        <v>91.159398496240598</v>
      </c>
      <c r="AA32" s="2">
        <v>0</v>
      </c>
      <c r="AB32" s="2">
        <v>0</v>
      </c>
      <c r="AC32" s="23">
        <f t="shared" si="45"/>
        <v>4.1322314049586778E-3</v>
      </c>
      <c r="AD32" s="4">
        <f t="shared" si="46"/>
        <v>0</v>
      </c>
      <c r="AE32" s="2">
        <v>483</v>
      </c>
      <c r="AF32" s="3">
        <f>((AE32-341))/(((1168*2)-341))</f>
        <v>7.1177944862155382E-2</v>
      </c>
      <c r="AG32" s="23">
        <f t="shared" si="47"/>
        <v>5.0137167330093234E-2</v>
      </c>
      <c r="AH32" s="4">
        <f t="shared" si="48"/>
        <v>8.6125313283208005</v>
      </c>
      <c r="AI32" s="2">
        <v>0</v>
      </c>
      <c r="AJ32" s="2">
        <v>0</v>
      </c>
      <c r="AK32" s="23">
        <f t="shared" si="49"/>
        <v>4.1322314049586778E-3</v>
      </c>
      <c r="AL32" s="4">
        <f t="shared" si="50"/>
        <v>0</v>
      </c>
      <c r="AM32" s="2">
        <v>0</v>
      </c>
      <c r="AN32" s="2">
        <v>0</v>
      </c>
      <c r="AO32" s="23">
        <f t="shared" si="51"/>
        <v>4.1322314049586778E-3</v>
      </c>
      <c r="AP32" s="4">
        <f t="shared" si="52"/>
        <v>0</v>
      </c>
      <c r="AQ32" s="2">
        <v>0</v>
      </c>
      <c r="AR32" s="2">
        <v>0</v>
      </c>
      <c r="AS32" s="23">
        <f t="shared" si="53"/>
        <v>4.1322314049586778E-3</v>
      </c>
      <c r="AT32" s="4">
        <f t="shared" si="54"/>
        <v>0</v>
      </c>
      <c r="AU32" s="2">
        <v>0</v>
      </c>
      <c r="AV32" s="2">
        <v>0</v>
      </c>
      <c r="AW32" s="23">
        <f t="shared" si="55"/>
        <v>4.1322314049586778E-3</v>
      </c>
      <c r="AX32" s="4">
        <f t="shared" si="56"/>
        <v>0</v>
      </c>
      <c r="AY32" s="2">
        <v>0</v>
      </c>
      <c r="AZ32" s="2">
        <v>0</v>
      </c>
      <c r="BA32" s="23">
        <f t="shared" si="57"/>
        <v>4.1322314049586778E-3</v>
      </c>
      <c r="BB32" s="4">
        <f t="shared" si="58"/>
        <v>0</v>
      </c>
      <c r="BC32" s="2">
        <v>0</v>
      </c>
      <c r="BD32" s="2">
        <v>0</v>
      </c>
      <c r="BE32" s="23">
        <f t="shared" si="59"/>
        <v>4.1322314049586778E-3</v>
      </c>
      <c r="BF32" s="4">
        <f t="shared" si="60"/>
        <v>0</v>
      </c>
    </row>
    <row r="33" spans="1:58" x14ac:dyDescent="0.2">
      <c r="A33" s="9" t="s">
        <v>49</v>
      </c>
      <c r="B33" s="9">
        <v>1110</v>
      </c>
      <c r="C33" s="2">
        <v>365</v>
      </c>
      <c r="D33" s="22">
        <f t="shared" si="0"/>
        <v>2.4060150375939851E-2</v>
      </c>
      <c r="E33" s="23">
        <f t="shared" si="1"/>
        <v>9.4692968959041134E-3</v>
      </c>
      <c r="F33" s="4">
        <f t="shared" si="2"/>
        <v>26.706766917293233</v>
      </c>
      <c r="G33" s="2">
        <v>393</v>
      </c>
      <c r="H33" s="3">
        <f>((G33-341))/(((1168*2)-341))</f>
        <v>2.606516290726817E-2</v>
      </c>
      <c r="I33" s="23">
        <f t="shared" si="4"/>
        <v>9.8279158497049622E-3</v>
      </c>
      <c r="J33" s="4">
        <f t="shared" si="34"/>
        <v>28.93233082706767</v>
      </c>
      <c r="K33" s="2">
        <v>0</v>
      </c>
      <c r="L33" s="2">
        <v>0</v>
      </c>
      <c r="M33" s="23">
        <f t="shared" si="36"/>
        <v>4.5045045045045046E-4</v>
      </c>
      <c r="N33" s="4">
        <f t="shared" si="37"/>
        <v>0</v>
      </c>
      <c r="O33" s="2">
        <v>0</v>
      </c>
      <c r="P33" s="2">
        <v>0</v>
      </c>
      <c r="Q33" s="23">
        <f t="shared" si="39"/>
        <v>4.5045045045045046E-4</v>
      </c>
      <c r="R33" s="4">
        <f t="shared" si="40"/>
        <v>0</v>
      </c>
      <c r="S33" s="2">
        <v>372</v>
      </c>
      <c r="T33" s="3">
        <f>((S33-341))/(((1168*2)-341))</f>
        <v>1.5538847117794486E-2</v>
      </c>
      <c r="U33" s="23">
        <f t="shared" si="41"/>
        <v>7.7299074825565254E-3</v>
      </c>
      <c r="V33" s="4">
        <f t="shared" si="42"/>
        <v>17.248120300751879</v>
      </c>
      <c r="W33" s="2">
        <v>1714</v>
      </c>
      <c r="X33" s="3">
        <f t="shared" si="68"/>
        <v>0.68822055137844607</v>
      </c>
      <c r="Y33" s="23">
        <f t="shared" si="43"/>
        <v>2.7713715091181593E-2</v>
      </c>
      <c r="Z33" s="4">
        <f t="shared" si="44"/>
        <v>763.92481203007515</v>
      </c>
      <c r="AA33" s="2">
        <v>408</v>
      </c>
      <c r="AB33" s="3">
        <f t="shared" ref="AB33:AB34" si="69">((AA33-341))/(((1168*2)-341))</f>
        <v>3.3583959899749376E-2</v>
      </c>
      <c r="AC33" s="23">
        <f t="shared" si="45"/>
        <v>1.10536836825676E-2</v>
      </c>
      <c r="AD33" s="4">
        <f t="shared" si="46"/>
        <v>37.278195488721806</v>
      </c>
      <c r="AE33" s="2">
        <v>0</v>
      </c>
      <c r="AF33" s="2">
        <v>0</v>
      </c>
      <c r="AG33" s="23">
        <f t="shared" si="47"/>
        <v>4.5045045045045046E-4</v>
      </c>
      <c r="AH33" s="4">
        <f t="shared" si="48"/>
        <v>0</v>
      </c>
      <c r="AI33" s="2">
        <v>460</v>
      </c>
      <c r="AJ33" s="3">
        <f>((AI33-341))/(((1168*2)-341))</f>
        <v>5.9649122807017542E-2</v>
      </c>
      <c r="AK33" s="23">
        <f t="shared" si="49"/>
        <v>1.4389632687570132E-2</v>
      </c>
      <c r="AL33" s="4">
        <f t="shared" si="50"/>
        <v>66.210526315789465</v>
      </c>
      <c r="AM33" s="2">
        <v>369</v>
      </c>
      <c r="AN33" s="3">
        <f>((AM33-341))/(((1168*2)-341))</f>
        <v>1.4035087719298246E-2</v>
      </c>
      <c r="AO33" s="23">
        <f t="shared" si="51"/>
        <v>7.3739966400072215E-3</v>
      </c>
      <c r="AP33" s="4">
        <f t="shared" si="52"/>
        <v>15.578947368421053</v>
      </c>
      <c r="AQ33" s="2">
        <v>357</v>
      </c>
      <c r="AR33" s="3">
        <f>((AQ33-341))/(((1168*2)-341))</f>
        <v>8.0200501253132831E-3</v>
      </c>
      <c r="AS33" s="23">
        <f t="shared" si="53"/>
        <v>5.7000996915193367E-3</v>
      </c>
      <c r="AT33" s="4">
        <f t="shared" si="54"/>
        <v>8.9022556390977439</v>
      </c>
      <c r="AU33" s="2">
        <v>377</v>
      </c>
      <c r="AV33" s="3">
        <f>((AU33-341))/(((1168*2)-341))</f>
        <v>1.8045112781954888E-2</v>
      </c>
      <c r="AW33" s="23">
        <f t="shared" si="55"/>
        <v>8.2850331037913651E-3</v>
      </c>
      <c r="AX33" s="4">
        <f t="shared" si="56"/>
        <v>20.030075187969928</v>
      </c>
      <c r="AY33" s="2">
        <v>0</v>
      </c>
      <c r="AZ33" s="2">
        <v>0</v>
      </c>
      <c r="BA33" s="23">
        <f t="shared" si="57"/>
        <v>4.5045045045045046E-4</v>
      </c>
      <c r="BB33" s="4">
        <f t="shared" si="58"/>
        <v>0</v>
      </c>
      <c r="BC33" s="2">
        <v>386</v>
      </c>
      <c r="BD33" s="3">
        <f>((BC33-341))/(((1168*2)-341))</f>
        <v>2.2556390977443608E-2</v>
      </c>
      <c r="BE33" s="23">
        <f t="shared" si="59"/>
        <v>9.1896360097403346E-3</v>
      </c>
      <c r="BF33" s="4">
        <f t="shared" si="60"/>
        <v>25.037593984962406</v>
      </c>
    </row>
    <row r="34" spans="1:58" x14ac:dyDescent="0.2">
      <c r="A34" s="9" t="s">
        <v>50</v>
      </c>
      <c r="B34" s="9">
        <v>499</v>
      </c>
      <c r="C34" s="2">
        <v>390</v>
      </c>
      <c r="D34" s="22">
        <f t="shared" si="0"/>
        <v>4.912280701754386E-2</v>
      </c>
      <c r="E34" s="23">
        <f t="shared" si="1"/>
        <v>1.9984145367169231E-2</v>
      </c>
      <c r="F34" s="4">
        <f t="shared" si="2"/>
        <v>24.512280701754385</v>
      </c>
      <c r="G34" s="2">
        <v>0</v>
      </c>
      <c r="H34" s="2">
        <v>0</v>
      </c>
      <c r="I34" s="23">
        <f t="shared" si="4"/>
        <v>1.002004008016032E-3</v>
      </c>
      <c r="J34" s="4">
        <f t="shared" si="34"/>
        <v>0</v>
      </c>
      <c r="K34" s="2">
        <v>0</v>
      </c>
      <c r="L34" s="2">
        <v>0</v>
      </c>
      <c r="M34" s="23">
        <f t="shared" si="36"/>
        <v>1.002004008016032E-3</v>
      </c>
      <c r="N34" s="4">
        <f t="shared" si="37"/>
        <v>0</v>
      </c>
      <c r="O34" s="2">
        <v>0</v>
      </c>
      <c r="P34" s="2">
        <v>0</v>
      </c>
      <c r="Q34" s="23">
        <f t="shared" si="39"/>
        <v>1.002004008016032E-3</v>
      </c>
      <c r="R34" s="4">
        <f t="shared" si="40"/>
        <v>0</v>
      </c>
      <c r="S34" s="2">
        <v>0</v>
      </c>
      <c r="T34" s="2">
        <v>0</v>
      </c>
      <c r="U34" s="23">
        <f t="shared" si="41"/>
        <v>1.002004008016032E-3</v>
      </c>
      <c r="V34" s="4">
        <f t="shared" si="42"/>
        <v>0</v>
      </c>
      <c r="W34" s="2">
        <v>1540</v>
      </c>
      <c r="X34" s="3">
        <f t="shared" si="68"/>
        <v>0.6010025062656642</v>
      </c>
      <c r="Y34" s="23">
        <f t="shared" si="43"/>
        <v>4.4011526944970882E-2</v>
      </c>
      <c r="Z34" s="4">
        <f t="shared" si="44"/>
        <v>299.90025062656645</v>
      </c>
      <c r="AA34" s="2">
        <v>727</v>
      </c>
      <c r="AB34" s="3">
        <f t="shared" si="69"/>
        <v>0.19348370927318295</v>
      </c>
      <c r="AC34" s="23">
        <f t="shared" si="45"/>
        <v>3.5697266243023974E-2</v>
      </c>
      <c r="AD34" s="4">
        <f t="shared" si="46"/>
        <v>96.548370927318288</v>
      </c>
      <c r="AE34" s="2">
        <v>0</v>
      </c>
      <c r="AF34" s="2">
        <v>0</v>
      </c>
      <c r="AG34" s="23">
        <f t="shared" si="47"/>
        <v>1.002004008016032E-3</v>
      </c>
      <c r="AH34" s="4">
        <f t="shared" si="48"/>
        <v>0</v>
      </c>
      <c r="AI34" s="2">
        <v>0</v>
      </c>
      <c r="AJ34" s="2">
        <v>0</v>
      </c>
      <c r="AK34" s="23">
        <f t="shared" si="49"/>
        <v>1.002004008016032E-3</v>
      </c>
      <c r="AL34" s="4">
        <f t="shared" si="50"/>
        <v>0</v>
      </c>
      <c r="AM34" s="2">
        <v>0</v>
      </c>
      <c r="AN34" s="2">
        <v>0</v>
      </c>
      <c r="AO34" s="23">
        <f t="shared" si="51"/>
        <v>1.002004008016032E-3</v>
      </c>
      <c r="AP34" s="4">
        <f t="shared" si="52"/>
        <v>0</v>
      </c>
      <c r="AQ34" s="2">
        <v>0</v>
      </c>
      <c r="AR34" s="2">
        <v>0</v>
      </c>
      <c r="AS34" s="23">
        <f t="shared" si="53"/>
        <v>1.002004008016032E-3</v>
      </c>
      <c r="AT34" s="4">
        <f t="shared" si="54"/>
        <v>0</v>
      </c>
      <c r="AU34" s="2">
        <v>0</v>
      </c>
      <c r="AV34" s="2">
        <v>0</v>
      </c>
      <c r="AW34" s="23">
        <f t="shared" si="55"/>
        <v>1.002004008016032E-3</v>
      </c>
      <c r="AX34" s="4">
        <f t="shared" si="56"/>
        <v>0</v>
      </c>
      <c r="AY34" s="2">
        <v>0</v>
      </c>
      <c r="AZ34" s="2">
        <v>0</v>
      </c>
      <c r="BA34" s="23">
        <f t="shared" si="57"/>
        <v>1.002004008016032E-3</v>
      </c>
      <c r="BB34" s="4">
        <f t="shared" si="58"/>
        <v>0</v>
      </c>
      <c r="BC34" s="2">
        <v>0</v>
      </c>
      <c r="BD34" s="2">
        <v>0</v>
      </c>
      <c r="BE34" s="23">
        <f t="shared" si="59"/>
        <v>1.002004008016032E-3</v>
      </c>
      <c r="BF34" s="4">
        <f t="shared" si="60"/>
        <v>0</v>
      </c>
    </row>
    <row r="35" spans="1:58" x14ac:dyDescent="0.2">
      <c r="A35" s="9" t="s">
        <v>51</v>
      </c>
      <c r="B35" s="9">
        <v>149</v>
      </c>
      <c r="C35" s="2">
        <v>370</v>
      </c>
      <c r="D35" s="22">
        <f t="shared" si="0"/>
        <v>2.9072681704260653E-2</v>
      </c>
      <c r="E35" s="23">
        <f t="shared" si="1"/>
        <v>3.0424013400143696E-2</v>
      </c>
      <c r="F35" s="4">
        <f t="shared" si="2"/>
        <v>4.3318295739348374</v>
      </c>
      <c r="G35" s="2">
        <v>392</v>
      </c>
      <c r="H35" s="3">
        <f>((G35-341))/(((1168*2)-341))</f>
        <v>2.5563909774436091E-2</v>
      </c>
      <c r="I35" s="23">
        <f t="shared" si="4"/>
        <v>2.8783899625121633E-2</v>
      </c>
      <c r="J35" s="4">
        <f t="shared" ref="J35:J38" si="70">H35*$B35</f>
        <v>3.8090225563909774</v>
      </c>
      <c r="K35" s="2">
        <v>0</v>
      </c>
      <c r="L35" s="2">
        <v>0</v>
      </c>
      <c r="M35" s="23">
        <f t="shared" ref="M35:M38" si="71">2*0.98*SQRT(L35*(1-L35)/($B35-1))+(1/(2*$B35))</f>
        <v>3.3557046979865771E-3</v>
      </c>
      <c r="N35" s="4">
        <f t="shared" ref="N35:N38" si="72">L35*$B35</f>
        <v>0</v>
      </c>
      <c r="O35" s="2">
        <v>0</v>
      </c>
      <c r="P35" s="2">
        <v>0</v>
      </c>
      <c r="Q35" s="23">
        <f t="shared" ref="Q35:Q38" si="73">2*0.98*SQRT(P35*(1-P35)/($B35-1))+(1/(2*$B35))</f>
        <v>3.3557046979865771E-3</v>
      </c>
      <c r="R35" s="4">
        <f t="shared" ref="R35:R38" si="74">P35*$B35</f>
        <v>0</v>
      </c>
      <c r="S35" s="2">
        <v>0</v>
      </c>
      <c r="T35" s="2">
        <v>0</v>
      </c>
      <c r="U35" s="23">
        <f t="shared" ref="U35:U38" si="75">2*0.98*SQRT(T35*(1-T35)/($B35-1))+(1/(2*$B35))</f>
        <v>3.3557046979865771E-3</v>
      </c>
      <c r="V35" s="4">
        <f t="shared" ref="V35:V38" si="76">T35*$B35</f>
        <v>0</v>
      </c>
      <c r="W35" s="2">
        <v>1502</v>
      </c>
      <c r="X35" s="3">
        <f>((W35-341))/(((1168*2)-341))</f>
        <v>0.58195488721804511</v>
      </c>
      <c r="Y35" s="23">
        <f t="shared" ref="Y35:Y38" si="77">2*0.98*SQRT(X35*(1-X35)/($B35-1))+(1/(2*$B35))</f>
        <v>8.2821722245727106E-2</v>
      </c>
      <c r="Z35" s="4">
        <f t="shared" ref="Z35:Z38" si="78">X35*$B35</f>
        <v>86.711278195488717</v>
      </c>
      <c r="AA35" s="2">
        <v>709</v>
      </c>
      <c r="AB35" s="3">
        <f>((AA35-341))/(((1168*2)-341))</f>
        <v>0.18446115288220552</v>
      </c>
      <c r="AC35" s="23">
        <f t="shared" ref="AC35:AC38" si="79">2*0.98*SQRT(AB35*(1-AB35)/($B35-1))+(1/(2*$B35))</f>
        <v>6.5844190256911322E-2</v>
      </c>
      <c r="AD35" s="4">
        <f t="shared" ref="AD35:AD38" si="80">AB35*$B35</f>
        <v>27.484711779448624</v>
      </c>
      <c r="AE35" s="2">
        <v>378</v>
      </c>
      <c r="AF35" s="3">
        <f>((AE35-341))/(((1168*2)-341))</f>
        <v>1.8546365914786967E-2</v>
      </c>
      <c r="AG35" s="23">
        <f t="shared" ref="AG35:AG38" si="81">2*0.98*SQRT(AF35*(1-AF35)/($B35-1))+(1/(2*$B35))</f>
        <v>2.5092199888002448E-2</v>
      </c>
      <c r="AH35" s="4">
        <f t="shared" ref="AH35:AH38" si="82">AF35*$B35</f>
        <v>2.763408521303258</v>
      </c>
      <c r="AI35" s="2">
        <v>0</v>
      </c>
      <c r="AJ35" s="2">
        <v>0</v>
      </c>
      <c r="AK35" s="23">
        <f t="shared" ref="AK35:AK38" si="83">2*0.98*SQRT(AJ35*(1-AJ35)/($B35-1))+(1/(2*$B35))</f>
        <v>3.3557046979865771E-3</v>
      </c>
      <c r="AL35" s="4">
        <f t="shared" ref="AL35:AL38" si="84">AJ35*$B35</f>
        <v>0</v>
      </c>
      <c r="AM35" s="2">
        <v>0</v>
      </c>
      <c r="AN35" s="2">
        <v>0</v>
      </c>
      <c r="AO35" s="23">
        <f t="shared" ref="AO35:AO38" si="85">2*0.98*SQRT(AN35*(1-AN35)/($B35-1))+(1/(2*$B35))</f>
        <v>3.3557046979865771E-3</v>
      </c>
      <c r="AP35" s="4">
        <f t="shared" ref="AP35:AP38" si="86">AN35*$B35</f>
        <v>0</v>
      </c>
      <c r="AQ35" s="2">
        <v>0</v>
      </c>
      <c r="AR35" s="2">
        <v>0</v>
      </c>
      <c r="AS35" s="23">
        <f t="shared" ref="AS35:AS38" si="87">2*0.98*SQRT(AR35*(1-AR35)/($B35-1))+(1/(2*$B35))</f>
        <v>3.3557046979865771E-3</v>
      </c>
      <c r="AT35" s="4">
        <f t="shared" ref="AT35:AT38" si="88">AR35*$B35</f>
        <v>0</v>
      </c>
      <c r="AU35" s="2">
        <v>0</v>
      </c>
      <c r="AV35" s="2">
        <v>0</v>
      </c>
      <c r="AW35" s="23">
        <f t="shared" ref="AW35:AW38" si="89">2*0.98*SQRT(AV35*(1-AV35)/($B35-1))+(1/(2*$B35))</f>
        <v>3.3557046979865771E-3</v>
      </c>
      <c r="AX35" s="4">
        <f t="shared" ref="AX35:AX38" si="90">AV35*$B35</f>
        <v>0</v>
      </c>
      <c r="AY35" s="2">
        <v>0</v>
      </c>
      <c r="AZ35" s="2">
        <v>0</v>
      </c>
      <c r="BA35" s="23">
        <f t="shared" ref="BA35:BA38" si="91">2*0.98*SQRT(AZ35*(1-AZ35)/($B35-1))+(1/(2*$B35))</f>
        <v>3.3557046979865771E-3</v>
      </c>
      <c r="BB35" s="4">
        <f t="shared" ref="BB35:BB38" si="92">AZ35*$B35</f>
        <v>0</v>
      </c>
      <c r="BC35" s="2">
        <v>0</v>
      </c>
      <c r="BD35" s="2">
        <v>0</v>
      </c>
      <c r="BE35" s="23">
        <f t="shared" ref="BE35:BE38" si="93">2*0.98*SQRT(BD35*(1-BD35)/($B35-1))+(1/(2*$B35))</f>
        <v>3.3557046979865771E-3</v>
      </c>
      <c r="BF35" s="4">
        <f t="shared" ref="BF35:BF38" si="94">BD35*$B35</f>
        <v>0</v>
      </c>
    </row>
    <row r="36" spans="1:58" x14ac:dyDescent="0.2">
      <c r="A36" s="9" t="s">
        <v>52</v>
      </c>
      <c r="B36" s="9">
        <v>130</v>
      </c>
      <c r="C36" s="2">
        <v>0</v>
      </c>
      <c r="D36" s="22">
        <v>0</v>
      </c>
      <c r="E36" s="23">
        <f t="shared" si="1"/>
        <v>3.8461538461538464E-3</v>
      </c>
      <c r="F36" s="4">
        <f t="shared" si="2"/>
        <v>0</v>
      </c>
      <c r="G36" s="2">
        <v>0</v>
      </c>
      <c r="H36" s="2">
        <v>0</v>
      </c>
      <c r="I36" s="23">
        <f t="shared" si="4"/>
        <v>3.8461538461538464E-3</v>
      </c>
      <c r="J36" s="4">
        <f t="shared" si="70"/>
        <v>0</v>
      </c>
      <c r="K36" s="2">
        <v>0</v>
      </c>
      <c r="L36" s="2">
        <v>0</v>
      </c>
      <c r="M36" s="23">
        <f t="shared" si="71"/>
        <v>3.8461538461538464E-3</v>
      </c>
      <c r="N36" s="4">
        <f t="shared" si="72"/>
        <v>0</v>
      </c>
      <c r="O36" s="2">
        <v>0</v>
      </c>
      <c r="P36" s="2">
        <v>0</v>
      </c>
      <c r="Q36" s="23">
        <f t="shared" si="73"/>
        <v>3.8461538461538464E-3</v>
      </c>
      <c r="R36" s="4">
        <f t="shared" si="74"/>
        <v>0</v>
      </c>
      <c r="S36" s="2">
        <v>0</v>
      </c>
      <c r="T36" s="2">
        <v>0</v>
      </c>
      <c r="U36" s="23">
        <f t="shared" si="75"/>
        <v>3.8461538461538464E-3</v>
      </c>
      <c r="V36" s="4">
        <f t="shared" si="76"/>
        <v>0</v>
      </c>
      <c r="W36" s="2">
        <v>1263</v>
      </c>
      <c r="X36" s="3">
        <f t="shared" ref="X36:X38" si="95">((W36-341))/(((1168*2)-341))</f>
        <v>0.46215538847117793</v>
      </c>
      <c r="Y36" s="23">
        <f t="shared" si="77"/>
        <v>8.9882832715823258E-2</v>
      </c>
      <c r="Z36" s="4">
        <f t="shared" si="78"/>
        <v>60.080200501253131</v>
      </c>
      <c r="AA36" s="2">
        <v>1033</v>
      </c>
      <c r="AB36" s="3">
        <f t="shared" ref="AB36:AB37" si="96">((AA36-341))/(((1168*2)-341))</f>
        <v>0.34686716791979949</v>
      </c>
      <c r="AC36" s="23">
        <f t="shared" si="79"/>
        <v>8.5984049328246964E-2</v>
      </c>
      <c r="AD36" s="4">
        <f t="shared" si="80"/>
        <v>45.092731829573935</v>
      </c>
      <c r="AE36" s="2">
        <v>385</v>
      </c>
      <c r="AF36" s="3">
        <f>((AE36-341))/(((1168*2)-341))</f>
        <v>2.2055137844611529E-2</v>
      </c>
      <c r="AG36" s="23">
        <f t="shared" si="81"/>
        <v>2.9190044673521133E-2</v>
      </c>
      <c r="AH36" s="4">
        <f t="shared" si="82"/>
        <v>2.8671679197994986</v>
      </c>
      <c r="AI36" s="2">
        <v>0</v>
      </c>
      <c r="AJ36" s="2">
        <v>0</v>
      </c>
      <c r="AK36" s="23">
        <f t="shared" si="83"/>
        <v>3.8461538461538464E-3</v>
      </c>
      <c r="AL36" s="4">
        <f t="shared" si="84"/>
        <v>0</v>
      </c>
      <c r="AM36" s="2">
        <v>0</v>
      </c>
      <c r="AN36" s="2">
        <v>0</v>
      </c>
      <c r="AO36" s="23">
        <f t="shared" si="85"/>
        <v>3.8461538461538464E-3</v>
      </c>
      <c r="AP36" s="4">
        <f t="shared" si="86"/>
        <v>0</v>
      </c>
      <c r="AQ36" s="2">
        <v>0</v>
      </c>
      <c r="AR36" s="2">
        <v>0</v>
      </c>
      <c r="AS36" s="23">
        <f t="shared" si="87"/>
        <v>3.8461538461538464E-3</v>
      </c>
      <c r="AT36" s="4">
        <f t="shared" si="88"/>
        <v>0</v>
      </c>
      <c r="AU36" s="2">
        <v>0</v>
      </c>
      <c r="AV36" s="2">
        <v>0</v>
      </c>
      <c r="AW36" s="23">
        <f t="shared" si="89"/>
        <v>3.8461538461538464E-3</v>
      </c>
      <c r="AX36" s="4">
        <f t="shared" si="90"/>
        <v>0</v>
      </c>
      <c r="AY36" s="2">
        <v>0</v>
      </c>
      <c r="AZ36" s="2">
        <v>0</v>
      </c>
      <c r="BA36" s="23">
        <f t="shared" si="91"/>
        <v>3.8461538461538464E-3</v>
      </c>
      <c r="BB36" s="4">
        <f t="shared" si="92"/>
        <v>0</v>
      </c>
      <c r="BC36" s="2">
        <v>0</v>
      </c>
      <c r="BD36" s="2">
        <v>0</v>
      </c>
      <c r="BE36" s="23">
        <f t="shared" si="93"/>
        <v>3.8461538461538464E-3</v>
      </c>
      <c r="BF36" s="4">
        <f t="shared" si="94"/>
        <v>0</v>
      </c>
    </row>
    <row r="37" spans="1:58" x14ac:dyDescent="0.2">
      <c r="A37" s="9" t="s">
        <v>53</v>
      </c>
      <c r="B37" s="9">
        <v>1762</v>
      </c>
      <c r="C37" s="2">
        <v>364</v>
      </c>
      <c r="D37" s="22">
        <f>((C37-341)*2)/(((1168*2)-341))</f>
        <v>2.305764411027569E-2</v>
      </c>
      <c r="E37" s="23">
        <f t="shared" si="1"/>
        <v>7.2937734613370362E-3</v>
      </c>
      <c r="F37" s="4">
        <f t="shared" si="2"/>
        <v>40.627568922305763</v>
      </c>
      <c r="G37" s="2">
        <v>381</v>
      </c>
      <c r="H37" s="3">
        <f>((G37-341))/(((1168*2)-341))</f>
        <v>2.0050125313283207E-2</v>
      </c>
      <c r="I37" s="23">
        <f t="shared" si="4"/>
        <v>6.8306859693756279E-3</v>
      </c>
      <c r="J37" s="4">
        <f t="shared" si="70"/>
        <v>35.32832080200501</v>
      </c>
      <c r="K37" s="2">
        <v>376</v>
      </c>
      <c r="L37" s="3">
        <f>((K37-341))/(((1168*2)-341))</f>
        <v>1.7543859649122806E-2</v>
      </c>
      <c r="M37" s="23">
        <f t="shared" si="71"/>
        <v>6.415675328169424E-3</v>
      </c>
      <c r="N37" s="4">
        <f t="shared" si="72"/>
        <v>30.912280701754383</v>
      </c>
      <c r="O37" s="2">
        <v>0</v>
      </c>
      <c r="P37" s="2">
        <v>0</v>
      </c>
      <c r="Q37" s="23">
        <f t="shared" si="73"/>
        <v>2.8376844494892167E-4</v>
      </c>
      <c r="R37" s="4">
        <f t="shared" si="74"/>
        <v>0</v>
      </c>
      <c r="S37" s="2">
        <v>0</v>
      </c>
      <c r="T37" s="2">
        <v>0</v>
      </c>
      <c r="U37" s="23">
        <f t="shared" si="75"/>
        <v>2.8376844494892167E-4</v>
      </c>
      <c r="V37" s="4">
        <f t="shared" si="76"/>
        <v>0</v>
      </c>
      <c r="W37" s="2">
        <v>802</v>
      </c>
      <c r="X37" s="3">
        <f t="shared" si="95"/>
        <v>0.23107769423558897</v>
      </c>
      <c r="Y37" s="23">
        <f t="shared" si="77"/>
        <v>1.9971543373524744E-2</v>
      </c>
      <c r="Z37" s="4">
        <f t="shared" si="78"/>
        <v>407.15889724310773</v>
      </c>
      <c r="AA37" s="2">
        <v>539</v>
      </c>
      <c r="AB37" s="3">
        <f t="shared" si="96"/>
        <v>9.9248120300751877E-2</v>
      </c>
      <c r="AC37" s="23">
        <f t="shared" si="79"/>
        <v>1.4248742302415228E-2</v>
      </c>
      <c r="AD37" s="4">
        <f t="shared" si="80"/>
        <v>174.87518796992481</v>
      </c>
      <c r="AE37" s="2">
        <v>0</v>
      </c>
      <c r="AF37" s="2">
        <v>0</v>
      </c>
      <c r="AG37" s="23">
        <f t="shared" si="81"/>
        <v>2.8376844494892167E-4</v>
      </c>
      <c r="AH37" s="4">
        <f t="shared" si="82"/>
        <v>0</v>
      </c>
      <c r="AI37" s="2">
        <v>700</v>
      </c>
      <c r="AJ37" s="3">
        <f t="shared" ref="AJ37:AJ38" si="97">((AI37-341))/(((1168*2)-341))</f>
        <v>0.1799498746867168</v>
      </c>
      <c r="AK37" s="23">
        <f t="shared" si="83"/>
        <v>1.8225831032870333E-2</v>
      </c>
      <c r="AL37" s="4">
        <f t="shared" si="84"/>
        <v>317.07167919799502</v>
      </c>
      <c r="AM37" s="2">
        <v>392</v>
      </c>
      <c r="AN37" s="3">
        <f t="shared" ref="AN37:AN38" si="98">((AM37-341))/(((1168*2)-341))</f>
        <v>2.5563909774436091E-2</v>
      </c>
      <c r="AO37" s="23">
        <f t="shared" si="85"/>
        <v>7.6554524709723983E-3</v>
      </c>
      <c r="AP37" s="4">
        <f t="shared" si="86"/>
        <v>45.043609022556389</v>
      </c>
      <c r="AQ37" s="2">
        <v>358</v>
      </c>
      <c r="AR37" s="3">
        <f>((AQ37-341))/(((1168*2)-341))</f>
        <v>8.5213032581453636E-3</v>
      </c>
      <c r="AS37" s="23">
        <f t="shared" si="87"/>
        <v>4.5768693639592784E-3</v>
      </c>
      <c r="AT37" s="4">
        <f t="shared" si="88"/>
        <v>15.01453634085213</v>
      </c>
      <c r="AU37" s="2">
        <v>403</v>
      </c>
      <c r="AV37" s="3">
        <f t="shared" ref="AV37:AV38" si="99">((AU37-341))/(((1168*2)-341))</f>
        <v>3.1077694235588971E-2</v>
      </c>
      <c r="AW37" s="23">
        <f t="shared" si="89"/>
        <v>8.3886237362604272E-3</v>
      </c>
      <c r="AX37" s="4">
        <f t="shared" si="90"/>
        <v>54.758897243107768</v>
      </c>
      <c r="AY37" s="2">
        <v>0</v>
      </c>
      <c r="AZ37" s="2">
        <v>0</v>
      </c>
      <c r="BA37" s="23">
        <f t="shared" si="91"/>
        <v>2.8376844494892167E-4</v>
      </c>
      <c r="BB37" s="4">
        <f t="shared" si="92"/>
        <v>0</v>
      </c>
      <c r="BC37" s="2">
        <v>612</v>
      </c>
      <c r="BD37" s="3">
        <f t="shared" ref="BD37:BD38" si="100">((BC37-341))/(((1168*2)-341))</f>
        <v>0.13583959899749373</v>
      </c>
      <c r="BE37" s="23">
        <f t="shared" si="93"/>
        <v>1.628622915358114E-2</v>
      </c>
      <c r="BF37" s="4">
        <f t="shared" si="94"/>
        <v>239.34937343358396</v>
      </c>
    </row>
    <row r="38" spans="1:58" x14ac:dyDescent="0.2">
      <c r="A38" s="9" t="s">
        <v>54</v>
      </c>
      <c r="B38" s="9">
        <v>188</v>
      </c>
      <c r="C38" s="2">
        <v>0</v>
      </c>
      <c r="D38" s="22">
        <v>0</v>
      </c>
      <c r="E38" s="23">
        <f t="shared" si="1"/>
        <v>2.6595744680851063E-3</v>
      </c>
      <c r="F38" s="4">
        <f t="shared" si="2"/>
        <v>0</v>
      </c>
      <c r="G38" s="2">
        <v>0</v>
      </c>
      <c r="H38" s="2">
        <v>0</v>
      </c>
      <c r="I38" s="23">
        <f t="shared" si="4"/>
        <v>2.6595744680851063E-3</v>
      </c>
      <c r="J38" s="4">
        <f t="shared" si="70"/>
        <v>0</v>
      </c>
      <c r="K38" s="2">
        <v>0</v>
      </c>
      <c r="L38" s="2">
        <v>0</v>
      </c>
      <c r="M38" s="23">
        <f t="shared" si="71"/>
        <v>2.6595744680851063E-3</v>
      </c>
      <c r="N38" s="4">
        <f t="shared" si="72"/>
        <v>0</v>
      </c>
      <c r="O38" s="2">
        <v>0</v>
      </c>
      <c r="P38" s="2">
        <v>0</v>
      </c>
      <c r="Q38" s="23">
        <f t="shared" si="73"/>
        <v>2.6595744680851063E-3</v>
      </c>
      <c r="R38" s="4">
        <f t="shared" si="74"/>
        <v>0</v>
      </c>
      <c r="S38" s="2">
        <v>0</v>
      </c>
      <c r="T38" s="2">
        <v>0</v>
      </c>
      <c r="U38" s="23">
        <f t="shared" si="75"/>
        <v>2.6595744680851063E-3</v>
      </c>
      <c r="V38" s="4">
        <f t="shared" si="76"/>
        <v>0</v>
      </c>
      <c r="W38" s="2">
        <v>902</v>
      </c>
      <c r="X38" s="3">
        <f t="shared" si="95"/>
        <v>0.28120300751879701</v>
      </c>
      <c r="Y38" s="23">
        <f t="shared" si="77"/>
        <v>6.7098512473781166E-2</v>
      </c>
      <c r="Z38" s="4">
        <f t="shared" si="78"/>
        <v>52.866165413533835</v>
      </c>
      <c r="AA38" s="2">
        <v>0</v>
      </c>
      <c r="AB38" s="2">
        <v>0</v>
      </c>
      <c r="AC38" s="23">
        <f t="shared" si="79"/>
        <v>2.6595744680851063E-3</v>
      </c>
      <c r="AD38" s="4">
        <f t="shared" si="80"/>
        <v>0</v>
      </c>
      <c r="AE38" s="2">
        <v>0</v>
      </c>
      <c r="AF38" s="2">
        <v>0</v>
      </c>
      <c r="AG38" s="23">
        <f t="shared" si="81"/>
        <v>2.6595744680851063E-3</v>
      </c>
      <c r="AH38" s="4">
        <f t="shared" si="82"/>
        <v>0</v>
      </c>
      <c r="AI38" s="2">
        <v>574</v>
      </c>
      <c r="AJ38" s="3">
        <f t="shared" si="97"/>
        <v>0.11679197994987468</v>
      </c>
      <c r="AK38" s="23">
        <f t="shared" si="83"/>
        <v>4.8692998614092341E-2</v>
      </c>
      <c r="AL38" s="4">
        <f t="shared" si="84"/>
        <v>21.95689223057644</v>
      </c>
      <c r="AM38" s="2">
        <v>374</v>
      </c>
      <c r="AN38" s="3">
        <f t="shared" si="98"/>
        <v>1.6541353383458645E-2</v>
      </c>
      <c r="AO38" s="23">
        <f t="shared" si="85"/>
        <v>2.094052778110779E-2</v>
      </c>
      <c r="AP38" s="4">
        <f t="shared" si="86"/>
        <v>3.1097744360902251</v>
      </c>
      <c r="AQ38" s="2">
        <v>0</v>
      </c>
      <c r="AR38" s="2">
        <v>0</v>
      </c>
      <c r="AS38" s="23">
        <f t="shared" si="87"/>
        <v>2.6595744680851063E-3</v>
      </c>
      <c r="AT38" s="4">
        <f t="shared" si="88"/>
        <v>0</v>
      </c>
      <c r="AU38" s="2">
        <v>430</v>
      </c>
      <c r="AV38" s="3">
        <f t="shared" si="99"/>
        <v>4.4611528822055137E-2</v>
      </c>
      <c r="AW38" s="23">
        <f t="shared" si="89"/>
        <v>3.2249837081516311E-2</v>
      </c>
      <c r="AX38" s="4">
        <f t="shared" si="90"/>
        <v>8.3869674185463658</v>
      </c>
      <c r="AY38" s="2">
        <v>0</v>
      </c>
      <c r="AZ38" s="2">
        <v>0</v>
      </c>
      <c r="BA38" s="23">
        <f t="shared" si="91"/>
        <v>2.6595744680851063E-3</v>
      </c>
      <c r="BB38" s="4">
        <f t="shared" si="92"/>
        <v>0</v>
      </c>
      <c r="BC38" s="2">
        <v>731</v>
      </c>
      <c r="BD38" s="3">
        <f t="shared" si="100"/>
        <v>0.19548872180451127</v>
      </c>
      <c r="BE38" s="23">
        <f t="shared" si="93"/>
        <v>5.9500637305781395E-2</v>
      </c>
      <c r="BF38" s="4">
        <f t="shared" si="94"/>
        <v>36.751879699248121</v>
      </c>
    </row>
    <row r="44" spans="1:58" x14ac:dyDescent="0.2">
      <c r="B44" s="2"/>
      <c r="C44"/>
      <c r="D44"/>
      <c r="E44" s="5"/>
      <c r="F44"/>
      <c r="G44"/>
      <c r="H44"/>
      <c r="I44" s="5"/>
      <c r="J44"/>
      <c r="K44"/>
      <c r="L44"/>
      <c r="M44" s="5"/>
      <c r="N44"/>
      <c r="O44"/>
      <c r="P44"/>
      <c r="Q44" s="5"/>
      <c r="R44"/>
      <c r="S44"/>
      <c r="T44"/>
      <c r="U44" s="5"/>
      <c r="V44"/>
      <c r="W44"/>
      <c r="X44"/>
      <c r="Y44" s="5"/>
      <c r="Z44"/>
      <c r="AA44"/>
      <c r="AB44"/>
      <c r="AC44" s="5"/>
      <c r="AD44"/>
      <c r="AE44"/>
      <c r="AF44"/>
      <c r="AG44" s="5"/>
      <c r="AH44"/>
      <c r="AI44"/>
      <c r="AJ44"/>
      <c r="AK44" s="5"/>
      <c r="AL44"/>
      <c r="AM44"/>
      <c r="AN44"/>
      <c r="AO44" s="5"/>
      <c r="AP44"/>
      <c r="AQ44"/>
      <c r="AR44"/>
      <c r="AS44" s="5"/>
      <c r="AT44"/>
      <c r="AU44"/>
      <c r="AV44"/>
      <c r="AW44" s="5"/>
      <c r="AX44"/>
      <c r="AY44"/>
      <c r="AZ44"/>
      <c r="BA44" s="5"/>
      <c r="BB44"/>
      <c r="BC44"/>
      <c r="BF44"/>
    </row>
    <row r="45" spans="1:58" x14ac:dyDescent="0.2">
      <c r="B45" s="2"/>
      <c r="C45"/>
      <c r="D45"/>
      <c r="E45" s="5"/>
      <c r="F45"/>
      <c r="G45"/>
      <c r="H45"/>
      <c r="I45" s="5"/>
      <c r="J45"/>
      <c r="K45"/>
    </row>
  </sheetData>
  <printOptions gridLines="1" gridLinesSet="0"/>
  <pageMargins left="0.7" right="0.7" top="0.75" bottom="1.1599999999999999" header="0.5" footer="0.5"/>
  <pageSetup paperSize="0" scale="40" orientation="landscape" horizontalDpi="4294967292" verticalDpi="4294967292"/>
  <headerFooter>
    <oddHeader>&amp;A</oddHeader>
    <oddFooter>Page &amp;P</oddFooter>
  </headerFooter>
  <rowBreaks count="1" manualBreakCount="1">
    <brk id="38" max="1048575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.2"/>
  <sheetData/>
  <printOptions gridLines="1" gridLinesSet="0"/>
  <pageMargins left="0.7" right="0.7" top="0.75" bottom="0.75" header="0.5" footer="0.5"/>
  <headerFooter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.2"/>
  <sheetData/>
  <printOptions gridLines="1" gridLinesSet="0"/>
  <pageMargins left="0.7" right="0.7" top="0.75" bottom="0.75" header="0.5" footer="0.5"/>
  <headerFooter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.2"/>
  <sheetData/>
  <printOptions gridLines="1" gridLinesSet="0"/>
  <pageMargins left="0.7" right="0.7" top="0.75" bottom="0.75" header="0.5" footer="0.5"/>
  <headerFooter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.2"/>
  <sheetData/>
  <printOptions gridLines="1" gridLinesSet="0"/>
  <pageMargins left="0.7" right="0.7" top="0.75" bottom="0.75" header="0.5" footer="0.5"/>
  <headerFooter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.2"/>
  <sheetData/>
  <printOptions gridLines="1" gridLinesSet="0"/>
  <pageMargins left="0.7" right="0.7" top="0.75" bottom="0.75" header="0.5" footer="0.5"/>
  <headerFooter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.2"/>
  <sheetData/>
  <printOptions gridLines="1" gridLinesSet="0"/>
  <pageMargins left="0.7" right="0.7" top="0.75" bottom="0.75" header="0.5" footer="0.5"/>
  <headerFooter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.2"/>
  <sheetData/>
  <printOptions gridLines="1" gridLinesSet="0"/>
  <pageMargins left="0.7" right="0.7" top="0.75" bottom="0.75" header="0.5" footer="0.5"/>
  <headerFooter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opLeftCell="A20" workbookViewId="0">
      <selection sqref="A1:O38"/>
    </sheetView>
  </sheetViews>
  <sheetFormatPr baseColWidth="10" defaultRowHeight="14" x14ac:dyDescent="0.2"/>
  <cols>
    <col min="2" max="2" width="9" style="3" customWidth="1"/>
    <col min="3" max="3" width="7.85546875" style="2" customWidth="1"/>
    <col min="4" max="4" width="6" style="2" customWidth="1"/>
    <col min="5" max="6" width="7.85546875" style="2" customWidth="1"/>
    <col min="7" max="7" width="9" style="2" customWidth="1"/>
    <col min="8" max="8" width="6" style="2" customWidth="1"/>
    <col min="9" max="9" width="7.5703125" style="2" customWidth="1"/>
    <col min="10" max="10" width="9" style="2" customWidth="1"/>
    <col min="11" max="12" width="7.5703125" style="2" customWidth="1"/>
    <col min="13" max="13" width="8.7109375" style="2" customWidth="1"/>
    <col min="14" max="14" width="7.85546875" style="2" customWidth="1"/>
    <col min="15" max="15" width="9" customWidth="1"/>
    <col min="258" max="258" width="10.7109375" customWidth="1"/>
    <col min="260" max="305" width="10.7109375" customWidth="1"/>
    <col min="309" max="353" width="10.7109375" customWidth="1"/>
    <col min="357" max="368" width="10.7109375" customWidth="1"/>
    <col min="371" max="373" width="10.7109375" customWidth="1"/>
    <col min="377" max="384" width="10.7109375" customWidth="1"/>
    <col min="386" max="387" width="10.7109375" customWidth="1"/>
    <col min="389" max="389" width="10.7109375" customWidth="1"/>
    <col min="391" max="391" width="10.7109375" customWidth="1"/>
    <col min="393" max="403" width="10.7109375" customWidth="1"/>
    <col min="405" max="405" width="10.7109375" customWidth="1"/>
    <col min="409" max="417" width="10.7109375" customWidth="1"/>
    <col min="423" max="423" width="10.7109375" customWidth="1"/>
    <col min="425" max="433" width="10.7109375" customWidth="1"/>
    <col min="438" max="438" width="10.7109375" customWidth="1"/>
    <col min="441" max="448" width="10.7109375" customWidth="1"/>
    <col min="450" max="451" width="10.7109375" customWidth="1"/>
    <col min="453" max="453" width="10.7109375" customWidth="1"/>
    <col min="455" max="455" width="10.7109375" customWidth="1"/>
    <col min="457" max="464" width="10.7109375" customWidth="1"/>
    <col min="466" max="467" width="10.7109375" customWidth="1"/>
    <col min="469" max="469" width="10.7109375" customWidth="1"/>
    <col min="471" max="471" width="10.7109375" customWidth="1"/>
    <col min="473" max="480" width="10.7109375" customWidth="1"/>
    <col min="482" max="482" width="10.7109375" customWidth="1"/>
    <col min="486" max="487" width="10.7109375" customWidth="1"/>
    <col min="489" max="498" width="10.7109375" customWidth="1"/>
    <col min="502" max="503" width="10.7109375" customWidth="1"/>
    <col min="505" max="514" width="10.7109375" customWidth="1"/>
    <col min="518" max="519" width="10.7109375" customWidth="1"/>
    <col min="521" max="545" width="10.7109375" customWidth="1"/>
    <col min="549" max="593" width="10.7109375" customWidth="1"/>
    <col min="597" max="608" width="10.7109375" customWidth="1"/>
    <col min="613" max="624" width="10.7109375" customWidth="1"/>
    <col min="629" max="640" width="10.7109375" customWidth="1"/>
    <col min="642" max="643" width="10.7109375" customWidth="1"/>
    <col min="646" max="656" width="10.7109375" customWidth="1"/>
    <col min="661" max="672" width="10.7109375" customWidth="1"/>
    <col min="677" max="688" width="10.7109375" customWidth="1"/>
    <col min="693" max="704" width="10.7109375" customWidth="1"/>
    <col min="706" max="707" width="10.7109375" customWidth="1"/>
    <col min="710" max="720" width="10.7109375" customWidth="1"/>
    <col min="725" max="736" width="10.7109375" customWidth="1"/>
    <col min="741" max="752" width="10.7109375" customWidth="1"/>
    <col min="757" max="768" width="10.7109375" customWidth="1"/>
    <col min="770" max="771" width="10.7109375" customWidth="1"/>
    <col min="774" max="784" width="10.7109375" customWidth="1"/>
    <col min="789" max="800" width="10.7109375" customWidth="1"/>
    <col min="805" max="816" width="10.7109375" customWidth="1"/>
    <col min="821" max="832" width="10.7109375" customWidth="1"/>
    <col min="834" max="835" width="10.7109375" customWidth="1"/>
    <col min="838" max="848" width="10.7109375" customWidth="1"/>
    <col min="853" max="864" width="10.7109375" customWidth="1"/>
    <col min="869" max="881" width="10.7109375" customWidth="1"/>
    <col min="884" max="884" width="10.7109375" customWidth="1"/>
    <col min="887" max="960" width="10.7109375" customWidth="1"/>
    <col min="963" max="964" width="10.7109375" customWidth="1"/>
    <col min="967" max="968" width="10.7109375" customWidth="1"/>
    <col min="971" max="973" width="10.7109375" customWidth="1"/>
    <col min="975" max="975" width="10.7109375" customWidth="1"/>
    <col min="977" max="979" width="10.7109375" customWidth="1"/>
    <col min="983" max="988" width="10.7109375" customWidth="1"/>
    <col min="990" max="991" width="10.7109375" customWidth="1"/>
    <col min="994" max="995" width="10.7109375" customWidth="1"/>
    <col min="1001" max="1001" width="10.7109375" customWidth="1"/>
    <col min="1003" max="1005" width="10.7109375" customWidth="1"/>
    <col min="1007" max="1007" width="10.7109375" customWidth="1"/>
    <col min="1009" max="1011" width="10.7109375" customWidth="1"/>
    <col min="1013" max="1013" width="10.7109375" customWidth="1"/>
    <col min="1015" max="1015" width="10.7109375" customWidth="1"/>
    <col min="1021" max="1021" width="10.7109375" customWidth="1"/>
    <col min="1024" max="1024" width="10.7109375" customWidth="1"/>
    <col min="1029" max="1029" width="10.7109375" customWidth="1"/>
    <col min="1039" max="1039" width="10.7109375" customWidth="1"/>
    <col min="1042" max="1074" width="10.7109375" customWidth="1"/>
    <col min="1076" max="1077" width="10.7109375" customWidth="1"/>
    <col min="1079" max="1081" width="10.7109375" customWidth="1"/>
    <col min="1083" max="1083" width="10.7109375" customWidth="1"/>
    <col min="1087" max="1090" width="10.7109375" customWidth="1"/>
    <col min="1092" max="1092" width="10.7109375" customWidth="1"/>
    <col min="1095" max="1096" width="10.7109375" customWidth="1"/>
    <col min="1099" max="1101" width="10.7109375" customWidth="1"/>
    <col min="1103" max="1103" width="10.7109375" customWidth="1"/>
    <col min="1105" max="1107" width="10.7109375" customWidth="1"/>
    <col min="1109" max="1109" width="10.7109375" customWidth="1"/>
    <col min="1111" max="1113" width="10.7109375" customWidth="1"/>
    <col min="1115" max="1115" width="10.7109375" customWidth="1"/>
    <col min="1119" max="1122" width="10.7109375" customWidth="1"/>
    <col min="1124" max="1124" width="10.7109375" customWidth="1"/>
    <col min="1127" max="1128" width="10.7109375" customWidth="1"/>
    <col min="1131" max="1133" width="10.7109375" customWidth="1"/>
    <col min="1135" max="1135" width="10.7109375" customWidth="1"/>
    <col min="1137" max="1139" width="10.7109375" customWidth="1"/>
    <col min="1143" max="1143" width="10.7109375" customWidth="1"/>
    <col min="1149" max="1149" width="10.7109375" customWidth="1"/>
    <col min="1152" max="1152" width="10.7109375" customWidth="1"/>
    <col min="1157" max="1157" width="10.7109375" customWidth="1"/>
    <col min="1167" max="1167" width="10.7109375" customWidth="1"/>
    <col min="1170" max="1170" width="10.7109375" customWidth="1"/>
    <col min="1173" max="1174" width="10.7109375" customWidth="1"/>
    <col min="1176" max="1203" width="10.7109375" customWidth="1"/>
    <col min="1205" max="1205" width="10.7109375" customWidth="1"/>
    <col min="1208" max="1208" width="10.7109375" customWidth="1"/>
    <col min="1213" max="1213" width="10.7109375" customWidth="1"/>
    <col min="1216" max="1216" width="10.7109375" customWidth="1"/>
    <col min="1221" max="1221" width="10.7109375" customWidth="1"/>
    <col min="1231" max="1231" width="10.7109375" customWidth="1"/>
    <col min="1233" max="1234" width="10.7109375" customWidth="1"/>
    <col min="1237" max="1238" width="10.7109375" customWidth="1"/>
    <col min="1246" max="1254" width="10.7109375" customWidth="1"/>
    <col min="1259" max="1260" width="10.7109375" customWidth="1"/>
    <col min="1262" max="1263" width="10.7109375" customWidth="1"/>
    <col min="1265" max="1267" width="10.7109375" customWidth="1"/>
    <col min="1271" max="1271" width="10.7109375" customWidth="1"/>
    <col min="1277" max="1277" width="10.7109375" customWidth="1"/>
    <col min="1280" max="1280" width="10.7109375" customWidth="1"/>
    <col min="1285" max="1285" width="10.7109375" customWidth="1"/>
    <col min="1295" max="1295" width="10.7109375" customWidth="1"/>
    <col min="1297" max="1306" width="10.7109375" customWidth="1"/>
    <col min="1309" max="1309" width="10.7109375" customWidth="1"/>
    <col min="1311" max="1313" width="10.7109375" customWidth="1"/>
    <col min="1318" max="1320" width="10.7109375" customWidth="1"/>
    <col min="1323" max="1327" width="10.7109375" customWidth="1"/>
    <col min="1330" max="1330" width="10.7109375" customWidth="1"/>
    <col min="1333" max="1334" width="10.7109375" customWidth="1"/>
    <col min="1336" max="1360" width="10.7109375" customWidth="1"/>
    <col min="1362" max="1365" width="10.7109375" customWidth="1"/>
    <col min="1368" max="1392" width="10.7109375" customWidth="1"/>
    <col min="1396" max="1398" width="10.7109375" customWidth="1"/>
    <col min="1400" max="1424" width="10.7109375" customWidth="1"/>
    <col min="1426" max="1426" width="10.7109375" customWidth="1"/>
    <col min="1429" max="1429" width="10.7109375" customWidth="1"/>
    <col min="1431" max="1431" width="10.7109375" customWidth="1"/>
    <col min="1433" max="1433" width="10.7109375" customWidth="1"/>
    <col min="1435" max="1436" width="10.7109375" customWidth="1"/>
    <col min="1440" max="1440" width="10.7109375" customWidth="1"/>
    <col min="1445" max="1445" width="10.7109375" customWidth="1"/>
    <col min="1455" max="1455" width="10.7109375" customWidth="1"/>
    <col min="1460" max="1462" width="10.7109375" customWidth="1"/>
    <col min="1464" max="1557" width="10.7109375" customWidth="1"/>
    <col min="1559" max="1559" width="10.7109375" customWidth="1"/>
    <col min="1561" max="1590" width="10.7109375" customWidth="1"/>
    <col min="1592" max="1596" width="10.7109375" customWidth="1"/>
    <col min="1602" max="1604" width="10.7109375" customWidth="1"/>
    <col min="1606" max="1607" width="10.7109375" customWidth="1"/>
    <col min="1609" max="1610" width="10.7109375" customWidth="1"/>
    <col min="1612" max="1617" width="10.7109375" customWidth="1"/>
    <col min="1625" max="1626" width="10.7109375" customWidth="1"/>
    <col min="1629" max="1630" width="10.7109375" customWidth="1"/>
    <col min="1639" max="1639" width="10.7109375" customWidth="1"/>
    <col min="1643" max="1644" width="10.7109375" customWidth="1"/>
    <col min="1646" max="1647" width="10.7109375" customWidth="1"/>
    <col min="1649" max="1660" width="10.7109375" customWidth="1"/>
    <col min="1666" max="1668" width="10.7109375" customWidth="1"/>
    <col min="1670" max="1671" width="10.7109375" customWidth="1"/>
    <col min="1673" max="1674" width="10.7109375" customWidth="1"/>
    <col min="1676" max="1715" width="10.7109375" customWidth="1"/>
    <col min="1720" max="1720" width="10.7109375" customWidth="1"/>
    <col min="1725" max="1725" width="10.7109375" customWidth="1"/>
    <col min="1728" max="1728" width="10.7109375" customWidth="1"/>
    <col min="1733" max="1733" width="10.7109375" customWidth="1"/>
    <col min="1743" max="1743" width="10.7109375" customWidth="1"/>
    <col min="1745" max="1747" width="10.7109375" customWidth="1"/>
    <col min="1751" max="1751" width="10.7109375" customWidth="1"/>
    <col min="1757" max="1757" width="10.7109375" customWidth="1"/>
    <col min="1760" max="1760" width="10.7109375" customWidth="1"/>
    <col min="1765" max="1765" width="10.7109375" customWidth="1"/>
    <col min="1775" max="1775" width="10.7109375" customWidth="1"/>
    <col min="1778" max="1778" width="10.7109375" customWidth="1"/>
    <col min="1781" max="1782" width="10.7109375" customWidth="1"/>
    <col min="1784" max="1808" width="10.7109375" customWidth="1"/>
    <col min="1812" max="1813" width="10.7109375" customWidth="1"/>
    <col min="1817" max="1843" width="10.7109375" customWidth="1"/>
    <col min="1845" max="1846" width="10.7109375" customWidth="1"/>
    <col min="1851" max="1851" width="10.7109375" customWidth="1"/>
    <col min="1856" max="1856" width="10.7109375" customWidth="1"/>
    <col min="1861" max="1861" width="10.7109375" customWidth="1"/>
    <col min="1871" max="1871" width="10.7109375" customWidth="1"/>
    <col min="1875" max="1875" width="10.7109375" customWidth="1"/>
    <col min="1877" max="1878" width="10.7109375" customWidth="1"/>
    <col min="1880" max="1880" width="10.7109375" customWidth="1"/>
    <col min="1883" max="1883" width="10.7109375" customWidth="1"/>
    <col min="1886" max="1894" width="10.7109375" customWidth="1"/>
    <col min="1899" max="1900" width="10.7109375" customWidth="1"/>
    <col min="1902" max="1903" width="10.7109375" customWidth="1"/>
    <col min="1905" max="1908" width="10.7109375" customWidth="1"/>
    <col min="1915" max="1915" width="10.7109375" customWidth="1"/>
    <col min="1917" max="1917" width="10.7109375" customWidth="1"/>
    <col min="1919" max="1921" width="10.7109375" customWidth="1"/>
    <col min="1926" max="1928" width="10.7109375" customWidth="1"/>
    <col min="1931" max="1935" width="10.7109375" customWidth="1"/>
    <col min="1940" max="1971" width="10.7109375" customWidth="1"/>
    <col min="1977" max="1978" width="10.7109375" customWidth="1"/>
    <col min="1980" max="1980" width="10.7109375" customWidth="1"/>
    <col min="1985" max="1985" width="10.7109375" customWidth="1"/>
    <col min="1987" max="1988" width="10.7109375" customWidth="1"/>
    <col min="1991" max="1991" width="10.7109375" customWidth="1"/>
    <col min="1995" max="1997" width="10.7109375" customWidth="1"/>
    <col min="1999" max="1999" width="10.7109375" customWidth="1"/>
    <col min="2001" max="2039" width="10.7109375" customWidth="1"/>
    <col min="2041" max="2041" width="10.7109375" customWidth="1"/>
    <col min="2043" max="2043" width="10.7109375" customWidth="1"/>
    <col min="2045" max="2045" width="10.7109375" customWidth="1"/>
    <col min="2048" max="2048" width="10.7109375" customWidth="1"/>
    <col min="2050" max="2050" width="10.7109375" customWidth="1"/>
    <col min="2052" max="2052" width="10.7109375" customWidth="1"/>
    <col min="2056" max="2058" width="10.7109375" customWidth="1"/>
    <col min="2062" max="2063" width="10.7109375" customWidth="1"/>
    <col min="2065" max="2197" width="10.7109375" customWidth="1"/>
    <col min="2200" max="2200" width="10.7109375" customWidth="1"/>
    <col min="2203" max="2203" width="10.7109375" customWidth="1"/>
    <col min="2205" max="2208" width="10.7109375" customWidth="1"/>
    <col min="2210" max="2210" width="10.7109375" customWidth="1"/>
    <col min="2214" max="2216" width="10.7109375" customWidth="1"/>
    <col min="2219" max="2223" width="10.7109375" customWidth="1"/>
    <col min="2225" max="2227" width="10.7109375" customWidth="1"/>
    <col min="2229" max="2230" width="10.7109375" customWidth="1"/>
    <col min="2237" max="2237" width="10.7109375" customWidth="1"/>
    <col min="2240" max="2240" width="10.7109375" customWidth="1"/>
    <col min="2245" max="2245" width="10.7109375" customWidth="1"/>
    <col min="2255" max="2255" width="10.7109375" customWidth="1"/>
    <col min="2257" max="2257" width="10.7109375" customWidth="1"/>
    <col min="2262" max="2262" width="10.7109375" customWidth="1"/>
    <col min="2266" max="2272" width="10.7109375" customWidth="1"/>
    <col min="2279" max="2279" width="10.7109375" customWidth="1"/>
    <col min="2283" max="2284" width="10.7109375" customWidth="1"/>
    <col min="2286" max="2287" width="10.7109375" customWidth="1"/>
    <col min="2289" max="2291" width="10.7109375" customWidth="1"/>
    <col min="2295" max="2295" width="10.7109375" customWidth="1"/>
    <col min="2301" max="2301" width="10.7109375" customWidth="1"/>
    <col min="2304" max="2304" width="10.7109375" customWidth="1"/>
    <col min="2309" max="2309" width="10.7109375" customWidth="1"/>
    <col min="2319" max="2319" width="10.7109375" customWidth="1"/>
    <col min="2321" max="2323" width="10.7109375" customWidth="1"/>
    <col min="2327" max="2332" width="10.7109375" customWidth="1"/>
    <col min="2334" max="2335" width="10.7109375" customWidth="1"/>
    <col min="2338" max="2339" width="10.7109375" customWidth="1"/>
    <col min="2345" max="2345" width="10.7109375" customWidth="1"/>
    <col min="2347" max="2349" width="10.7109375" customWidth="1"/>
    <col min="2351" max="2351" width="10.7109375" customWidth="1"/>
    <col min="2356" max="2357" width="10.7109375" customWidth="1"/>
    <col min="2360" max="2361" width="10.7109375" customWidth="1"/>
    <col min="2363" max="2363" width="10.7109375" customWidth="1"/>
    <col min="2366" max="2374" width="10.7109375" customWidth="1"/>
    <col min="2379" max="2380" width="10.7109375" customWidth="1"/>
    <col min="2382" max="2383" width="10.7109375" customWidth="1"/>
    <col min="2386" max="2388" width="10.7109375" customWidth="1"/>
    <col min="2391" max="2391" width="10.7109375" customWidth="1"/>
    <col min="2393" max="2393" width="10.7109375" customWidth="1"/>
    <col min="2395" max="2397" width="10.7109375" customWidth="1"/>
    <col min="2399" max="2406" width="10.7109375" customWidth="1"/>
    <col min="2411" max="2412" width="10.7109375" customWidth="1"/>
    <col min="2414" max="2415" width="10.7109375" customWidth="1"/>
    <col min="2420" max="2420" width="10.7109375" customWidth="1"/>
    <col min="2427" max="2427" width="10.7109375" customWidth="1"/>
    <col min="2432" max="2432" width="10.7109375" customWidth="1"/>
    <col min="2437" max="2437" width="10.7109375" customWidth="1"/>
    <col min="2447" max="2447" width="10.7109375" customWidth="1"/>
    <col min="2450" max="2450" width="10.7109375" customWidth="1"/>
    <col min="2453" max="2454" width="10.7109375" customWidth="1"/>
    <col min="2456" max="2480" width="10.7109375" customWidth="1"/>
    <col min="2485" max="2485" width="10.7109375" customWidth="1"/>
    <col min="2487" max="2488" width="10.7109375" customWidth="1"/>
    <col min="2490" max="2490" width="10.7109375" customWidth="1"/>
    <col min="2492" max="2492" width="10.7109375" customWidth="1"/>
    <col min="2494" max="2494" width="10.7109375" customWidth="1"/>
    <col min="2496" max="2496" width="10.7109375" customWidth="1"/>
    <col min="2499" max="2500" width="10.7109375" customWidth="1"/>
    <col min="2504" max="2504" width="10.7109375" customWidth="1"/>
    <col min="2506" max="2506" width="10.7109375" customWidth="1"/>
    <col min="2508" max="2509" width="10.7109375" customWidth="1"/>
    <col min="2512" max="2513" width="10.7109375" customWidth="1"/>
    <col min="2515" max="2516" width="10.7109375" customWidth="1"/>
    <col min="2520" max="2520" width="10.7109375" customWidth="1"/>
    <col min="2523" max="2524" width="10.7109375" customWidth="1"/>
    <col min="2528" max="2528" width="10.7109375" customWidth="1"/>
    <col min="2533" max="2533" width="10.7109375" customWidth="1"/>
    <col min="2535" max="2536" width="10.7109375" customWidth="1"/>
    <col min="2539" max="2541" width="10.7109375" customWidth="1"/>
    <col min="2544" max="2546" width="10.7109375" customWidth="1"/>
    <col min="2549" max="2549" width="10.7109375" customWidth="1"/>
    <col min="2552" max="2552" width="10.7109375" customWidth="1"/>
    <col min="2554" max="2555" width="10.7109375" customWidth="1"/>
    <col min="2557" max="2557" width="10.7109375" customWidth="1"/>
    <col min="2560" max="2564" width="10.7109375" customWidth="1"/>
    <col min="2568" max="2568" width="10.7109375" customWidth="1"/>
    <col min="2573" max="2573" width="10.7109375" customWidth="1"/>
    <col min="2576" max="2576" width="10.7109375" customWidth="1"/>
    <col min="2581" max="2581" width="10.7109375" customWidth="1"/>
    <col min="2583" max="2584" width="10.7109375" customWidth="1"/>
    <col min="2588" max="2590" width="10.7109375" customWidth="1"/>
    <col min="2592" max="2592" width="10.7109375" customWidth="1"/>
    <col min="2597" max="2597" width="10.7109375" customWidth="1"/>
    <col min="2600" max="2600" width="10.7109375" customWidth="1"/>
    <col min="2605" max="2605" width="10.7109375" customWidth="1"/>
    <col min="2608" max="2608" width="10.7109375" customWidth="1"/>
    <col min="2612" max="2613" width="10.7109375" customWidth="1"/>
    <col min="2616" max="2618" width="10.7109375" customWidth="1"/>
    <col min="2621" max="2621" width="10.7109375" customWidth="1"/>
    <col min="2624" max="2624" width="10.7109375" customWidth="1"/>
    <col min="2626" max="2626" width="10.7109375" customWidth="1"/>
    <col min="2628" max="2629" width="10.7109375" customWidth="1"/>
    <col min="2632" max="2632" width="10.7109375" customWidth="1"/>
    <col min="2634" max="2634" width="10.7109375" customWidth="1"/>
    <col min="2636" max="2637" width="10.7109375" customWidth="1"/>
    <col min="2639" max="2641" width="10.7109375" customWidth="1"/>
    <col min="2643" max="2644" width="10.7109375" customWidth="1"/>
    <col min="2647" max="2652" width="10.7109375" customWidth="1"/>
    <col min="2655" max="2658" width="10.7109375" customWidth="1"/>
    <col min="2660" max="2662" width="10.7109375" customWidth="1"/>
    <col min="2664" max="2665" width="10.7109375" customWidth="1"/>
    <col min="2667" max="2668" width="10.7109375" customWidth="1"/>
    <col min="2672" max="2672" width="10.7109375" customWidth="1"/>
    <col min="2674" max="2675" width="10.7109375" customWidth="1"/>
    <col min="2677" max="2677" width="10.7109375" customWidth="1"/>
    <col min="2680" max="2681" width="10.7109375" customWidth="1"/>
    <col min="2684" max="2684" width="10.7109375" customWidth="1"/>
    <col min="2688" max="2688" width="10.7109375" customWidth="1"/>
    <col min="2690" max="2690" width="10.7109375" customWidth="1"/>
    <col min="2692" max="2693" width="10.7109375" customWidth="1"/>
    <col min="2696" max="2696" width="10.7109375" customWidth="1"/>
    <col min="2701" max="2701" width="10.7109375" customWidth="1"/>
    <col min="2703" max="2708" width="10.7109375" customWidth="1"/>
    <col min="2710" max="2710" width="10.7109375" customWidth="1"/>
    <col min="2712" max="2713" width="10.7109375" customWidth="1"/>
    <col min="2715" max="2716" width="10.7109375" customWidth="1"/>
    <col min="2720" max="2720" width="10.7109375" customWidth="1"/>
    <col min="2725" max="2725" width="10.7109375" customWidth="1"/>
    <col min="2728" max="2729" width="10.7109375" customWidth="1"/>
    <col min="2731" max="2731" width="10.7109375" customWidth="1"/>
    <col min="2733" max="2733" width="10.7109375" customWidth="1"/>
    <col min="2736" max="2736" width="10.7109375" customWidth="1"/>
    <col min="2738" max="2738" width="10.7109375" customWidth="1"/>
    <col min="2740" max="2741" width="10.7109375" customWidth="1"/>
    <col min="2744" max="2744" width="10.7109375" customWidth="1"/>
    <col min="2747" max="2749" width="10.7109375" customWidth="1"/>
    <col min="2752" max="2754" width="10.7109375" customWidth="1"/>
    <col min="2756" max="2756" width="10.7109375" customWidth="1"/>
    <col min="2760" max="2760" width="10.7109375" customWidth="1"/>
    <col min="2763" max="2764" width="10.7109375" customWidth="1"/>
    <col min="2768" max="2768" width="10.7109375" customWidth="1"/>
    <col min="2773" max="2773" width="10.7109375" customWidth="1"/>
    <col min="2775" max="2776" width="10.7109375" customWidth="1"/>
    <col min="2779" max="2780" width="10.7109375" customWidth="1"/>
    <col min="2782" max="2782" width="10.7109375" customWidth="1"/>
    <col min="2784" max="2784" width="10.7109375" customWidth="1"/>
    <col min="2786" max="2786" width="10.7109375" customWidth="1"/>
    <col min="2788" max="2789" width="10.7109375" customWidth="1"/>
    <col min="2792" max="2793" width="10.7109375" customWidth="1"/>
    <col min="2795" max="2796" width="10.7109375" customWidth="1"/>
    <col min="2800" max="2800" width="10.7109375" customWidth="1"/>
    <col min="2802" max="2803" width="10.7109375" customWidth="1"/>
    <col min="2805" max="2805" width="10.7109375" customWidth="1"/>
    <col min="2808" max="2808" width="10.7109375" customWidth="1"/>
    <col min="2810" max="2813" width="10.7109375" customWidth="1"/>
    <col min="2816" max="2818" width="10.7109375" customWidth="1"/>
    <col min="2820" max="2820" width="10.7109375" customWidth="1"/>
    <col min="2824" max="2824" width="10.7109375" customWidth="1"/>
    <col min="2826" max="2827" width="10.7109375" customWidth="1"/>
    <col min="2829" max="2829" width="10.7109375" customWidth="1"/>
    <col min="2832" max="2837" width="10.7109375" customWidth="1"/>
    <col min="2839" max="2868" width="10.7109375" customWidth="1"/>
    <col min="2871" max="2871" width="10.7109375" customWidth="1"/>
    <col min="2873" max="2877" width="10.7109375" customWidth="1"/>
    <col min="2883" max="2884" width="10.7109375" customWidth="1"/>
    <col min="2887" max="2888" width="10.7109375" customWidth="1"/>
    <col min="2891" max="2893" width="10.7109375" customWidth="1"/>
    <col min="2895" max="2895" width="10.7109375" customWidth="1"/>
    <col min="2897" max="2899" width="10.7109375" customWidth="1"/>
    <col min="2903" max="2908" width="10.7109375" customWidth="1"/>
    <col min="2910" max="2911" width="10.7109375" customWidth="1"/>
    <col min="2914" max="2915" width="10.7109375" customWidth="1"/>
    <col min="2921" max="2921" width="10.7109375" customWidth="1"/>
    <col min="2923" max="2925" width="10.7109375" customWidth="1"/>
    <col min="2927" max="2927" width="10.7109375" customWidth="1"/>
    <col min="2930" max="2930" width="10.7109375" customWidth="1"/>
    <col min="2932" max="2933" width="10.7109375" customWidth="1"/>
    <col min="2936" max="2936" width="10.7109375" customWidth="1"/>
    <col min="2939" max="2940" width="10.7109375" customWidth="1"/>
    <col min="2944" max="2944" width="10.7109375" customWidth="1"/>
    <col min="2946" max="2946" width="10.7109375" customWidth="1"/>
    <col min="2948" max="2949" width="10.7109375" customWidth="1"/>
    <col min="2951" max="2953" width="10.7109375" customWidth="1"/>
    <col min="2955" max="2956" width="10.7109375" customWidth="1"/>
    <col min="2959" max="2964" width="10.7109375" customWidth="1"/>
    <col min="2967" max="2968" width="10.7109375" customWidth="1"/>
    <col min="2971" max="2972" width="10.7109375" customWidth="1"/>
    <col min="2974" max="2974" width="10.7109375" customWidth="1"/>
    <col min="2976" max="2976" width="10.7109375" customWidth="1"/>
    <col min="2978" max="2978" width="10.7109375" customWidth="1"/>
    <col min="2980" max="2981" width="10.7109375" customWidth="1"/>
    <col min="2984" max="2994" width="10.7109375" customWidth="1"/>
    <col min="2996" max="2997" width="10.7109375" customWidth="1"/>
    <col min="2999" max="3001" width="10.7109375" customWidth="1"/>
    <col min="3003" max="3003" width="10.7109375" customWidth="1"/>
    <col min="3007" max="3010" width="10.7109375" customWidth="1"/>
    <col min="3012" max="3012" width="10.7109375" customWidth="1"/>
    <col min="3015" max="3016" width="10.7109375" customWidth="1"/>
    <col min="3019" max="3021" width="10.7109375" customWidth="1"/>
    <col min="3023" max="3023" width="10.7109375" customWidth="1"/>
    <col min="3025" max="3027" width="10.7109375" customWidth="1"/>
    <col min="3029" max="3029" width="10.7109375" customWidth="1"/>
    <col min="3031" max="3033" width="10.7109375" customWidth="1"/>
    <col min="3035" max="3035" width="10.7109375" customWidth="1"/>
    <col min="3039" max="3042" width="10.7109375" customWidth="1"/>
    <col min="3044" max="3044" width="10.7109375" customWidth="1"/>
    <col min="3047" max="3048" width="10.7109375" customWidth="1"/>
    <col min="3051" max="3053" width="10.7109375" customWidth="1"/>
    <col min="3055" max="3055" width="10.7109375" customWidth="1"/>
    <col min="3058" max="3060" width="10.7109375" customWidth="1"/>
    <col min="3063" max="3063" width="10.7109375" customWidth="1"/>
    <col min="3065" max="3065" width="10.7109375" customWidth="1"/>
    <col min="3067" max="3069" width="10.7109375" customWidth="1"/>
    <col min="3071" max="3078" width="10.7109375" customWidth="1"/>
    <col min="3083" max="3084" width="10.7109375" customWidth="1"/>
    <col min="3086" max="3087" width="10.7109375" customWidth="1"/>
    <col min="3090" max="3093" width="10.7109375" customWidth="1"/>
    <col min="3096" max="3136" width="10.7109375" customWidth="1"/>
    <col min="3141" max="3141" width="10.7109375" customWidth="1"/>
    <col min="3143" max="3219" width="10.7109375" customWidth="1"/>
    <col min="3221" max="3221" width="10.7109375" customWidth="1"/>
    <col min="3223" max="3228" width="10.7109375" customWidth="1"/>
    <col min="3232" max="3232" width="10.7109375" customWidth="1"/>
    <col min="3237" max="3237" width="10.7109375" customWidth="1"/>
    <col min="3247" max="3247" width="10.7109375" customWidth="1"/>
    <col min="3249" max="3280" width="10.7109375" customWidth="1"/>
    <col min="3282" max="3285" width="10.7109375" customWidth="1"/>
    <col min="3288" max="3312" width="10.7109375" customWidth="1"/>
    <col min="3316" max="3318" width="10.7109375" customWidth="1"/>
    <col min="3320" max="3344" width="10.7109375" customWidth="1"/>
    <col min="3346" max="3346" width="10.7109375" customWidth="1"/>
    <col min="3350" max="3351" width="10.7109375" customWidth="1"/>
    <col min="3355" max="3356" width="10.7109375" customWidth="1"/>
    <col min="3360" max="3360" width="10.7109375" customWidth="1"/>
    <col min="3365" max="3365" width="10.7109375" customWidth="1"/>
    <col min="3375" max="3375" width="10.7109375" customWidth="1"/>
    <col min="3380" max="3382" width="10.7109375" customWidth="1"/>
    <col min="3384" max="3473" width="10.7109375" customWidth="1"/>
    <col min="3475" max="3476" width="10.7109375" customWidth="1"/>
    <col min="3480" max="3488" width="10.7109375" customWidth="1"/>
    <col min="3490" max="3491" width="10.7109375" customWidth="1"/>
    <col min="3493" max="3493" width="10.7109375" customWidth="1"/>
    <col min="3496" max="3505" width="10.7109375" customWidth="1"/>
    <col min="3508" max="3508" width="10.7109375" customWidth="1"/>
    <col min="3512" max="3520" width="10.7109375" customWidth="1"/>
    <col min="3522" max="3522" width="10.7109375" customWidth="1"/>
    <col min="3524" max="3525" width="10.7109375" customWidth="1"/>
    <col min="3528" max="3536" width="10.7109375" customWidth="1"/>
    <col min="3541" max="3541" width="10.7109375" customWidth="1"/>
    <col min="3543" max="3556" width="10.7109375" customWidth="1"/>
    <col min="3558" max="3558" width="10.7109375" customWidth="1"/>
    <col min="3560" max="3569" width="10.7109375" customWidth="1"/>
    <col min="3571" max="3572" width="10.7109375" customWidth="1"/>
    <col min="3576" max="3584" width="10.7109375" customWidth="1"/>
    <col min="3589" max="3589" width="10.7109375" customWidth="1"/>
    <col min="3592" max="3601" width="10.7109375" customWidth="1"/>
    <col min="3603" max="3603" width="10.7109375" customWidth="1"/>
    <col min="3605" max="3605" width="10.7109375" customWidth="1"/>
    <col min="3608" max="3616" width="10.7109375" customWidth="1"/>
    <col min="3618" max="3618" width="10.7109375" customWidth="1"/>
    <col min="3620" max="3621" width="10.7109375" customWidth="1"/>
    <col min="3624" max="3632" width="10.7109375" customWidth="1"/>
    <col min="3635" max="3637" width="10.7109375" customWidth="1"/>
    <col min="3640" max="3650" width="10.7109375" customWidth="1"/>
    <col min="3652" max="3652" width="10.7109375" customWidth="1"/>
    <col min="3656" max="3664" width="10.7109375" customWidth="1"/>
    <col min="3667" max="3668" width="10.7109375" customWidth="1"/>
    <col min="3672" max="3680" width="10.7109375" customWidth="1"/>
    <col min="3685" max="3685" width="10.7109375" customWidth="1"/>
    <col min="3687" max="3696" width="10.7109375" customWidth="1"/>
    <col min="3699" max="3700" width="10.7109375" customWidth="1"/>
    <col min="3702" max="3702" width="10.7109375" customWidth="1"/>
    <col min="3704" max="3712" width="10.7109375" customWidth="1"/>
    <col min="3714" max="3714" width="10.7109375" customWidth="1"/>
    <col min="3716" max="3717" width="10.7109375" customWidth="1"/>
    <col min="3720" max="3729" width="10.7109375" customWidth="1"/>
    <col min="3731" max="3732" width="10.7109375" customWidth="1"/>
    <col min="3736" max="3744" width="10.7109375" customWidth="1"/>
    <col min="3746" max="3747" width="10.7109375" customWidth="1"/>
    <col min="3749" max="3749" width="10.7109375" customWidth="1"/>
    <col min="3752" max="3760" width="10.7109375" customWidth="1"/>
    <col min="3762" max="3765" width="10.7109375" customWidth="1"/>
    <col min="3768" max="3778" width="10.7109375" customWidth="1"/>
    <col min="3780" max="3780" width="10.7109375" customWidth="1"/>
    <col min="3784" max="3792" width="10.7109375" customWidth="1"/>
    <col min="3794" max="3795" width="10.7109375" customWidth="1"/>
    <col min="3797" max="3797" width="10.7109375" customWidth="1"/>
    <col min="3800" max="3808" width="10.7109375" customWidth="1"/>
    <col min="3813" max="3813" width="10.7109375" customWidth="1"/>
    <col min="3816" max="3824" width="10.7109375" customWidth="1"/>
    <col min="3828" max="3830" width="10.7109375" customWidth="1"/>
    <col min="3832" max="3858" width="10.7109375" customWidth="1"/>
    <col min="3860" max="3860" width="10.7109375" customWidth="1"/>
    <col min="3868" max="3868" width="10.7109375" customWidth="1"/>
    <col min="3872" max="3872" width="10.7109375" customWidth="1"/>
    <col min="3877" max="3877" width="10.7109375" customWidth="1"/>
    <col min="3887" max="3887" width="10.7109375" customWidth="1"/>
    <col min="3889" max="3891" width="10.7109375" customWidth="1"/>
    <col min="3893" max="3895" width="10.7109375" customWidth="1"/>
    <col min="3897" max="3900" width="10.7109375" customWidth="1"/>
    <col min="3904" max="3904" width="10.7109375" customWidth="1"/>
    <col min="3909" max="3909" width="10.7109375" customWidth="1"/>
    <col min="3919" max="3919" width="10.7109375" customWidth="1"/>
    <col min="3921" max="3921" width="10.7109375" customWidth="1"/>
    <col min="3924" max="3925" width="10.7109375" customWidth="1"/>
    <col min="3927" max="3927" width="10.7109375" customWidth="1"/>
    <col min="3931" max="3933" width="10.7109375" customWidth="1"/>
    <col min="3935" max="3935" width="10.7109375" customWidth="1"/>
    <col min="3938" max="3938" width="10.7109375" customWidth="1"/>
    <col min="3940" max="3942" width="10.7109375" customWidth="1"/>
    <col min="3944" max="3946" width="10.7109375" customWidth="1"/>
    <col min="3950" max="3951" width="10.7109375" customWidth="1"/>
    <col min="3953" max="3953" width="10.7109375" customWidth="1"/>
    <col min="3955" max="3955" width="10.7109375" customWidth="1"/>
    <col min="3961" max="3964" width="10.7109375" customWidth="1"/>
    <col min="3968" max="3968" width="10.7109375" customWidth="1"/>
    <col min="3973" max="3973" width="10.7109375" customWidth="1"/>
    <col min="3983" max="3983" width="10.7109375" customWidth="1"/>
    <col min="3985" max="3986" width="10.7109375" customWidth="1"/>
    <col min="3988" max="3988" width="10.7109375" customWidth="1"/>
    <col min="3996" max="3996" width="10.7109375" customWidth="1"/>
    <col min="4000" max="4000" width="10.7109375" customWidth="1"/>
    <col min="4005" max="4005" width="10.7109375" customWidth="1"/>
    <col min="4015" max="4015" width="10.7109375" customWidth="1"/>
    <col min="4017" max="4017" width="10.7109375" customWidth="1"/>
    <col min="4021" max="4023" width="10.7109375" customWidth="1"/>
    <col min="4025" max="4048" width="10.7109375" customWidth="1"/>
    <col min="4051" max="4052" width="10.7109375" customWidth="1"/>
    <col min="4054" max="4054" width="10.7109375" customWidth="1"/>
    <col min="4056" max="4064" width="10.7109375" customWidth="1"/>
    <col min="4066" max="4066" width="10.7109375" customWidth="1"/>
    <col min="4068" max="4069" width="10.7109375" customWidth="1"/>
    <col min="4072" max="4081" width="10.7109375" customWidth="1"/>
    <col min="4083" max="4084" width="10.7109375" customWidth="1"/>
    <col min="4088" max="4096" width="10.7109375" customWidth="1"/>
    <col min="4098" max="4099" width="10.7109375" customWidth="1"/>
    <col min="4101" max="4101" width="10.7109375" customWidth="1"/>
    <col min="4104" max="4117" width="10.7109375" customWidth="1"/>
    <col min="4120" max="4120" width="10.7109375" customWidth="1"/>
    <col min="4123" max="4123" width="10.7109375" customWidth="1"/>
    <col min="4125" max="4128" width="10.7109375" customWidth="1"/>
    <col min="4130" max="4130" width="10.7109375" customWidth="1"/>
    <col min="4134" max="4136" width="10.7109375" customWidth="1"/>
    <col min="4139" max="4143" width="10.7109375" customWidth="1"/>
    <col min="4145" max="4147" width="10.7109375" customWidth="1"/>
    <col min="4151" max="4151" width="10.7109375" customWidth="1"/>
    <col min="4153" max="4156" width="10.7109375" customWidth="1"/>
    <col min="4160" max="4160" width="10.7109375" customWidth="1"/>
    <col min="4165" max="4165" width="10.7109375" customWidth="1"/>
    <col min="4175" max="4175" width="10.7109375" customWidth="1"/>
    <col min="4177" max="4177" width="10.7109375" customWidth="1"/>
    <col min="4182" max="4182" width="10.7109375" customWidth="1"/>
    <col min="4186" max="4192" width="10.7109375" customWidth="1"/>
    <col min="4199" max="4199" width="10.7109375" customWidth="1"/>
    <col min="4203" max="4204" width="10.7109375" customWidth="1"/>
    <col min="4206" max="4207" width="10.7109375" customWidth="1"/>
    <col min="4209" max="4213" width="10.7109375" customWidth="1"/>
    <col min="4216" max="4216" width="10.7109375" customWidth="1"/>
    <col min="4219" max="4219" width="10.7109375" customWidth="1"/>
    <col min="4221" max="4224" width="10.7109375" customWidth="1"/>
    <col min="4226" max="4226" width="10.7109375" customWidth="1"/>
    <col min="4230" max="4232" width="10.7109375" customWidth="1"/>
    <col min="4235" max="4239" width="10.7109375" customWidth="1"/>
    <col min="4241" max="4242" width="10.7109375" customWidth="1"/>
    <col min="4246" max="4246" width="10.7109375" customWidth="1"/>
    <col min="4253" max="4253" width="10.7109375" customWidth="1"/>
    <col min="4255" max="4257" width="10.7109375" customWidth="1"/>
    <col min="4261" max="4266" width="10.7109375" customWidth="1"/>
    <col min="4270" max="4271" width="10.7109375" customWidth="1"/>
    <col min="4273" max="4273" width="10.7109375" customWidth="1"/>
    <col min="4275" max="4275" width="10.7109375" customWidth="1"/>
    <col min="4281" max="4284" width="10.7109375" customWidth="1"/>
    <col min="4288" max="4288" width="10.7109375" customWidth="1"/>
    <col min="4293" max="4293" width="10.7109375" customWidth="1"/>
    <col min="4303" max="4303" width="10.7109375" customWidth="1"/>
    <col min="4305" max="4336" width="10.7109375" customWidth="1"/>
    <col min="4340" max="4342" width="10.7109375" customWidth="1"/>
    <col min="4344" max="4368" width="10.7109375" customWidth="1"/>
    <col min="4372" max="4372" width="10.7109375" customWidth="1"/>
    <col min="4374" max="4374" width="10.7109375" customWidth="1"/>
    <col min="4376" max="4381" width="10.7109375" customWidth="1"/>
    <col min="4386" max="4386" width="10.7109375" customWidth="1"/>
    <col min="4388" max="4388" width="10.7109375" customWidth="1"/>
    <col min="4390" max="4394" width="10.7109375" customWidth="1"/>
    <col min="4398" max="4399" width="10.7109375" customWidth="1"/>
    <col min="4401" max="4401" width="10.7109375" customWidth="1"/>
    <col min="4404" max="4406" width="10.7109375" customWidth="1"/>
    <col min="4408" max="4408" width="10.7109375" customWidth="1"/>
    <col min="4416" max="4417" width="10.7109375" customWidth="1"/>
    <col min="4419" max="4420" width="10.7109375" customWidth="1"/>
    <col min="4422" max="4423" width="10.7109375" customWidth="1"/>
    <col min="4429" max="4431" width="10.7109375" customWidth="1"/>
    <col min="4433" max="4433" width="10.7109375" customWidth="1"/>
    <col min="4436" max="4436" width="10.7109375" customWidth="1"/>
    <col min="4438" max="4438" width="10.7109375" customWidth="1"/>
    <col min="4440" max="4440" width="10.7109375" customWidth="1"/>
    <col min="4443" max="4444" width="10.7109375" customWidth="1"/>
    <col min="4448" max="4448" width="10.7109375" customWidth="1"/>
    <col min="4453" max="4453" width="10.7109375" customWidth="1"/>
    <col min="4463" max="4463" width="10.7109375" customWidth="1"/>
    <col min="4466" max="4466" width="10.7109375" customWidth="1"/>
    <col min="4470" max="4471" width="10.7109375" customWidth="1"/>
    <col min="4475" max="4476" width="10.7109375" customWidth="1"/>
    <col min="4480" max="4480" width="10.7109375" customWidth="1"/>
    <col min="4485" max="4485" width="10.7109375" customWidth="1"/>
    <col min="4495" max="4495" width="10.7109375" customWidth="1"/>
    <col min="4497" max="4499" width="10.7109375" customWidth="1"/>
    <col min="4503" max="4508" width="10.7109375" customWidth="1"/>
    <col min="4510" max="4511" width="10.7109375" customWidth="1"/>
    <col min="4514" max="4515" width="10.7109375" customWidth="1"/>
    <col min="4521" max="4521" width="10.7109375" customWidth="1"/>
    <col min="4523" max="4525" width="10.7109375" customWidth="1"/>
    <col min="4527" max="4527" width="10.7109375" customWidth="1"/>
    <col min="4529" max="4531" width="10.7109375" customWidth="1"/>
    <col min="4533" max="4536" width="10.7109375" customWidth="1"/>
    <col min="4539" max="4540" width="10.7109375" customWidth="1"/>
    <col min="4544" max="4544" width="10.7109375" customWidth="1"/>
    <col min="4549" max="4549" width="10.7109375" customWidth="1"/>
    <col min="4559" max="4559" width="10.7109375" customWidth="1"/>
    <col min="4561" max="4561" width="10.7109375" customWidth="1"/>
    <col min="4563" max="4563" width="10.7109375" customWidth="1"/>
    <col min="4566" max="4566" width="10.7109375" customWidth="1"/>
    <col min="4568" max="4568" width="10.7109375" customWidth="1"/>
    <col min="4570" max="4571" width="10.7109375" customWidth="1"/>
    <col min="4573" max="4582" width="10.7109375" customWidth="1"/>
    <col min="4587" max="4588" width="10.7109375" customWidth="1"/>
    <col min="4590" max="4591" width="10.7109375" customWidth="1"/>
    <col min="4596" max="4624" width="10.7109375" customWidth="1"/>
    <col min="4628" max="4630" width="10.7109375" customWidth="1"/>
    <col min="4632" max="4689" width="10.7109375" customWidth="1"/>
    <col min="4692" max="4692" width="10.7109375" customWidth="1"/>
    <col min="4694" max="4694" width="10.7109375" customWidth="1"/>
    <col min="4696" max="4696" width="10.7109375" customWidth="1"/>
    <col min="4699" max="4700" width="10.7109375" customWidth="1"/>
    <col min="4704" max="4704" width="10.7109375" customWidth="1"/>
    <col min="4709" max="4709" width="10.7109375" customWidth="1"/>
    <col min="4719" max="4719" width="10.7109375" customWidth="1"/>
    <col min="4721" max="4721" width="10.7109375" customWidth="1"/>
    <col min="4723" max="4730" width="10.7109375" customWidth="1"/>
    <col min="4732" max="4754" width="10.7109375" customWidth="1"/>
    <col min="4756" max="4756" width="10.7109375" customWidth="1"/>
    <col min="4761" max="4764" width="10.7109375" customWidth="1"/>
    <col min="4768" max="4768" width="10.7109375" customWidth="1"/>
    <col min="4773" max="4773" width="10.7109375" customWidth="1"/>
    <col min="4783" max="4783" width="10.7109375" customWidth="1"/>
    <col min="4786" max="4817" width="10.7109375" customWidth="1"/>
    <col min="4819" max="4848" width="10.7109375" customWidth="1"/>
    <col min="4850" max="4880" width="10.7109375" customWidth="1"/>
    <col min="4882" max="4882" width="10.7109375" customWidth="1"/>
    <col min="4884" max="4915" width="10.7109375" customWidth="1"/>
    <col min="4919" max="4924" width="10.7109375" customWidth="1"/>
    <col min="4926" max="4927" width="10.7109375" customWidth="1"/>
    <col min="4930" max="4931" width="10.7109375" customWidth="1"/>
    <col min="4937" max="4937" width="10.7109375" customWidth="1"/>
    <col min="4939" max="4941" width="10.7109375" customWidth="1"/>
    <col min="4943" max="4943" width="10.7109375" customWidth="1"/>
    <col min="4948" max="4950" width="10.7109375" customWidth="1"/>
    <col min="4952" max="4979" width="10.7109375" customWidth="1"/>
    <col min="4982" max="4982" width="10.7109375" customWidth="1"/>
    <col min="4984" max="4984" width="10.7109375" customWidth="1"/>
    <col min="4988" max="4988" width="10.7109375" customWidth="1"/>
    <col min="4992" max="4992" width="10.7109375" customWidth="1"/>
    <col min="4997" max="4997" width="10.7109375" customWidth="1"/>
    <col min="5007" max="5007" width="10.7109375" customWidth="1"/>
    <col min="5012" max="5014" width="10.7109375" customWidth="1"/>
    <col min="5016" max="5049" width="10.7109375" customWidth="1"/>
    <col min="5052" max="5052" width="10.7109375" customWidth="1"/>
    <col min="5054" max="5056" width="10.7109375" customWidth="1"/>
    <col min="5061" max="5061" width="10.7109375" customWidth="1"/>
    <col min="5063" max="5072" width="10.7109375" customWidth="1"/>
    <col min="5074" max="5074" width="10.7109375" customWidth="1"/>
    <col min="5076" max="5076" width="10.7109375" customWidth="1"/>
    <col min="5078" max="5078" width="10.7109375" customWidth="1"/>
    <col min="5080" max="5088" width="10.7109375" customWidth="1"/>
    <col min="5091" max="5092" width="10.7109375" customWidth="1"/>
    <col min="5096" max="5104" width="10.7109375" customWidth="1"/>
    <col min="5106" max="5106" width="10.7109375" customWidth="1"/>
    <col min="5108" max="5109" width="10.7109375" customWidth="1"/>
    <col min="5112" max="5121" width="10.7109375" customWidth="1"/>
    <col min="5123" max="5124" width="10.7109375" customWidth="1"/>
    <col min="5128" max="5136" width="10.7109375" customWidth="1"/>
    <col min="5139" max="5140" width="10.7109375" customWidth="1"/>
    <col min="5144" max="5152" width="10.7109375" customWidth="1"/>
    <col min="5157" max="5157" width="10.7109375" customWidth="1"/>
    <col min="5159" max="5168" width="10.7109375" customWidth="1"/>
    <col min="5171" max="5173" width="10.7109375" customWidth="1"/>
    <col min="5176" max="5186" width="10.7109375" customWidth="1"/>
    <col min="5189" max="5189" width="10.7109375" customWidth="1"/>
    <col min="5192" max="5200" width="10.7109375" customWidth="1"/>
    <col min="5202" max="5203" width="10.7109375" customWidth="1"/>
    <col min="5205" max="5205" width="10.7109375" customWidth="1"/>
    <col min="5208" max="5220" width="10.7109375" customWidth="1"/>
    <col min="5224" max="5232" width="10.7109375" customWidth="1"/>
    <col min="5237" max="5237" width="10.7109375" customWidth="1"/>
    <col min="5240" max="5248" width="10.7109375" customWidth="1"/>
    <col min="5253" max="5253" width="10.7109375" customWidth="1"/>
    <col min="5255" max="5264" width="10.7109375" customWidth="1"/>
    <col min="5268" max="5270" width="10.7109375" customWidth="1"/>
    <col min="5272" max="5280" width="10.7109375" customWidth="1"/>
    <col min="5285" max="5285" width="10.7109375" customWidth="1"/>
    <col min="5288" max="5296" width="10.7109375" customWidth="1"/>
    <col min="5301" max="5301" width="10.7109375" customWidth="1"/>
    <col min="5304" max="5312" width="10.7109375" customWidth="1"/>
    <col min="5316" max="5317" width="10.7109375" customWidth="1"/>
    <col min="5320" max="5330" width="10.7109375" customWidth="1"/>
    <col min="5333" max="5333" width="10.7109375" customWidth="1"/>
    <col min="5336" max="5344" width="10.7109375" customWidth="1"/>
    <col min="5346" max="5346" width="10.7109375" customWidth="1"/>
    <col min="5348" max="5349" width="10.7109375" customWidth="1"/>
    <col min="5352" max="5365" width="10.7109375" customWidth="1"/>
    <col min="5367" max="5378" width="10.7109375" customWidth="1"/>
    <col min="5380" max="5382" width="10.7109375" customWidth="1"/>
    <col min="5384" max="5393" width="10.7109375" customWidth="1"/>
    <col min="5395" max="5396" width="10.7109375" customWidth="1"/>
    <col min="5400" max="5408" width="10.7109375" customWidth="1"/>
    <col min="5410" max="5411" width="10.7109375" customWidth="1"/>
    <col min="5413" max="5413" width="10.7109375" customWidth="1"/>
    <col min="5416" max="5425" width="10.7109375" customWidth="1"/>
    <col min="5428" max="5428" width="10.7109375" customWidth="1"/>
    <col min="5432" max="5440" width="10.7109375" customWidth="1"/>
    <col min="5442" max="5442" width="10.7109375" customWidth="1"/>
    <col min="5444" max="5445" width="10.7109375" customWidth="1"/>
    <col min="5448" max="5456" width="10.7109375" customWidth="1"/>
    <col min="5461" max="5461" width="10.7109375" customWidth="1"/>
    <col min="5463" max="5476" width="10.7109375" customWidth="1"/>
    <col min="5478" max="5478" width="10.7109375" customWidth="1"/>
    <col min="5480" max="5489" width="10.7109375" customWidth="1"/>
    <col min="5491" max="5492" width="10.7109375" customWidth="1"/>
    <col min="5496" max="5504" width="10.7109375" customWidth="1"/>
    <col min="5509" max="5509" width="10.7109375" customWidth="1"/>
    <col min="5512" max="5521" width="10.7109375" customWidth="1"/>
    <col min="5523" max="5523" width="10.7109375" customWidth="1"/>
    <col min="5525" max="5525" width="10.7109375" customWidth="1"/>
    <col min="5528" max="5536" width="10.7109375" customWidth="1"/>
    <col min="5538" max="5538" width="10.7109375" customWidth="1"/>
    <col min="5540" max="5541" width="10.7109375" customWidth="1"/>
    <col min="5544" max="5552" width="10.7109375" customWidth="1"/>
    <col min="5555" max="5557" width="10.7109375" customWidth="1"/>
    <col min="5560" max="5570" width="10.7109375" customWidth="1"/>
    <col min="5572" max="5572" width="10.7109375" customWidth="1"/>
    <col min="5576" max="5584" width="10.7109375" customWidth="1"/>
    <col min="5587" max="5588" width="10.7109375" customWidth="1"/>
    <col min="5592" max="5600" width="10.7109375" customWidth="1"/>
    <col min="5605" max="5605" width="10.7109375" customWidth="1"/>
    <col min="5607" max="5616" width="10.7109375" customWidth="1"/>
    <col min="5619" max="5620" width="10.7109375" customWidth="1"/>
    <col min="5622" max="5622" width="10.7109375" customWidth="1"/>
    <col min="5624" max="5632" width="10.7109375" customWidth="1"/>
    <col min="5634" max="5634" width="10.7109375" customWidth="1"/>
    <col min="5636" max="5637" width="10.7109375" customWidth="1"/>
    <col min="5640" max="5649" width="10.7109375" customWidth="1"/>
    <col min="5651" max="5652" width="10.7109375" customWidth="1"/>
    <col min="5656" max="5664" width="10.7109375" customWidth="1"/>
    <col min="5666" max="5667" width="10.7109375" customWidth="1"/>
    <col min="5669" max="5669" width="10.7109375" customWidth="1"/>
    <col min="5672" max="5680" width="10.7109375" customWidth="1"/>
    <col min="5682" max="5685" width="10.7109375" customWidth="1"/>
    <col min="5688" max="5698" width="10.7109375" customWidth="1"/>
    <col min="5700" max="5700" width="10.7109375" customWidth="1"/>
    <col min="5704" max="5712" width="10.7109375" customWidth="1"/>
    <col min="5714" max="5715" width="10.7109375" customWidth="1"/>
    <col min="5717" max="5717" width="10.7109375" customWidth="1"/>
    <col min="5720" max="5728" width="10.7109375" customWidth="1"/>
    <col min="5733" max="5733" width="10.7109375" customWidth="1"/>
    <col min="5736" max="5745" width="10.7109375" customWidth="1"/>
    <col min="5749" max="5749" width="10.7109375" customWidth="1"/>
    <col min="5752" max="5760" width="10.7109375" customWidth="1"/>
    <col min="5765" max="5765" width="10.7109375" customWidth="1"/>
    <col min="5767" max="5776" width="10.7109375" customWidth="1"/>
    <col min="5778" max="5778" width="10.7109375" customWidth="1"/>
    <col min="5781" max="5782" width="10.7109375" customWidth="1"/>
    <col min="5784" max="5792" width="10.7109375" customWidth="1"/>
    <col min="5794" max="5797" width="10.7109375" customWidth="1"/>
    <col min="5800" max="5808" width="10.7109375" customWidth="1"/>
    <col min="5810" max="5811" width="10.7109375" customWidth="1"/>
    <col min="5816" max="5824" width="10.7109375" customWidth="1"/>
    <col min="5826" max="5826" width="10.7109375" customWidth="1"/>
    <col min="5828" max="5829" width="10.7109375" customWidth="1"/>
    <col min="5832" max="5841" width="10.7109375" customWidth="1"/>
    <col min="5843" max="5844" width="10.7109375" customWidth="1"/>
    <col min="5848" max="5856" width="10.7109375" customWidth="1"/>
    <col min="5858" max="5858" width="10.7109375" customWidth="1"/>
    <col min="5861" max="5861" width="10.7109375" customWidth="1"/>
    <col min="5863" max="5872" width="10.7109375" customWidth="1"/>
    <col min="5877" max="5878" width="10.7109375" customWidth="1"/>
    <col min="5880" max="5888" width="10.7109375" customWidth="1"/>
    <col min="5890" max="5893" width="10.7109375" customWidth="1"/>
    <col min="5896" max="5904" width="10.7109375" customWidth="1"/>
    <col min="5907" max="5907" width="10.7109375" customWidth="1"/>
    <col min="5909" max="5909" width="10.7109375" customWidth="1"/>
    <col min="5912" max="5920" width="10.7109375" customWidth="1"/>
    <col min="5922" max="5922" width="10.7109375" customWidth="1"/>
    <col min="5924" max="5925" width="10.7109375" customWidth="1"/>
    <col min="5928" max="5936" width="10.7109375" customWidth="1"/>
    <col min="5939" max="5940" width="10.7109375" customWidth="1"/>
    <col min="5944" max="5957" width="10.7109375" customWidth="1"/>
    <col min="5959" max="5968" width="10.7109375" customWidth="1"/>
    <col min="5971" max="5972" width="10.7109375" customWidth="1"/>
    <col min="5974" max="5974" width="10.7109375" customWidth="1"/>
    <col min="5976" max="5984" width="10.7109375" customWidth="1"/>
    <col min="5986" max="5986" width="10.7109375" customWidth="1"/>
    <col min="5988" max="5989" width="10.7109375" customWidth="1"/>
    <col min="5992" max="6001" width="10.7109375" customWidth="1"/>
    <col min="6003" max="6004" width="10.7109375" customWidth="1"/>
    <col min="6008" max="6016" width="10.7109375" customWidth="1"/>
    <col min="6018" max="6019" width="10.7109375" customWidth="1"/>
    <col min="6021" max="6021" width="10.7109375" customWidth="1"/>
    <col min="6024" max="6032" width="10.7109375" customWidth="1"/>
    <col min="6034" max="6037" width="10.7109375" customWidth="1"/>
    <col min="6040" max="6050" width="10.7109375" customWidth="1"/>
    <col min="6052" max="6052" width="10.7109375" customWidth="1"/>
    <col min="6056" max="6064" width="10.7109375" customWidth="1"/>
    <col min="6066" max="6067" width="10.7109375" customWidth="1"/>
    <col min="6069" max="6069" width="10.7109375" customWidth="1"/>
    <col min="6072" max="6080" width="10.7109375" customWidth="1"/>
    <col min="6085" max="6085" width="10.7109375" customWidth="1"/>
    <col min="6088" max="6097" width="10.7109375" customWidth="1"/>
    <col min="6101" max="6101" width="10.7109375" customWidth="1"/>
    <col min="6104" max="6117" width="10.7109375" customWidth="1"/>
    <col min="6119" max="6130" width="10.7109375" customWidth="1"/>
    <col min="6132" max="6134" width="10.7109375" customWidth="1"/>
    <col min="6136" max="6144" width="10.7109375" customWidth="1"/>
    <col min="6146" max="6149" width="10.7109375" customWidth="1"/>
    <col min="6152" max="6162" width="10.7109375" customWidth="1"/>
    <col min="6164" max="6164" width="10.7109375" customWidth="1"/>
    <col min="6168" max="6176" width="10.7109375" customWidth="1"/>
    <col min="6178" max="6181" width="10.7109375" customWidth="1"/>
    <col min="6184" max="6192" width="10.7109375" customWidth="1"/>
    <col min="6194" max="6236" width="10.7109375" customWidth="1"/>
    <col min="6238" max="6238" width="10.7109375" customWidth="1"/>
    <col min="6241" max="6246" width="10.7109375" customWidth="1"/>
    <col min="6251" max="6264" width="10.7109375" customWidth="1"/>
    <col min="6269" max="6293" width="10.7109375" customWidth="1"/>
    <col min="6296" max="6296" width="10.7109375" customWidth="1"/>
    <col min="6299" max="6299" width="10.7109375" customWidth="1"/>
    <col min="6301" max="6304" width="10.7109375" customWidth="1"/>
    <col min="6306" max="6306" width="10.7109375" customWidth="1"/>
    <col min="6310" max="6312" width="10.7109375" customWidth="1"/>
    <col min="6315" max="6319" width="10.7109375" customWidth="1"/>
    <col min="6321" max="6323" width="10.7109375" customWidth="1"/>
    <col min="6325" max="6325" width="10.7109375" customWidth="1"/>
    <col min="6327" max="6329" width="10.7109375" customWidth="1"/>
    <col min="6331" max="6332" width="10.7109375" customWidth="1"/>
    <col min="6336" max="6336" width="10.7109375" customWidth="1"/>
    <col min="6341" max="6341" width="10.7109375" customWidth="1"/>
    <col min="6351" max="6351" width="10.7109375" customWidth="1"/>
    <col min="6356" max="6361" width="10.7109375" customWidth="1"/>
    <col min="6363" max="6367" width="10.7109375" customWidth="1"/>
    <col min="6371" max="6372" width="10.7109375" customWidth="1"/>
    <col min="6374" max="6374" width="10.7109375" customWidth="1"/>
    <col min="6376" max="6376" width="10.7109375" customWidth="1"/>
    <col min="6379" max="6379" width="10.7109375" customWidth="1"/>
    <col min="6382" max="6383" width="10.7109375" customWidth="1"/>
    <col min="6385" max="6389" width="10.7109375" customWidth="1"/>
    <col min="6392" max="6392" width="10.7109375" customWidth="1"/>
    <col min="6395" max="6395" width="10.7109375" customWidth="1"/>
    <col min="6397" max="6400" width="10.7109375" customWidth="1"/>
    <col min="6402" max="6402" width="10.7109375" customWidth="1"/>
    <col min="6406" max="6408" width="10.7109375" customWidth="1"/>
    <col min="6411" max="6415" width="10.7109375" customWidth="1"/>
    <col min="6417" max="6421" width="10.7109375" customWidth="1"/>
    <col min="6423" max="6453" width="10.7109375" customWidth="1"/>
    <col min="6456" max="6456" width="10.7109375" customWidth="1"/>
    <col min="6459" max="6459" width="10.7109375" customWidth="1"/>
    <col min="6461" max="6464" width="10.7109375" customWidth="1"/>
    <col min="6466" max="6466" width="10.7109375" customWidth="1"/>
    <col min="6470" max="6472" width="10.7109375" customWidth="1"/>
    <col min="6475" max="6479" width="10.7109375" customWidth="1"/>
    <col min="6481" max="6481" width="10.7109375" customWidth="1"/>
    <col min="6484" max="6486" width="10.7109375" customWidth="1"/>
    <col min="6488" max="6489" width="10.7109375" customWidth="1"/>
    <col min="6492" max="6492" width="10.7109375" customWidth="1"/>
    <col min="6495" max="6496" width="10.7109375" customWidth="1"/>
    <col min="6498" max="6499" width="10.7109375" customWidth="1"/>
    <col min="6501" max="6505" width="10.7109375" customWidth="1"/>
    <col min="6507" max="6507" width="10.7109375" customWidth="1"/>
    <col min="6510" max="6511" width="10.7109375" customWidth="1"/>
    <col min="6514" max="6515" width="10.7109375" customWidth="1"/>
    <col min="6519" max="6519" width="10.7109375" customWidth="1"/>
    <col min="6523" max="6525" width="10.7109375" customWidth="1"/>
    <col min="6527" max="6527" width="10.7109375" customWidth="1"/>
    <col min="6530" max="6530" width="10.7109375" customWidth="1"/>
    <col min="6532" max="6534" width="10.7109375" customWidth="1"/>
    <col min="6536" max="6538" width="10.7109375" customWidth="1"/>
    <col min="6542" max="6543" width="10.7109375" customWidth="1"/>
    <col min="6545" max="6549" width="10.7109375" customWidth="1"/>
    <col min="6552" max="6552" width="10.7109375" customWidth="1"/>
    <col min="6555" max="6555" width="10.7109375" customWidth="1"/>
    <col min="6557" max="6560" width="10.7109375" customWidth="1"/>
    <col min="6562" max="6562" width="10.7109375" customWidth="1"/>
    <col min="6566" max="6568" width="10.7109375" customWidth="1"/>
    <col min="6571" max="6575" width="10.7109375" customWidth="1"/>
    <col min="6577" max="6579" width="10.7109375" customWidth="1"/>
    <col min="6582" max="6582" width="10.7109375" customWidth="1"/>
    <col min="6586" max="6588" width="10.7109375" customWidth="1"/>
    <col min="6592" max="6592" width="10.7109375" customWidth="1"/>
    <col min="6597" max="6597" width="10.7109375" customWidth="1"/>
    <col min="6607" max="6607" width="10.7109375" customWidth="1"/>
    <col min="6613" max="6613" width="10.7109375" customWidth="1"/>
    <col min="6619" max="6621" width="10.7109375" customWidth="1"/>
    <col min="6623" max="6623" width="10.7109375" customWidth="1"/>
    <col min="6626" max="6626" width="10.7109375" customWidth="1"/>
    <col min="6628" max="6630" width="10.7109375" customWidth="1"/>
    <col min="6632" max="6634" width="10.7109375" customWidth="1"/>
    <col min="6638" max="6639" width="10.7109375" customWidth="1"/>
    <col min="6641" max="6645" width="10.7109375" customWidth="1"/>
    <col min="6648" max="6648" width="10.7109375" customWidth="1"/>
    <col min="6651" max="6651" width="10.7109375" customWidth="1"/>
    <col min="6653" max="6656" width="10.7109375" customWidth="1"/>
    <col min="6658" max="6658" width="10.7109375" customWidth="1"/>
    <col min="6662" max="6664" width="10.7109375" customWidth="1"/>
    <col min="6667" max="6671" width="10.7109375" customWidth="1"/>
    <col min="6673" max="6673" width="10.7109375" customWidth="1"/>
    <col min="6676" max="6676" width="10.7109375" customWidth="1"/>
    <col min="6678" max="6678" width="10.7109375" customWidth="1"/>
    <col min="6680" max="6680" width="10.7109375" customWidth="1"/>
    <col min="6686" max="6686" width="10.7109375" customWidth="1"/>
    <col min="6688" max="6688" width="10.7109375" customWidth="1"/>
    <col min="6690" max="6691" width="10.7109375" customWidth="1"/>
    <col min="6693" max="6697" width="10.7109375" customWidth="1"/>
    <col min="6699" max="6699" width="10.7109375" customWidth="1"/>
    <col min="6702" max="6703" width="10.7109375" customWidth="1"/>
    <col min="6705" max="6707" width="10.7109375" customWidth="1"/>
    <col min="6709" max="6710" width="10.7109375" customWidth="1"/>
    <col min="6712" max="6713" width="10.7109375" customWidth="1"/>
    <col min="6715" max="6716" width="10.7109375" customWidth="1"/>
    <col min="6720" max="6720" width="10.7109375" customWidth="1"/>
    <col min="6725" max="6725" width="10.7109375" customWidth="1"/>
    <col min="6735" max="6735" width="10.7109375" customWidth="1"/>
    <col min="6739" max="6739" width="10.7109375" customWidth="1"/>
    <col min="6741" max="6746" width="10.7109375" customWidth="1"/>
    <col min="6748" max="6749" width="10.7109375" customWidth="1"/>
    <col min="6751" max="6751" width="10.7109375" customWidth="1"/>
    <col min="6755" max="6756" width="10.7109375" customWidth="1"/>
    <col min="6758" max="6758" width="10.7109375" customWidth="1"/>
    <col min="6760" max="6760" width="10.7109375" customWidth="1"/>
    <col min="6763" max="6763" width="10.7109375" customWidth="1"/>
    <col min="6766" max="6767" width="10.7109375" customWidth="1"/>
    <col min="6769" max="6778" width="10.7109375" customWidth="1"/>
    <col min="6780" max="6780" width="10.7109375" customWidth="1"/>
    <col min="6783" max="6783" width="10.7109375" customWidth="1"/>
    <col min="6787" max="6787" width="10.7109375" customWidth="1"/>
    <col min="6790" max="6792" width="10.7109375" customWidth="1"/>
    <col min="6794" max="6795" width="10.7109375" customWidth="1"/>
    <col min="6797" max="6802" width="10.7109375" customWidth="1"/>
    <col min="6806" max="6806" width="10.7109375" customWidth="1"/>
    <col min="6809" max="6810" width="10.7109375" customWidth="1"/>
    <col min="6814" max="6814" width="10.7109375" customWidth="1"/>
    <col min="6820" max="6825" width="10.7109375" customWidth="1"/>
    <col min="6827" max="6827" width="10.7109375" customWidth="1"/>
    <col min="6830" max="6831" width="10.7109375" customWidth="1"/>
    <col min="6833" max="6835" width="10.7109375" customWidth="1"/>
    <col min="6837" max="6837" width="10.7109375" customWidth="1"/>
    <col min="6839" max="6841" width="10.7109375" customWidth="1"/>
    <col min="6843" max="6844" width="10.7109375" customWidth="1"/>
    <col min="6848" max="6848" width="10.7109375" customWidth="1"/>
    <col min="6853" max="6853" width="10.7109375" customWidth="1"/>
    <col min="6863" max="6863" width="10.7109375" customWidth="1"/>
    <col min="6865" max="6872" width="10.7109375" customWidth="1"/>
    <col min="6877" max="6904" width="10.7109375" customWidth="1"/>
    <col min="6906" max="6906" width="10.7109375" customWidth="1"/>
    <col min="6908" max="6909" width="10.7109375" customWidth="1"/>
    <col min="6911" max="6911" width="10.7109375" customWidth="1"/>
    <col min="6915" max="6915" width="10.7109375" customWidth="1"/>
    <col min="6918" max="6920" width="10.7109375" customWidth="1"/>
    <col min="6922" max="6923" width="10.7109375" customWidth="1"/>
    <col min="6925" max="6929" width="10.7109375" customWidth="1"/>
    <col min="6932" max="6932" width="10.7109375" customWidth="1"/>
    <col min="6934" max="6934" width="10.7109375" customWidth="1"/>
    <col min="6936" max="6936" width="10.7109375" customWidth="1"/>
    <col min="6942" max="6942" width="10.7109375" customWidth="1"/>
    <col min="6944" max="6944" width="10.7109375" customWidth="1"/>
    <col min="6946" max="6947" width="10.7109375" customWidth="1"/>
    <col min="6949" max="6953" width="10.7109375" customWidth="1"/>
    <col min="6955" max="6955" width="10.7109375" customWidth="1"/>
    <col min="6958" max="6959" width="10.7109375" customWidth="1"/>
    <col min="6961" max="6963" width="10.7109375" customWidth="1"/>
    <col min="6965" max="6969" width="10.7109375" customWidth="1"/>
    <col min="6971" max="6972" width="10.7109375" customWidth="1"/>
    <col min="6976" max="6976" width="10.7109375" customWidth="1"/>
    <col min="6981" max="6981" width="10.7109375" customWidth="1"/>
    <col min="6991" max="6991" width="10.7109375" customWidth="1"/>
    <col min="6993" max="6997" width="10.7109375" customWidth="1"/>
    <col min="7000" max="7000" width="10.7109375" customWidth="1"/>
    <col min="7003" max="7003" width="10.7109375" customWidth="1"/>
    <col min="7005" max="7008" width="10.7109375" customWidth="1"/>
    <col min="7010" max="7010" width="10.7109375" customWidth="1"/>
    <col min="7014" max="7016" width="10.7109375" customWidth="1"/>
    <col min="7019" max="7023" width="10.7109375" customWidth="1"/>
    <col min="7025" max="7025" width="10.7109375" customWidth="1"/>
    <col min="7028" max="7028" width="10.7109375" customWidth="1"/>
    <col min="7031" max="7033" width="10.7109375" customWidth="1"/>
    <col min="7035" max="7035" width="10.7109375" customWidth="1"/>
    <col min="7040" max="7040" width="10.7109375" customWidth="1"/>
    <col min="7043" max="7044" width="10.7109375" customWidth="1"/>
    <col min="7046" max="7046" width="10.7109375" customWidth="1"/>
    <col min="7048" max="7048" width="10.7109375" customWidth="1"/>
    <col min="7051" max="7051" width="10.7109375" customWidth="1"/>
    <col min="7054" max="7055" width="10.7109375" customWidth="1"/>
    <col min="7069" max="7093" width="10.7109375" customWidth="1"/>
    <col min="7096" max="7096" width="10.7109375" customWidth="1"/>
    <col min="7099" max="7099" width="10.7109375" customWidth="1"/>
    <col min="7101" max="7104" width="10.7109375" customWidth="1"/>
    <col min="7106" max="7106" width="10.7109375" customWidth="1"/>
    <col min="7110" max="7112" width="10.7109375" customWidth="1"/>
    <col min="7115" max="7119" width="10.7109375" customWidth="1"/>
    <col min="7121" max="7124" width="10.7109375" customWidth="1"/>
    <col min="7126" max="7126" width="10.7109375" customWidth="1"/>
    <col min="7128" max="7129" width="10.7109375" customWidth="1"/>
    <col min="7131" max="7132" width="10.7109375" customWidth="1"/>
    <col min="7136" max="7136" width="10.7109375" customWidth="1"/>
    <col min="7141" max="7141" width="10.7109375" customWidth="1"/>
    <col min="7151" max="7151" width="10.7109375" customWidth="1"/>
    <col min="7153" max="7155" width="10.7109375" customWidth="1"/>
    <col min="7157" max="7159" width="10.7109375" customWidth="1"/>
    <col min="7161" max="7162" width="10.7109375" customWidth="1"/>
    <col min="7165" max="7166" width="10.7109375" customWidth="1"/>
    <col min="7169" max="7171" width="10.7109375" customWidth="1"/>
    <col min="7173" max="7175" width="10.7109375" customWidth="1"/>
    <col min="7179" max="7181" width="10.7109375" customWidth="1"/>
    <col min="7183" max="7183" width="10.7109375" customWidth="1"/>
    <col min="7185" max="7190" width="10.7109375" customWidth="1"/>
    <col min="7193" max="7194" width="10.7109375" customWidth="1"/>
    <col min="7197" max="7219" width="10.7109375" customWidth="1"/>
    <col min="7221" max="7221" width="10.7109375" customWidth="1"/>
    <col min="7223" max="7225" width="10.7109375" customWidth="1"/>
    <col min="7227" max="7228" width="10.7109375" customWidth="1"/>
    <col min="7232" max="7232" width="10.7109375" customWidth="1"/>
    <col min="7237" max="7237" width="10.7109375" customWidth="1"/>
    <col min="7247" max="7247" width="10.7109375" customWidth="1"/>
    <col min="7249" max="7256" width="10.7109375" customWidth="1"/>
    <col min="7259" max="7259" width="10.7109375" customWidth="1"/>
    <col min="7262" max="7262" width="10.7109375" customWidth="1"/>
    <col min="7268" max="7273" width="10.7109375" customWidth="1"/>
    <col min="7275" max="7275" width="10.7109375" customWidth="1"/>
    <col min="7278" max="7279" width="10.7109375" customWidth="1"/>
    <col min="7281" max="7283" width="10.7109375" customWidth="1"/>
    <col min="7285" max="7287" width="10.7109375" customWidth="1"/>
    <col min="7289" max="7290" width="10.7109375" customWidth="1"/>
    <col min="7293" max="7294" width="10.7109375" customWidth="1"/>
    <col min="7297" max="7299" width="10.7109375" customWidth="1"/>
    <col min="7301" max="7303" width="10.7109375" customWidth="1"/>
    <col min="7307" max="7309" width="10.7109375" customWidth="1"/>
    <col min="7311" max="7311" width="10.7109375" customWidth="1"/>
    <col min="7313" max="7346" width="10.7109375" customWidth="1"/>
    <col min="7349" max="7354" width="10.7109375" customWidth="1"/>
    <col min="7356" max="7356" width="10.7109375" customWidth="1"/>
    <col min="7359" max="7359" width="10.7109375" customWidth="1"/>
    <col min="7363" max="7363" width="10.7109375" customWidth="1"/>
    <col min="7366" max="7368" width="10.7109375" customWidth="1"/>
    <col min="7370" max="7371" width="10.7109375" customWidth="1"/>
    <col min="7373" max="7380" width="10.7109375" customWidth="1"/>
    <col min="7382" max="7383" width="10.7109375" customWidth="1"/>
    <col min="7386" max="7387" width="10.7109375" customWidth="1"/>
    <col min="7390" max="7392" width="10.7109375" customWidth="1"/>
    <col min="7398" max="7400" width="10.7109375" customWidth="1"/>
    <col min="7403" max="7407" width="10.7109375" customWidth="1"/>
    <col min="7409" max="7420" width="10.7109375" customWidth="1"/>
    <col min="7422" max="7422" width="10.7109375" customWidth="1"/>
    <col min="7425" max="7430" width="10.7109375" customWidth="1"/>
    <col min="7435" max="7440" width="10.7109375" customWidth="1"/>
    <col min="7444" max="7472" width="10.7109375" customWidth="1"/>
    <col min="7476" max="7516" width="10.7109375" customWidth="1"/>
    <col min="7518" max="7518" width="10.7109375" customWidth="1"/>
    <col min="7521" max="7526" width="10.7109375" customWidth="1"/>
    <col min="7531" max="7544" width="10.7109375" customWidth="1"/>
    <col min="7549" max="7578" width="10.7109375" customWidth="1"/>
    <col min="7580" max="7580" width="10.7109375" customWidth="1"/>
    <col min="7583" max="7583" width="10.7109375" customWidth="1"/>
    <col min="7587" max="7587" width="10.7109375" customWidth="1"/>
    <col min="7590" max="7592" width="10.7109375" customWidth="1"/>
    <col min="7594" max="7595" width="10.7109375" customWidth="1"/>
    <col min="7597" max="7603" width="10.7109375" customWidth="1"/>
    <col min="7605" max="7606" width="10.7109375" customWidth="1"/>
    <col min="7609" max="7609" width="10.7109375" customWidth="1"/>
    <col min="7611" max="7612" width="10.7109375" customWidth="1"/>
    <col min="7616" max="7616" width="10.7109375" customWidth="1"/>
    <col min="7621" max="7621" width="10.7109375" customWidth="1"/>
    <col min="7631" max="7631" width="10.7109375" customWidth="1"/>
    <col min="7635" max="7636" width="10.7109375" customWidth="1"/>
    <col min="7638" max="7638" width="10.7109375" customWidth="1"/>
    <col min="7642" max="7642" width="10.7109375" customWidth="1"/>
    <col min="7648" max="7648" width="10.7109375" customWidth="1"/>
    <col min="7651" max="7652" width="10.7109375" customWidth="1"/>
    <col min="7654" max="7654" width="10.7109375" customWidth="1"/>
    <col min="7656" max="7656" width="10.7109375" customWidth="1"/>
    <col min="7659" max="7659" width="10.7109375" customWidth="1"/>
    <col min="7662" max="7663" width="10.7109375" customWidth="1"/>
    <col min="7665" max="7674" width="10.7109375" customWidth="1"/>
    <col min="7676" max="7676" width="10.7109375" customWidth="1"/>
    <col min="7679" max="7679" width="10.7109375" customWidth="1"/>
    <col min="7683" max="7683" width="10.7109375" customWidth="1"/>
    <col min="7686" max="7688" width="10.7109375" customWidth="1"/>
    <col min="7690" max="7691" width="10.7109375" customWidth="1"/>
    <col min="7693" max="7696" width="10.7109375" customWidth="1"/>
    <col min="7700" max="7728" width="10.7109375" customWidth="1"/>
    <col min="7732" max="7772" width="10.7109375" customWidth="1"/>
    <col min="7774" max="7774" width="10.7109375" customWidth="1"/>
    <col min="7777" max="7782" width="10.7109375" customWidth="1"/>
    <col min="7787" max="7800" width="10.7109375" customWidth="1"/>
    <col min="7805" max="7834" width="10.7109375" customWidth="1"/>
    <col min="7836" max="7836" width="10.7109375" customWidth="1"/>
    <col min="7839" max="7839" width="10.7109375" customWidth="1"/>
    <col min="7843" max="7843" width="10.7109375" customWidth="1"/>
    <col min="7846" max="7848" width="10.7109375" customWidth="1"/>
    <col min="7850" max="7851" width="10.7109375" customWidth="1"/>
    <col min="7853" max="7859" width="10.7109375" customWidth="1"/>
    <col min="7861" max="7861" width="10.7109375" customWidth="1"/>
    <col min="7865" max="7865" width="10.7109375" customWidth="1"/>
    <col min="7867" max="7868" width="10.7109375" customWidth="1"/>
    <col min="7872" max="7872" width="10.7109375" customWidth="1"/>
    <col min="7877" max="7877" width="10.7109375" customWidth="1"/>
    <col min="7887" max="7887" width="10.7109375" customWidth="1"/>
    <col min="7891" max="7892" width="10.7109375" customWidth="1"/>
    <col min="7894" max="7894" width="10.7109375" customWidth="1"/>
    <col min="7898" max="7898" width="10.7109375" customWidth="1"/>
    <col min="7904" max="7904" width="10.7109375" customWidth="1"/>
    <col min="7907" max="7908" width="10.7109375" customWidth="1"/>
    <col min="7910" max="7910" width="10.7109375" customWidth="1"/>
    <col min="7912" max="7912" width="10.7109375" customWidth="1"/>
    <col min="7915" max="7915" width="10.7109375" customWidth="1"/>
    <col min="7918" max="7919" width="10.7109375" customWidth="1"/>
    <col min="7921" max="7930" width="10.7109375" customWidth="1"/>
    <col min="7932" max="7932" width="10.7109375" customWidth="1"/>
    <col min="7935" max="7935" width="10.7109375" customWidth="1"/>
    <col min="7939" max="7939" width="10.7109375" customWidth="1"/>
    <col min="7942" max="7944" width="10.7109375" customWidth="1"/>
    <col min="7946" max="7947" width="10.7109375" customWidth="1"/>
    <col min="7949" max="7956" width="10.7109375" customWidth="1"/>
    <col min="7958" max="7962" width="10.7109375" customWidth="1"/>
    <col min="7966" max="7967" width="10.7109375" customWidth="1"/>
    <col min="7969" max="7970" width="10.7109375" customWidth="1"/>
    <col min="7972" max="7972" width="10.7109375" customWidth="1"/>
    <col min="7975" max="7975" width="10.7109375" customWidth="1"/>
    <col min="7979" max="7981" width="10.7109375" customWidth="1"/>
    <col min="7983" max="7983" width="10.7109375" customWidth="1"/>
    <col min="7985" max="7987" width="10.7109375" customWidth="1"/>
    <col min="7989" max="7991" width="10.7109375" customWidth="1"/>
    <col min="7993" max="7993" width="10.7109375" customWidth="1"/>
    <col min="7995" max="7996" width="10.7109375" customWidth="1"/>
    <col min="8000" max="8000" width="10.7109375" customWidth="1"/>
    <col min="8005" max="8005" width="10.7109375" customWidth="1"/>
    <col min="8015" max="8015" width="10.7109375" customWidth="1"/>
    <col min="8017" max="8018" width="10.7109375" customWidth="1"/>
    <col min="8021" max="8025" width="10.7109375" customWidth="1"/>
    <col min="8027" max="8027" width="10.7109375" customWidth="1"/>
    <col min="8030" max="8030" width="10.7109375" customWidth="1"/>
    <col min="8036" max="8041" width="10.7109375" customWidth="1"/>
    <col min="8043" max="8043" width="10.7109375" customWidth="1"/>
    <col min="8046" max="8047" width="10.7109375" customWidth="1"/>
    <col min="8049" max="8053" width="10.7109375" customWidth="1"/>
    <col min="8056" max="8056" width="10.7109375" customWidth="1"/>
    <col min="8059" max="8059" width="10.7109375" customWidth="1"/>
    <col min="8061" max="8064" width="10.7109375" customWidth="1"/>
    <col min="8066" max="8066" width="10.7109375" customWidth="1"/>
    <col min="8070" max="8072" width="10.7109375" customWidth="1"/>
    <col min="8075" max="8079" width="10.7109375" customWidth="1"/>
    <col min="8081" max="8082" width="10.7109375" customWidth="1"/>
    <col min="8084" max="8084" width="10.7109375" customWidth="1"/>
    <col min="8086" max="8089" width="10.7109375" customWidth="1"/>
    <col min="8091" max="8092" width="10.7109375" customWidth="1"/>
    <col min="8095" max="8095" width="10.7109375" customWidth="1"/>
    <col min="8099" max="8100" width="10.7109375" customWidth="1"/>
    <col min="8102" max="8102" width="10.7109375" customWidth="1"/>
    <col min="8104" max="8104" width="10.7109375" customWidth="1"/>
    <col min="8107" max="8107" width="10.7109375" customWidth="1"/>
    <col min="8110" max="8111" width="10.7109375" customWidth="1"/>
    <col min="8113" max="8115" width="10.7109375" customWidth="1"/>
    <col min="8118" max="8119" width="10.7109375" customWidth="1"/>
    <col min="8121" max="8121" width="10.7109375" customWidth="1"/>
    <col min="8123" max="8124" width="10.7109375" customWidth="1"/>
    <col min="8128" max="8128" width="10.7109375" customWidth="1"/>
    <col min="8133" max="8133" width="10.7109375" customWidth="1"/>
    <col min="8143" max="8143" width="10.7109375" customWidth="1"/>
    <col min="8145" max="8152" width="10.7109375" customWidth="1"/>
    <col min="8157" max="8184" width="10.7109375" customWidth="1"/>
    <col min="8186" max="8186" width="10.7109375" customWidth="1"/>
    <col min="8188" max="8189" width="10.7109375" customWidth="1"/>
    <col min="8191" max="8191" width="10.7109375" customWidth="1"/>
    <col min="8195" max="8195" width="10.7109375" customWidth="1"/>
    <col min="8198" max="8200" width="10.7109375" customWidth="1"/>
    <col min="8202" max="8203" width="10.7109375" customWidth="1"/>
    <col min="8205" max="8213" width="10.7109375" customWidth="1"/>
    <col min="8215" max="8215" width="10.7109375" customWidth="1"/>
    <col min="8217" max="8218" width="10.7109375" customWidth="1"/>
    <col min="8220" max="8220" width="10.7109375" customWidth="1"/>
    <col min="8225" max="8225" width="10.7109375" customWidth="1"/>
    <col min="8227" max="8229" width="10.7109375" customWidth="1"/>
    <col min="8233" max="8234" width="10.7109375" customWidth="1"/>
    <col min="8240" max="8243" width="10.7109375" customWidth="1"/>
    <col min="8245" max="8245" width="10.7109375" customWidth="1"/>
    <col min="8247" max="8247" width="10.7109375" customWidth="1"/>
    <col min="8249" max="8249" width="10.7109375" customWidth="1"/>
    <col min="8251" max="8252" width="10.7109375" customWidth="1"/>
    <col min="8256" max="8256" width="10.7109375" customWidth="1"/>
    <col min="8261" max="8261" width="10.7109375" customWidth="1"/>
    <col min="8271" max="8271" width="10.7109375" customWidth="1"/>
    <col min="8275" max="8276" width="10.7109375" customWidth="1"/>
    <col min="8278" max="8278" width="10.7109375" customWidth="1"/>
    <col min="8280" max="8280" width="10.7109375" customWidth="1"/>
    <col min="8282" max="8287" width="10.7109375" customWidth="1"/>
    <col min="8289" max="8291" width="10.7109375" customWidth="1"/>
    <col min="8293" max="8297" width="10.7109375" customWidth="1"/>
    <col min="8299" max="8299" width="10.7109375" customWidth="1"/>
    <col min="8302" max="8303" width="10.7109375" customWidth="1"/>
    <col min="8305" max="8305" width="10.7109375" customWidth="1"/>
    <col min="8308" max="8308" width="10.7109375" customWidth="1"/>
    <col min="8311" max="8313" width="10.7109375" customWidth="1"/>
    <col min="8315" max="8315" width="10.7109375" customWidth="1"/>
    <col min="8320" max="8320" width="10.7109375" customWidth="1"/>
    <col min="8323" max="8324" width="10.7109375" customWidth="1"/>
    <col min="8326" max="8326" width="10.7109375" customWidth="1"/>
    <col min="8328" max="8328" width="10.7109375" customWidth="1"/>
    <col min="8331" max="8331" width="10.7109375" customWidth="1"/>
    <col min="8334" max="8335" width="10.7109375" customWidth="1"/>
    <col min="8339" max="8373" width="10.7109375" customWidth="1"/>
    <col min="8376" max="8376" width="10.7109375" customWidth="1"/>
    <col min="8379" max="8379" width="10.7109375" customWidth="1"/>
    <col min="8381" max="8384" width="10.7109375" customWidth="1"/>
    <col min="8386" max="8386" width="10.7109375" customWidth="1"/>
    <col min="8390" max="8392" width="10.7109375" customWidth="1"/>
    <col min="8395" max="8399" width="10.7109375" customWidth="1"/>
    <col min="8401" max="8410" width="10.7109375" customWidth="1"/>
    <col min="8412" max="8412" width="10.7109375" customWidth="1"/>
    <col min="8415" max="8415" width="10.7109375" customWidth="1"/>
    <col min="8419" max="8419" width="10.7109375" customWidth="1"/>
    <col min="8422" max="8424" width="10.7109375" customWidth="1"/>
    <col min="8426" max="8427" width="10.7109375" customWidth="1"/>
    <col min="8429" max="8439" width="10.7109375" customWidth="1"/>
    <col min="8441" max="8476" width="10.7109375" customWidth="1"/>
    <col min="8478" max="8478" width="10.7109375" customWidth="1"/>
    <col min="8481" max="8486" width="10.7109375" customWidth="1"/>
    <col min="8491" max="8496" width="10.7109375" customWidth="1"/>
    <col min="8499" max="8499" width="10.7109375" customWidth="1"/>
    <col min="8502" max="8502" width="10.7109375" customWidth="1"/>
    <col min="8504" max="8506" width="10.7109375" customWidth="1"/>
    <col min="8511" max="8511" width="10.7109375" customWidth="1"/>
    <col min="8513" max="8514" width="10.7109375" customWidth="1"/>
    <col min="8516" max="8516" width="10.7109375" customWidth="1"/>
    <col min="8518" max="8520" width="10.7109375" customWidth="1"/>
    <col min="8523" max="8527" width="10.7109375" customWidth="1"/>
    <col min="8529" max="8531" width="10.7109375" customWidth="1"/>
    <col min="8533" max="8560" width="10.7109375" customWidth="1"/>
    <col min="8563" max="8572" width="10.7109375" customWidth="1"/>
    <col min="8574" max="8629" width="10.7109375" customWidth="1"/>
    <col min="8632" max="8632" width="10.7109375" customWidth="1"/>
    <col min="8635" max="8635" width="10.7109375" customWidth="1"/>
    <col min="8637" max="8640" width="10.7109375" customWidth="1"/>
    <col min="8642" max="8642" width="10.7109375" customWidth="1"/>
    <col min="8646" max="8648" width="10.7109375" customWidth="1"/>
    <col min="8651" max="8655" width="10.7109375" customWidth="1"/>
    <col min="8657" max="8668" width="10.7109375" customWidth="1"/>
    <col min="8670" max="8670" width="10.7109375" customWidth="1"/>
    <col min="8673" max="8678" width="10.7109375" customWidth="1"/>
    <col min="8683" max="8695" width="10.7109375" customWidth="1"/>
    <col min="8697" max="8721" width="10.7109375" customWidth="1"/>
    <col min="8723" max="8723" width="10.7109375" customWidth="1"/>
    <col min="8725" max="8727" width="10.7109375" customWidth="1"/>
    <col min="8730" max="8731" width="10.7109375" customWidth="1"/>
    <col min="8736" max="8736" width="10.7109375" customWidth="1"/>
    <col min="8739" max="8740" width="10.7109375" customWidth="1"/>
    <col min="8742" max="8742" width="10.7109375" customWidth="1"/>
    <col min="8744" max="8744" width="10.7109375" customWidth="1"/>
    <col min="8747" max="8747" width="10.7109375" customWidth="1"/>
    <col min="8750" max="8751" width="10.7109375" customWidth="1"/>
    <col min="8753" max="8755" width="10.7109375" customWidth="1"/>
    <col min="8758" max="8758" width="10.7109375" customWidth="1"/>
    <col min="8761" max="8761" width="10.7109375" customWidth="1"/>
    <col min="8763" max="8764" width="10.7109375" customWidth="1"/>
    <col min="8768" max="8768" width="10.7109375" customWidth="1"/>
    <col min="8773" max="8773" width="10.7109375" customWidth="1"/>
    <col min="8783" max="8783" width="10.7109375" customWidth="1"/>
    <col min="8790" max="8793" width="10.7109375" customWidth="1"/>
    <col min="8795" max="8795" width="10.7109375" customWidth="1"/>
    <col min="8800" max="8800" width="10.7109375" customWidth="1"/>
    <col min="8803" max="8804" width="10.7109375" customWidth="1"/>
    <col min="8806" max="8806" width="10.7109375" customWidth="1"/>
    <col min="8808" max="8808" width="10.7109375" customWidth="1"/>
    <col min="8811" max="8811" width="10.7109375" customWidth="1"/>
    <col min="8814" max="8815" width="10.7109375" customWidth="1"/>
    <col min="8817" max="8864" width="10.7109375" customWidth="1"/>
    <col min="8866" max="8867" width="10.7109375" customWidth="1"/>
    <col min="8869" max="8873" width="10.7109375" customWidth="1"/>
    <col min="8875" max="8875" width="10.7109375" customWidth="1"/>
    <col min="8878" max="8879" width="10.7109375" customWidth="1"/>
    <col min="8881" max="8883" width="10.7109375" customWidth="1"/>
    <col min="8885" max="8888" width="10.7109375" customWidth="1"/>
    <col min="8891" max="8892" width="10.7109375" customWidth="1"/>
    <col min="8896" max="8896" width="10.7109375" customWidth="1"/>
    <col min="8901" max="8901" width="10.7109375" customWidth="1"/>
    <col min="8911" max="8911" width="10.7109375" customWidth="1"/>
    <col min="8916" max="8918" width="10.7109375" customWidth="1"/>
    <col min="8922" max="8923" width="10.7109375" customWidth="1"/>
    <col min="8928" max="8928" width="10.7109375" customWidth="1"/>
    <col min="8931" max="8932" width="10.7109375" customWidth="1"/>
    <col min="8934" max="8934" width="10.7109375" customWidth="1"/>
    <col min="8936" max="8936" width="10.7109375" customWidth="1"/>
    <col min="8939" max="8939" width="10.7109375" customWidth="1"/>
    <col min="8942" max="8943" width="10.7109375" customWidth="1"/>
    <col min="8945" max="8956" width="10.7109375" customWidth="1"/>
    <col min="8958" max="8958" width="10.7109375" customWidth="1"/>
    <col min="8961" max="8966" width="10.7109375" customWidth="1"/>
    <col min="8971" max="8983" width="10.7109375" customWidth="1"/>
    <col min="8985" max="9011" width="10.7109375" customWidth="1"/>
    <col min="9017" max="9017" width="10.7109375" customWidth="1"/>
    <col min="9019" max="9020" width="10.7109375" customWidth="1"/>
    <col min="9024" max="9024" width="10.7109375" customWidth="1"/>
    <col min="9029" max="9029" width="10.7109375" customWidth="1"/>
    <col min="9039" max="9039" width="10.7109375" customWidth="1"/>
    <col min="9046" max="9049" width="10.7109375" customWidth="1"/>
    <col min="9051" max="9051" width="10.7109375" customWidth="1"/>
    <col min="9056" max="9056" width="10.7109375" customWidth="1"/>
    <col min="9059" max="9060" width="10.7109375" customWidth="1"/>
    <col min="9062" max="9062" width="10.7109375" customWidth="1"/>
    <col min="9064" max="9064" width="10.7109375" customWidth="1"/>
    <col min="9067" max="9067" width="10.7109375" customWidth="1"/>
    <col min="9070" max="9071" width="10.7109375" customWidth="1"/>
    <col min="9073" max="9104" width="10.7109375" customWidth="1"/>
    <col min="9106" max="9106" width="10.7109375" customWidth="1"/>
    <col min="9108" max="9108" width="10.7109375" customWidth="1"/>
    <col min="9111" max="9112" width="10.7109375" customWidth="1"/>
    <col min="9114" max="9116" width="10.7109375" customWidth="1"/>
    <col min="9118" max="9118" width="10.7109375" customWidth="1"/>
    <col min="9122" max="9123" width="10.7109375" customWidth="1"/>
    <col min="9125" max="9130" width="10.7109375" customWidth="1"/>
    <col min="9134" max="9135" width="10.7109375" customWidth="1"/>
    <col min="9137" max="9139" width="10.7109375" customWidth="1"/>
    <col min="9141" max="9141" width="10.7109375" customWidth="1"/>
    <col min="9143" max="9144" width="10.7109375" customWidth="1"/>
    <col min="9147" max="9148" width="10.7109375" customWidth="1"/>
    <col min="9152" max="9152" width="10.7109375" customWidth="1"/>
    <col min="9157" max="9157" width="10.7109375" customWidth="1"/>
    <col min="9167" max="9167" width="10.7109375" customWidth="1"/>
    <col min="9169" max="9175" width="10.7109375" customWidth="1"/>
    <col min="9177" max="9201" width="10.7109375" customWidth="1"/>
    <col min="9207" max="9207" width="10.7109375" customWidth="1"/>
    <col min="9211" max="9211" width="10.7109375" customWidth="1"/>
    <col min="9213" max="9213" width="10.7109375" customWidth="1"/>
    <col min="9217" max="9217" width="10.7109375" customWidth="1"/>
    <col min="9223" max="9223" width="10.7109375" customWidth="1"/>
    <col min="9227" max="9228" width="10.7109375" customWidth="1"/>
    <col min="9230" max="9231" width="10.7109375" customWidth="1"/>
    <col min="9233" max="9233" width="10.7109375" customWidth="1"/>
    <col min="9235" max="9267" width="10.7109375" customWidth="1"/>
    <col min="9270" max="9272" width="10.7109375" customWidth="1"/>
    <col min="9275" max="9276" width="10.7109375" customWidth="1"/>
    <col min="9280" max="9280" width="10.7109375" customWidth="1"/>
    <col min="9285" max="9285" width="10.7109375" customWidth="1"/>
    <col min="9295" max="9295" width="10.7109375" customWidth="1"/>
    <col min="9297" max="9299" width="10.7109375" customWidth="1"/>
    <col min="9302" max="9303" width="10.7109375" customWidth="1"/>
    <col min="9305" max="9306" width="10.7109375" customWidth="1"/>
    <col min="9309" max="9309" width="10.7109375" customWidth="1"/>
    <col min="9313" max="9313" width="10.7109375" customWidth="1"/>
    <col min="9319" max="9319" width="10.7109375" customWidth="1"/>
    <col min="9323" max="9324" width="10.7109375" customWidth="1"/>
    <col min="9326" max="9327" width="10.7109375" customWidth="1"/>
    <col min="9329" max="9340" width="10.7109375" customWidth="1"/>
    <col min="9342" max="9342" width="10.7109375" customWidth="1"/>
    <col min="9345" max="9350" width="10.7109375" customWidth="1"/>
    <col min="9355" max="9367" width="10.7109375" customWidth="1"/>
    <col min="9369" max="9395" width="10.7109375" customWidth="1"/>
    <col min="9397" max="9398" width="10.7109375" customWidth="1"/>
    <col min="9400" max="9400" width="10.7109375" customWidth="1"/>
    <col min="9403" max="9404" width="10.7109375" customWidth="1"/>
    <col min="9408" max="9408" width="10.7109375" customWidth="1"/>
    <col min="9413" max="9413" width="10.7109375" customWidth="1"/>
    <col min="9423" max="9423" width="10.7109375" customWidth="1"/>
    <col min="9425" max="9425" width="10.7109375" customWidth="1"/>
    <col min="9428" max="9428" width="10.7109375" customWidth="1"/>
    <col min="9431" max="9434" width="10.7109375" customWidth="1"/>
    <col min="9437" max="9437" width="10.7109375" customWidth="1"/>
    <col min="9441" max="9441" width="10.7109375" customWidth="1"/>
    <col min="9447" max="9447" width="10.7109375" customWidth="1"/>
    <col min="9451" max="9452" width="10.7109375" customWidth="1"/>
    <col min="9454" max="9455" width="10.7109375" customWidth="1"/>
    <col min="9457" max="9463" width="10.7109375" customWidth="1"/>
    <col min="9465" max="9532" width="10.7109375" customWidth="1"/>
    <col min="9534" max="9534" width="10.7109375" customWidth="1"/>
    <col min="9537" max="9542" width="10.7109375" customWidth="1"/>
    <col min="9547" max="9552" width="10.7109375" customWidth="1"/>
    <col min="9554" max="9555" width="10.7109375" customWidth="1"/>
    <col min="9557" max="9562" width="10.7109375" customWidth="1"/>
    <col min="9566" max="9566" width="10.7109375" customWidth="1"/>
    <col min="9571" max="9572" width="10.7109375" customWidth="1"/>
    <col min="9574" max="9574" width="10.7109375" customWidth="1"/>
    <col min="9576" max="9576" width="10.7109375" customWidth="1"/>
    <col min="9579" max="9579" width="10.7109375" customWidth="1"/>
    <col min="9582" max="9583" width="10.7109375" customWidth="1"/>
    <col min="9585" max="9596" width="10.7109375" customWidth="1"/>
    <col min="9598" max="9598" width="10.7109375" customWidth="1"/>
    <col min="9601" max="9606" width="10.7109375" customWidth="1"/>
    <col min="9611" max="9619" width="10.7109375" customWidth="1"/>
    <col min="9624" max="9651" width="10.7109375" customWidth="1"/>
    <col min="9656" max="9656" width="10.7109375" customWidth="1"/>
    <col min="9659" max="9660" width="10.7109375" customWidth="1"/>
    <col min="9664" max="9664" width="10.7109375" customWidth="1"/>
    <col min="9669" max="9669" width="10.7109375" customWidth="1"/>
    <col min="9679" max="9679" width="10.7109375" customWidth="1"/>
    <col min="9681" max="9687" width="10.7109375" customWidth="1"/>
    <col min="9689" max="9716" width="10.7109375" customWidth="1"/>
    <col min="9722" max="9723" width="10.7109375" customWidth="1"/>
    <col min="9725" max="9725" width="10.7109375" customWidth="1"/>
    <col min="9729" max="9730" width="10.7109375" customWidth="1"/>
    <col min="9732" max="9732" width="10.7109375" customWidth="1"/>
    <col min="9735" max="9735" width="10.7109375" customWidth="1"/>
    <col min="9738" max="9738" width="10.7109375" customWidth="1"/>
    <col min="9744" max="9744" width="10.7109375" customWidth="1"/>
    <col min="9748" max="9748" width="10.7109375" customWidth="1"/>
    <col min="9750" max="9750" width="10.7109375" customWidth="1"/>
    <col min="9752" max="9753" width="10.7109375" customWidth="1"/>
    <col min="9757" max="9758" width="10.7109375" customWidth="1"/>
    <col min="9760" max="9766" width="10.7109375" customWidth="1"/>
    <col min="9771" max="9772" width="10.7109375" customWidth="1"/>
    <col min="9774" max="9775" width="10.7109375" customWidth="1"/>
    <col min="9777" max="9779" width="10.7109375" customWidth="1"/>
    <col min="9781" max="9781" width="10.7109375" customWidth="1"/>
    <col min="9784" max="9786" width="10.7109375" customWidth="1"/>
    <col min="9788" max="9788" width="10.7109375" customWidth="1"/>
    <col min="9792" max="9792" width="10.7109375" customWidth="1"/>
    <col min="9797" max="9797" width="10.7109375" customWidth="1"/>
    <col min="9807" max="9807" width="10.7109375" customWidth="1"/>
    <col min="9811" max="9812" width="10.7109375" customWidth="1"/>
    <col min="9815" max="9815" width="10.7109375" customWidth="1"/>
    <col min="9819" max="9820" width="10.7109375" customWidth="1"/>
    <col min="9822" max="9822" width="10.7109375" customWidth="1"/>
    <col min="9824" max="9830" width="10.7109375" customWidth="1"/>
    <col min="9835" max="9836" width="10.7109375" customWidth="1"/>
    <col min="9838" max="9839" width="10.7109375" customWidth="1"/>
    <col min="9841" max="9844" width="10.7109375" customWidth="1"/>
    <col min="9847" max="9847" width="10.7109375" customWidth="1"/>
    <col min="9849" max="9853" width="10.7109375" customWidth="1"/>
    <col min="9859" max="9860" width="10.7109375" customWidth="1"/>
    <col min="9863" max="9864" width="10.7109375" customWidth="1"/>
    <col min="9867" max="9869" width="10.7109375" customWidth="1"/>
    <col min="9871" max="9871" width="10.7109375" customWidth="1"/>
    <col min="9873" max="9879" width="10.7109375" customWidth="1"/>
    <col min="9881" max="9939" width="10.7109375" customWidth="1"/>
    <col min="9942" max="9942" width="10.7109375" customWidth="1"/>
    <col min="9944" max="9946" width="10.7109375" customWidth="1"/>
    <col min="9948" max="9948" width="10.7109375" customWidth="1"/>
    <col min="9952" max="9952" width="10.7109375" customWidth="1"/>
    <col min="9957" max="9957" width="10.7109375" customWidth="1"/>
    <col min="9967" max="9967" width="10.7109375" customWidth="1"/>
    <col min="9969" max="9974" width="10.7109375" customWidth="1"/>
    <col min="9977" max="9977" width="10.7109375" customWidth="1"/>
    <col min="9983" max="9983" width="10.7109375" customWidth="1"/>
    <col min="9986" max="9999" width="10.7109375" customWidth="1"/>
    <col min="10004" max="10004" width="10.7109375" customWidth="1"/>
    <col min="10006" max="10006" width="10.7109375" customWidth="1"/>
    <col min="10008" max="10009" width="10.7109375" customWidth="1"/>
    <col min="10013" max="10014" width="10.7109375" customWidth="1"/>
    <col min="10016" max="10022" width="10.7109375" customWidth="1"/>
    <col min="10027" max="10028" width="10.7109375" customWidth="1"/>
    <col min="10030" max="10031" width="10.7109375" customWidth="1"/>
    <col min="10033" max="10035" width="10.7109375" customWidth="1"/>
    <col min="10037" max="10039" width="10.7109375" customWidth="1"/>
    <col min="10041" max="10042" width="10.7109375" customWidth="1"/>
    <col min="10044" max="10044" width="10.7109375" customWidth="1"/>
    <col min="10048" max="10048" width="10.7109375" customWidth="1"/>
    <col min="10053" max="10053" width="10.7109375" customWidth="1"/>
    <col min="10063" max="10063" width="10.7109375" customWidth="1"/>
    <col min="10065" max="10065" width="10.7109375" customWidth="1"/>
    <col min="10067" max="10067" width="10.7109375" customWidth="1"/>
    <col min="10072" max="10074" width="10.7109375" customWidth="1"/>
    <col min="10080" max="10080" width="10.7109375" customWidth="1"/>
    <col min="10085" max="10085" width="10.7109375" customWidth="1"/>
    <col min="10095" max="10095" width="10.7109375" customWidth="1"/>
    <col min="10099" max="10163" width="10.7109375" customWidth="1"/>
    <col min="10166" max="10166" width="10.7109375" customWidth="1"/>
    <col min="10168" max="10169" width="10.7109375" customWidth="1"/>
    <col min="10172" max="10172" width="10.7109375" customWidth="1"/>
    <col min="10176" max="10176" width="10.7109375" customWidth="1"/>
    <col min="10181" max="10181" width="10.7109375" customWidth="1"/>
    <col min="10191" max="10191" width="10.7109375" customWidth="1"/>
    <col min="10193" max="10193" width="10.7109375" customWidth="1"/>
    <col min="10196" max="10196" width="10.7109375" customWidth="1"/>
    <col min="10199" max="10199" width="10.7109375" customWidth="1"/>
    <col min="10201" max="10201" width="10.7109375" customWidth="1"/>
    <col min="10203" max="10203" width="10.7109375" customWidth="1"/>
    <col min="10206" max="10206" width="10.7109375" customWidth="1"/>
    <col min="10209" max="10210" width="10.7109375" customWidth="1"/>
    <col min="10212" max="10212" width="10.7109375" customWidth="1"/>
    <col min="10218" max="10220" width="10.7109375" customWidth="1"/>
    <col min="10222" max="10223" width="10.7109375" customWidth="1"/>
    <col min="10225" max="10228" width="10.7109375" customWidth="1"/>
    <col min="10230" max="10232" width="10.7109375" customWidth="1"/>
    <col min="10236" max="10236" width="10.7109375" customWidth="1"/>
    <col min="10240" max="10240" width="10.7109375" customWidth="1"/>
    <col min="10245" max="10245" width="10.7109375" customWidth="1"/>
    <col min="10255" max="10255" width="10.7109375" customWidth="1"/>
    <col min="10257" max="10258" width="10.7109375" customWidth="1"/>
    <col min="10261" max="10262" width="10.7109375" customWidth="1"/>
    <col min="10264" max="10266" width="10.7109375" customWidth="1"/>
    <col min="10268" max="10268" width="10.7109375" customWidth="1"/>
    <col min="10272" max="10272" width="10.7109375" customWidth="1"/>
    <col min="10277" max="10277" width="10.7109375" customWidth="1"/>
    <col min="10287" max="10287" width="10.7109375" customWidth="1"/>
    <col min="10289" max="10289" width="10.7109375" customWidth="1"/>
    <col min="10292" max="10294" width="10.7109375" customWidth="1"/>
    <col min="10298" max="10299" width="10.7109375" customWidth="1"/>
    <col min="10301" max="10302" width="10.7109375" customWidth="1"/>
    <col min="10304" max="10304" width="10.7109375" customWidth="1"/>
    <col min="10306" max="10307" width="10.7109375" customWidth="1"/>
    <col min="10313" max="10321" width="10.7109375" customWidth="1"/>
    <col min="10323" max="10323" width="10.7109375" customWidth="1"/>
    <col min="10326" max="10327" width="10.7109375" customWidth="1"/>
    <col min="10329" max="10330" width="10.7109375" customWidth="1"/>
    <col min="10336" max="10336" width="10.7109375" customWidth="1"/>
    <col min="10341" max="10341" width="10.7109375" customWidth="1"/>
    <col min="10351" max="10351" width="10.7109375" customWidth="1"/>
    <col min="10353" max="10356" width="10.7109375" customWidth="1"/>
    <col min="10358" max="10359" width="10.7109375" customWidth="1"/>
    <col min="10362" max="10363" width="10.7109375" customWidth="1"/>
    <col min="10366" max="10368" width="10.7109375" customWidth="1"/>
    <col min="10374" max="10376" width="10.7109375" customWidth="1"/>
    <col min="10379" max="10383" width="10.7109375" customWidth="1"/>
    <col min="10385" max="10416" width="10.7109375" customWidth="1"/>
    <col min="10419" max="10449" width="10.7109375" customWidth="1"/>
    <col min="10452" max="10452" width="10.7109375" customWidth="1"/>
    <col min="10455" max="10455" width="10.7109375" customWidth="1"/>
    <col min="10457" max="10457" width="10.7109375" customWidth="1"/>
    <col min="10459" max="10459" width="10.7109375" customWidth="1"/>
    <col min="10462" max="10462" width="10.7109375" customWidth="1"/>
    <col min="10465" max="10466" width="10.7109375" customWidth="1"/>
    <col min="10468" max="10468" width="10.7109375" customWidth="1"/>
    <col min="10474" max="10476" width="10.7109375" customWidth="1"/>
    <col min="10478" max="10479" width="10.7109375" customWidth="1"/>
    <col min="10481" max="10512" width="10.7109375" customWidth="1"/>
    <col min="10515" max="10547" width="10.7109375" customWidth="1"/>
    <col min="10554" max="10555" width="10.7109375" customWidth="1"/>
    <col min="10557" max="10557" width="10.7109375" customWidth="1"/>
    <col min="10561" max="10562" width="10.7109375" customWidth="1"/>
    <col min="10564" max="10564" width="10.7109375" customWidth="1"/>
    <col min="10567" max="10567" width="10.7109375" customWidth="1"/>
    <col min="10570" max="10570" width="10.7109375" customWidth="1"/>
    <col min="10576" max="10579" width="10.7109375" customWidth="1"/>
    <col min="10581" max="10581" width="10.7109375" customWidth="1"/>
    <col min="10584" max="10585" width="10.7109375" customWidth="1"/>
    <col min="10589" max="10594" width="10.7109375" customWidth="1"/>
    <col min="10596" max="10596" width="10.7109375" customWidth="1"/>
    <col min="10599" max="10600" width="10.7109375" customWidth="1"/>
    <col min="10603" max="10605" width="10.7109375" customWidth="1"/>
    <col min="10607" max="10607" width="10.7109375" customWidth="1"/>
    <col min="10610" max="10610" width="10.7109375" customWidth="1"/>
    <col min="10612" max="10643" width="10.7109375" customWidth="1"/>
    <col min="10647" max="10652" width="10.7109375" customWidth="1"/>
    <col min="10654" max="10655" width="10.7109375" customWidth="1"/>
    <col min="10658" max="10659" width="10.7109375" customWidth="1"/>
    <col min="10665" max="10665" width="10.7109375" customWidth="1"/>
    <col min="10667" max="10669" width="10.7109375" customWidth="1"/>
    <col min="10671" max="10671" width="10.7109375" customWidth="1"/>
    <col min="10673" max="10739" width="10.7109375" customWidth="1"/>
    <col min="10743" max="10748" width="10.7109375" customWidth="1"/>
    <col min="10750" max="10751" width="10.7109375" customWidth="1"/>
    <col min="10754" max="10755" width="10.7109375" customWidth="1"/>
    <col min="10761" max="10768" width="10.7109375" customWidth="1"/>
    <col min="10770" max="10839" width="10.7109375" customWidth="1"/>
    <col min="10841" max="10864" width="10.7109375" customWidth="1"/>
    <col min="10868" max="10868" width="10.7109375" customWidth="1"/>
    <col min="10870" max="10870" width="10.7109375" customWidth="1"/>
    <col min="10872" max="10873" width="10.7109375" customWidth="1"/>
    <col min="10877" max="10878" width="10.7109375" customWidth="1"/>
    <col min="10880" max="10886" width="10.7109375" customWidth="1"/>
    <col min="10891" max="10892" width="10.7109375" customWidth="1"/>
    <col min="10894" max="10895" width="10.7109375" customWidth="1"/>
    <col min="10897" max="10902" width="10.7109375" customWidth="1"/>
    <col min="10905" max="10906" width="10.7109375" customWidth="1"/>
    <col min="10908" max="10908" width="10.7109375" customWidth="1"/>
    <col min="10912" max="10912" width="10.7109375" customWidth="1"/>
    <col min="10917" max="10917" width="10.7109375" customWidth="1"/>
    <col min="10927" max="10927" width="10.7109375" customWidth="1"/>
    <col min="10930" max="10930" width="10.7109375" customWidth="1"/>
    <col min="10932" max="10964" width="10.7109375" customWidth="1"/>
    <col min="10970" max="10971" width="10.7109375" customWidth="1"/>
    <col min="10973" max="10973" width="10.7109375" customWidth="1"/>
    <col min="10977" max="10978" width="10.7109375" customWidth="1"/>
    <col min="10980" max="10980" width="10.7109375" customWidth="1"/>
    <col min="10983" max="10983" width="10.7109375" customWidth="1"/>
    <col min="10986" max="10986" width="10.7109375" customWidth="1"/>
    <col min="10992" max="10992" width="10.7109375" customWidth="1"/>
    <col min="10995" max="11024" width="10.7109375" customWidth="1"/>
    <col min="11027" max="11089" width="10.7109375" customWidth="1"/>
    <col min="11091" max="11091" width="10.7109375" customWidth="1"/>
    <col min="11096" max="11098" width="10.7109375" customWidth="1"/>
    <col min="11104" max="11104" width="10.7109375" customWidth="1"/>
    <col min="11109" max="11109" width="10.7109375" customWidth="1"/>
    <col min="11119" max="11119" width="10.7109375" customWidth="1"/>
    <col min="11121" max="11121" width="10.7109375" customWidth="1"/>
    <col min="11123" max="11185" width="10.7109375" customWidth="1"/>
    <col min="11188" max="11190" width="10.7109375" customWidth="1"/>
    <col min="11194" max="11195" width="10.7109375" customWidth="1"/>
    <col min="11197" max="11198" width="10.7109375" customWidth="1"/>
    <col min="11200" max="11200" width="10.7109375" customWidth="1"/>
    <col min="11202" max="11203" width="10.7109375" customWidth="1"/>
    <col min="11210" max="11212" width="10.7109375" customWidth="1"/>
    <col min="11214" max="11215" width="10.7109375" customWidth="1"/>
    <col min="11217" max="11217" width="10.7109375" customWidth="1"/>
    <col min="11220" max="11221" width="10.7109375" customWidth="1"/>
    <col min="11226" max="11227" width="10.7109375" customWidth="1"/>
    <col min="11229" max="11230" width="10.7109375" customWidth="1"/>
    <col min="11232" max="11232" width="10.7109375" customWidth="1"/>
    <col min="11234" max="11235" width="10.7109375" customWidth="1"/>
    <col min="11242" max="11244" width="10.7109375" customWidth="1"/>
    <col min="11246" max="11247" width="10.7109375" customWidth="1"/>
    <col min="11282" max="11282" width="10.7109375" customWidth="1"/>
    <col min="11284" max="11284" width="10.7109375" customWidth="1"/>
    <col min="11287" max="11287" width="10.7109375" customWidth="1"/>
    <col min="11290" max="11290" width="10.7109375" customWidth="1"/>
    <col min="11292" max="11292" width="10.7109375" customWidth="1"/>
    <col min="11296" max="11296" width="10.7109375" customWidth="1"/>
    <col min="11301" max="11301" width="10.7109375" customWidth="1"/>
    <col min="11311" max="11311" width="10.7109375" customWidth="1"/>
    <col min="11313" max="11313" width="10.7109375" customWidth="1"/>
    <col min="11316" max="11316" width="10.7109375" customWidth="1"/>
    <col min="11322" max="11323" width="10.7109375" customWidth="1"/>
    <col min="11325" max="11326" width="10.7109375" customWidth="1"/>
    <col min="11328" max="11328" width="10.7109375" customWidth="1"/>
    <col min="11330" max="11331" width="10.7109375" customWidth="1"/>
    <col min="11338" max="11340" width="10.7109375" customWidth="1"/>
    <col min="11342" max="11343" width="10.7109375" customWidth="1"/>
    <col min="11349" max="11349" width="10.7109375" customWidth="1"/>
    <col min="11352" max="11355" width="10.7109375" customWidth="1"/>
    <col min="11358" max="11359" width="10.7109375" customWidth="1"/>
    <col min="11361" max="11362" width="10.7109375" customWidth="1"/>
    <col min="11364" max="11364" width="10.7109375" customWidth="1"/>
    <col min="11370" max="11372" width="10.7109375" customWidth="1"/>
    <col min="11374" max="11375" width="10.7109375" customWidth="1"/>
    <col min="11409" max="11440" width="10.7109375" customWidth="1"/>
    <col min="11443" max="11475" width="10.7109375" customWidth="1"/>
    <col min="11480" max="11482" width="10.7109375" customWidth="1"/>
    <col min="11488" max="11488" width="10.7109375" customWidth="1"/>
    <col min="11493" max="11493" width="10.7109375" customWidth="1"/>
    <col min="11503" max="11503" width="10.7109375" customWidth="1"/>
    <col min="11507" max="11536" width="10.7109375" customWidth="1"/>
    <col min="11538" max="11538" width="10.7109375" customWidth="1"/>
    <col min="11540" max="11540" width="10.7109375" customWidth="1"/>
    <col min="11542" max="11542" width="10.7109375" customWidth="1"/>
    <col min="11546" max="11546" width="10.7109375" customWidth="1"/>
    <col min="11548" max="11548" width="10.7109375" customWidth="1"/>
    <col min="11552" max="11552" width="10.7109375" customWidth="1"/>
    <col min="11557" max="11557" width="10.7109375" customWidth="1"/>
    <col min="11567" max="11567" width="10.7109375" customWidth="1"/>
    <col min="11569" max="11569" width="10.7109375" customWidth="1"/>
    <col min="11572" max="11572" width="10.7109375" customWidth="1"/>
    <col min="11578" max="11579" width="10.7109375" customWidth="1"/>
    <col min="11581" max="11582" width="10.7109375" customWidth="1"/>
    <col min="11584" max="11584" width="10.7109375" customWidth="1"/>
    <col min="11586" max="11587" width="10.7109375" customWidth="1"/>
    <col min="11594" max="11596" width="10.7109375" customWidth="1"/>
    <col min="11598" max="11599" width="10.7109375" customWidth="1"/>
    <col min="11605" max="11605" width="10.7109375" customWidth="1"/>
    <col min="11608" max="11611" width="10.7109375" customWidth="1"/>
    <col min="11614" max="11615" width="10.7109375" customWidth="1"/>
    <col min="11617" max="11618" width="10.7109375" customWidth="1"/>
    <col min="11620" max="11620" width="10.7109375" customWidth="1"/>
    <col min="11626" max="11628" width="10.7109375" customWidth="1"/>
    <col min="11630" max="11631" width="10.7109375" customWidth="1"/>
    <col min="11665" max="11696" width="10.7109375" customWidth="1"/>
    <col min="11699" max="11733" width="10.7109375" customWidth="1"/>
    <col min="11737" max="11739" width="10.7109375" customWidth="1"/>
    <col min="11744" max="11744" width="10.7109375" customWidth="1"/>
    <col min="11749" max="11749" width="10.7109375" customWidth="1"/>
    <col min="11759" max="11759" width="10.7109375" customWidth="1"/>
    <col min="11761" max="11792" width="10.7109375" customWidth="1"/>
    <col min="11797" max="11797" width="10.7109375" customWidth="1"/>
    <col min="11799" max="11800" width="10.7109375" customWidth="1"/>
    <col min="11804" max="11806" width="10.7109375" customWidth="1"/>
    <col min="11808" max="11808" width="10.7109375" customWidth="1"/>
    <col min="11813" max="11813" width="10.7109375" customWidth="1"/>
    <col min="11816" max="11828" width="10.7109375" customWidth="1"/>
    <col min="11830" max="11832" width="10.7109375" customWidth="1"/>
    <col min="11836" max="11836" width="10.7109375" customWidth="1"/>
    <col min="11840" max="11840" width="10.7109375" customWidth="1"/>
    <col min="11845" max="11845" width="10.7109375" customWidth="1"/>
    <col min="11855" max="11855" width="10.7109375" customWidth="1"/>
    <col min="11857" max="11859" width="10.7109375" customWidth="1"/>
    <col min="11862" max="11862" width="10.7109375" customWidth="1"/>
    <col min="11864" max="11866" width="10.7109375" customWidth="1"/>
    <col min="11868" max="11868" width="10.7109375" customWidth="1"/>
    <col min="11872" max="11872" width="10.7109375" customWidth="1"/>
    <col min="11877" max="11877" width="10.7109375" customWidth="1"/>
    <col min="11887" max="11887" width="10.7109375" customWidth="1"/>
    <col min="11889" max="11953" width="10.7109375" customWidth="1"/>
    <col min="11956" max="11958" width="10.7109375" customWidth="1"/>
    <col min="11960" max="11960" width="10.7109375" customWidth="1"/>
    <col min="11968" max="11969" width="10.7109375" customWidth="1"/>
    <col min="11971" max="11972" width="10.7109375" customWidth="1"/>
    <col min="11974" max="11975" width="10.7109375" customWidth="1"/>
    <col min="11981" max="11983" width="10.7109375" customWidth="1"/>
    <col min="11985" max="12016" width="10.7109375" customWidth="1"/>
    <col min="12019" max="12083" width="10.7109375" customWidth="1"/>
    <col min="12086" max="12086" width="10.7109375" customWidth="1"/>
    <col min="12089" max="12091" width="10.7109375" customWidth="1"/>
    <col min="12096" max="12096" width="10.7109375" customWidth="1"/>
    <col min="12101" max="12101" width="10.7109375" customWidth="1"/>
    <col min="12111" max="12111" width="10.7109375" customWidth="1"/>
    <col min="12114" max="12114" width="10.7109375" customWidth="1"/>
    <col min="12116" max="12116" width="10.7109375" customWidth="1"/>
    <col min="12118" max="12118" width="10.7109375" customWidth="1"/>
    <col min="12120" max="12123" width="10.7109375" customWidth="1"/>
    <col min="12126" max="12127" width="10.7109375" customWidth="1"/>
    <col min="12129" max="12129" width="10.7109375" customWidth="1"/>
    <col min="12131" max="12134" width="10.7109375" customWidth="1"/>
    <col min="12139" max="12140" width="10.7109375" customWidth="1"/>
    <col min="12142" max="12143" width="10.7109375" customWidth="1"/>
    <col min="12146" max="12148" width="10.7109375" customWidth="1"/>
    <col min="12150" max="12151" width="10.7109375" customWidth="1"/>
    <col min="12154" max="12155" width="10.7109375" customWidth="1"/>
    <col min="12158" max="12160" width="10.7109375" customWidth="1"/>
    <col min="12166" max="12168" width="10.7109375" customWidth="1"/>
    <col min="12171" max="12175" width="10.7109375" customWidth="1"/>
    <col min="12177" max="12180" width="10.7109375" customWidth="1"/>
    <col min="12185" max="12187" width="10.7109375" customWidth="1"/>
    <col min="12192" max="12192" width="10.7109375" customWidth="1"/>
    <col min="12197" max="12197" width="10.7109375" customWidth="1"/>
    <col min="12207" max="12207" width="10.7109375" customWidth="1"/>
    <col min="12211" max="12272" width="10.7109375" customWidth="1"/>
    <col min="12275" max="12339" width="10.7109375" customWidth="1"/>
    <col min="12345" max="12347" width="10.7109375" customWidth="1"/>
    <col min="12352" max="12352" width="10.7109375" customWidth="1"/>
    <col min="12357" max="12357" width="10.7109375" customWidth="1"/>
    <col min="12367" max="12367" width="10.7109375" customWidth="1"/>
    <col min="12370" max="12370" width="10.7109375" customWidth="1"/>
    <col min="12372" max="12372" width="10.7109375" customWidth="1"/>
    <col min="12374" max="12374" width="10.7109375" customWidth="1"/>
    <col min="12376" max="12379" width="10.7109375" customWidth="1"/>
    <col min="12382" max="12383" width="10.7109375" customWidth="1"/>
    <col min="12385" max="12385" width="10.7109375" customWidth="1"/>
    <col min="12387" max="12390" width="10.7109375" customWidth="1"/>
    <col min="12395" max="12396" width="10.7109375" customWidth="1"/>
    <col min="12398" max="12399" width="10.7109375" customWidth="1"/>
    <col min="12402" max="12404" width="10.7109375" customWidth="1"/>
    <col min="12406" max="12406" width="10.7109375" customWidth="1"/>
    <col min="12408" max="12412" width="10.7109375" customWidth="1"/>
    <col min="12414" max="12414" width="10.7109375" customWidth="1"/>
    <col min="12416" max="12416" width="10.7109375" customWidth="1"/>
    <col min="12419" max="12420" width="10.7109375" customWidth="1"/>
    <col min="12427" max="12431" width="10.7109375" customWidth="1"/>
    <col min="12433" max="12436" width="10.7109375" customWidth="1"/>
    <col min="12438" max="12440" width="10.7109375" customWidth="1"/>
    <col min="12442" max="12443" width="10.7109375" customWidth="1"/>
    <col min="12448" max="12448" width="10.7109375" customWidth="1"/>
    <col min="12453" max="12453" width="10.7109375" customWidth="1"/>
    <col min="12463" max="12463" width="10.7109375" customWidth="1"/>
    <col min="12467" max="12500" width="10.7109375" customWidth="1"/>
    <col min="12503" max="12505" width="10.7109375" customWidth="1"/>
    <col min="12508" max="12509" width="10.7109375" customWidth="1"/>
    <col min="12512" max="12514" width="10.7109375" customWidth="1"/>
    <col min="12516" max="12516" width="10.7109375" customWidth="1"/>
    <col min="12519" max="12520" width="10.7109375" customWidth="1"/>
    <col min="12523" max="12525" width="10.7109375" customWidth="1"/>
    <col min="12527" max="12527" width="10.7109375" customWidth="1"/>
    <col min="12529" max="12530" width="10.7109375" customWidth="1"/>
    <col min="12536" max="12537" width="10.7109375" customWidth="1"/>
    <col min="12541" max="12541" width="10.7109375" customWidth="1"/>
    <col min="12543" max="12546" width="10.7109375" customWidth="1"/>
    <col min="12548" max="12548" width="10.7109375" customWidth="1"/>
    <col min="12551" max="12552" width="10.7109375" customWidth="1"/>
    <col min="12555" max="12557" width="10.7109375" customWidth="1"/>
    <col min="12559" max="12559" width="10.7109375" customWidth="1"/>
    <col min="12561" max="12627" width="10.7109375" customWidth="1"/>
    <col min="12631" max="12636" width="10.7109375" customWidth="1"/>
    <col min="12638" max="12639" width="10.7109375" customWidth="1"/>
    <col min="12642" max="12643" width="10.7109375" customWidth="1"/>
    <col min="12649" max="12649" width="10.7109375" customWidth="1"/>
    <col min="12651" max="12653" width="10.7109375" customWidth="1"/>
    <col min="12655" max="12655" width="10.7109375" customWidth="1"/>
    <col min="12657" max="12692" width="10.7109375" customWidth="1"/>
    <col min="12697" max="12699" width="10.7109375" customWidth="1"/>
    <col min="12704" max="12704" width="10.7109375" customWidth="1"/>
    <col min="12709" max="12709" width="10.7109375" customWidth="1"/>
    <col min="12719" max="12719" width="10.7109375" customWidth="1"/>
    <col min="12722" max="12724" width="10.7109375" customWidth="1"/>
    <col min="12731" max="12732" width="10.7109375" customWidth="1"/>
    <col min="12734" max="12735" width="10.7109375" customWidth="1"/>
    <col min="12737" max="12737" width="10.7109375" customWidth="1"/>
    <col min="12739" max="12742" width="10.7109375" customWidth="1"/>
    <col min="12747" max="12748" width="10.7109375" customWidth="1"/>
    <col min="12750" max="12751" width="10.7109375" customWidth="1"/>
    <col min="12753" max="12756" width="10.7109375" customWidth="1"/>
    <col min="12759" max="12761" width="10.7109375" customWidth="1"/>
    <col min="12764" max="12765" width="10.7109375" customWidth="1"/>
    <col min="12768" max="12770" width="10.7109375" customWidth="1"/>
    <col min="12772" max="12772" width="10.7109375" customWidth="1"/>
    <col min="12775" max="12776" width="10.7109375" customWidth="1"/>
    <col min="12779" max="12781" width="10.7109375" customWidth="1"/>
    <col min="12783" max="12783" width="10.7109375" customWidth="1"/>
    <col min="12785" max="12883" width="10.7109375" customWidth="1"/>
    <col min="12887" max="12892" width="10.7109375" customWidth="1"/>
    <col min="12894" max="12895" width="10.7109375" customWidth="1"/>
    <col min="12898" max="12899" width="10.7109375" customWidth="1"/>
    <col min="12905" max="12905" width="10.7109375" customWidth="1"/>
    <col min="12907" max="12909" width="10.7109375" customWidth="1"/>
    <col min="12911" max="12911" width="10.7109375" customWidth="1"/>
    <col min="12913" max="12948" width="10.7109375" customWidth="1"/>
    <col min="12950" max="12952" width="10.7109375" customWidth="1"/>
    <col min="12954" max="12955" width="10.7109375" customWidth="1"/>
    <col min="12960" max="12960" width="10.7109375" customWidth="1"/>
    <col min="12965" max="12965" width="10.7109375" customWidth="1"/>
    <col min="12975" max="12975" width="10.7109375" customWidth="1"/>
    <col min="12978" max="12980" width="10.7109375" customWidth="1"/>
    <col min="12987" max="12988" width="10.7109375" customWidth="1"/>
    <col min="12990" max="12991" width="10.7109375" customWidth="1"/>
    <col min="12993" max="12993" width="10.7109375" customWidth="1"/>
    <col min="12995" max="12998" width="10.7109375" customWidth="1"/>
    <col min="13003" max="13004" width="10.7109375" customWidth="1"/>
    <col min="13006" max="13007" width="10.7109375" customWidth="1"/>
    <col min="13009" max="13016" width="10.7109375" customWidth="1"/>
    <col min="13021" max="13169" width="10.7109375" customWidth="1"/>
    <col min="13172" max="13172" width="10.7109375" customWidth="1"/>
    <col min="13175" max="13177" width="10.7109375" customWidth="1"/>
    <col min="13179" max="13179" width="10.7109375" customWidth="1"/>
    <col min="13184" max="13184" width="10.7109375" customWidth="1"/>
    <col min="13187" max="13188" width="10.7109375" customWidth="1"/>
    <col min="13190" max="13190" width="10.7109375" customWidth="1"/>
    <col min="13192" max="13192" width="10.7109375" customWidth="1"/>
    <col min="13195" max="13195" width="10.7109375" customWidth="1"/>
    <col min="13198" max="13199" width="10.7109375" customWidth="1"/>
    <col min="13203" max="13274" width="10.7109375" customWidth="1"/>
    <col min="13276" max="13276" width="10.7109375" customWidth="1"/>
    <col min="13279" max="13279" width="10.7109375" customWidth="1"/>
    <col min="13283" max="13283" width="10.7109375" customWidth="1"/>
    <col min="13286" max="13298" width="10.7109375" customWidth="1"/>
    <col min="13300" max="13301" width="10.7109375" customWidth="1"/>
    <col min="13305" max="13307" width="10.7109375" customWidth="1"/>
    <col min="13312" max="13312" width="10.7109375" customWidth="1"/>
    <col min="13317" max="13317" width="10.7109375" customWidth="1"/>
    <col min="13327" max="13327" width="10.7109375" customWidth="1"/>
    <col min="13329" max="13340" width="10.7109375" customWidth="1"/>
    <col min="13342" max="13342" width="10.7109375" customWidth="1"/>
    <col min="13345" max="13350" width="10.7109375" customWidth="1"/>
    <col min="13355" max="13393" width="10.7109375" customWidth="1"/>
    <col min="13396" max="13424" width="10.7109375" customWidth="1"/>
    <col min="13427" max="13436" width="10.7109375" customWidth="1"/>
    <col min="13438" max="13487" width="10.7109375" customWidth="1"/>
    <col min="13489" max="13532" width="10.7109375" customWidth="1"/>
    <col min="13534" max="13534" width="10.7109375" customWidth="1"/>
    <col min="13537" max="13542" width="10.7109375" customWidth="1"/>
    <col min="13545" max="13554" width="10.7109375" customWidth="1"/>
    <col min="13556" max="13560" width="10.7109375" customWidth="1"/>
    <col min="13562" max="13563" width="10.7109375" customWidth="1"/>
    <col min="13568" max="13568" width="10.7109375" customWidth="1"/>
    <col min="13573" max="13573" width="10.7109375" customWidth="1"/>
    <col min="13583" max="13583" width="10.7109375" customWidth="1"/>
    <col min="13585" max="13585" width="10.7109375" customWidth="1"/>
    <col min="13587" max="13587" width="10.7109375" customWidth="1"/>
    <col min="13589" max="13591" width="10.7109375" customWidth="1"/>
    <col min="13594" max="13595" width="10.7109375" customWidth="1"/>
    <col min="13600" max="13600" width="10.7109375" customWidth="1"/>
    <col min="13603" max="13604" width="10.7109375" customWidth="1"/>
    <col min="13606" max="13606" width="10.7109375" customWidth="1"/>
    <col min="13608" max="13608" width="10.7109375" customWidth="1"/>
    <col min="13611" max="13611" width="10.7109375" customWidth="1"/>
    <col min="13614" max="13615" width="10.7109375" customWidth="1"/>
    <col min="13617" max="13619" width="10.7109375" customWidth="1"/>
    <col min="13623" max="13624" width="10.7109375" customWidth="1"/>
    <col min="13626" max="13626" width="10.7109375" customWidth="1"/>
    <col min="13628" max="13628" width="10.7109375" customWidth="1"/>
    <col min="13632" max="13632" width="10.7109375" customWidth="1"/>
    <col min="13637" max="13637" width="10.7109375" customWidth="1"/>
    <col min="13647" max="13647" width="10.7109375" customWidth="1"/>
    <col min="13654" max="13657" width="10.7109375" customWidth="1"/>
    <col min="13659" max="13659" width="10.7109375" customWidth="1"/>
    <col min="13664" max="13664" width="10.7109375" customWidth="1"/>
    <col min="13667" max="13668" width="10.7109375" customWidth="1"/>
    <col min="13670" max="13670" width="10.7109375" customWidth="1"/>
    <col min="13672" max="13672" width="10.7109375" customWidth="1"/>
    <col min="13675" max="13675" width="10.7109375" customWidth="1"/>
    <col min="13678" max="13679" width="10.7109375" customWidth="1"/>
    <col min="13681" max="13712" width="10.7109375" customWidth="1"/>
    <col min="13716" max="13747" width="10.7109375" customWidth="1"/>
    <col min="13749" max="13749" width="10.7109375" customWidth="1"/>
    <col min="13752" max="13752" width="10.7109375" customWidth="1"/>
    <col min="13754" max="13754" width="10.7109375" customWidth="1"/>
    <col min="13756" max="13756" width="10.7109375" customWidth="1"/>
    <col min="13760" max="13760" width="10.7109375" customWidth="1"/>
    <col min="13765" max="13765" width="10.7109375" customWidth="1"/>
    <col min="13775" max="13775" width="10.7109375" customWidth="1"/>
    <col min="13780" max="13782" width="10.7109375" customWidth="1"/>
    <col min="13786" max="13787" width="10.7109375" customWidth="1"/>
    <col min="13792" max="13792" width="10.7109375" customWidth="1"/>
    <col min="13795" max="13796" width="10.7109375" customWidth="1"/>
    <col min="13798" max="13798" width="10.7109375" customWidth="1"/>
    <col min="13800" max="13800" width="10.7109375" customWidth="1"/>
    <col min="13803" max="13803" width="10.7109375" customWidth="1"/>
    <col min="13806" max="13807" width="10.7109375" customWidth="1"/>
    <col min="13809" max="13820" width="10.7109375" customWidth="1"/>
    <col min="13822" max="13822" width="10.7109375" customWidth="1"/>
    <col min="13825" max="13830" width="10.7109375" customWidth="1"/>
    <col min="13835" max="13845" width="10.7109375" customWidth="1"/>
    <col min="13848" max="13875" width="10.7109375" customWidth="1"/>
    <col min="13879" max="13884" width="10.7109375" customWidth="1"/>
    <col min="13886" max="13887" width="10.7109375" customWidth="1"/>
    <col min="13890" max="13891" width="10.7109375" customWidth="1"/>
    <col min="13897" max="13897" width="10.7109375" customWidth="1"/>
    <col min="13899" max="13901" width="10.7109375" customWidth="1"/>
    <col min="13903" max="13903" width="10.7109375" customWidth="1"/>
    <col min="13905" max="13914" width="10.7109375" customWidth="1"/>
    <col min="13916" max="13916" width="10.7109375" customWidth="1"/>
    <col min="13919" max="13919" width="10.7109375" customWidth="1"/>
    <col min="13923" max="13923" width="10.7109375" customWidth="1"/>
    <col min="13926" max="13928" width="10.7109375" customWidth="1"/>
    <col min="13930" max="13931" width="10.7109375" customWidth="1"/>
    <col min="13933" max="13937" width="10.7109375" customWidth="1"/>
    <col min="13940" max="13940" width="10.7109375" customWidth="1"/>
    <col min="13943" max="13945" width="10.7109375" customWidth="1"/>
    <col min="13947" max="13947" width="10.7109375" customWidth="1"/>
    <col min="13952" max="13952" width="10.7109375" customWidth="1"/>
    <col min="13955" max="13956" width="10.7109375" customWidth="1"/>
    <col min="13958" max="13958" width="10.7109375" customWidth="1"/>
    <col min="13960" max="13960" width="10.7109375" customWidth="1"/>
    <col min="13963" max="13963" width="10.7109375" customWidth="1"/>
    <col min="13966" max="13967" width="10.7109375" customWidth="1"/>
    <col min="13971" max="14037" width="10.7109375" customWidth="1"/>
    <col min="14040" max="14065" width="10.7109375" customWidth="1"/>
    <col min="14071" max="14071" width="10.7109375" customWidth="1"/>
    <col min="14075" max="14075" width="10.7109375" customWidth="1"/>
    <col min="14077" max="14077" width="10.7109375" customWidth="1"/>
    <col min="14081" max="14081" width="10.7109375" customWidth="1"/>
    <col min="14087" max="14087" width="10.7109375" customWidth="1"/>
    <col min="14091" max="14092" width="10.7109375" customWidth="1"/>
    <col min="14094" max="14095" width="10.7109375" customWidth="1"/>
    <col min="14097" max="14097" width="10.7109375" customWidth="1"/>
    <col min="14099" max="14131" width="10.7109375" customWidth="1"/>
    <col min="14136" max="14136" width="10.7109375" customWidth="1"/>
    <col min="14138" max="14138" width="10.7109375" customWidth="1"/>
    <col min="14140" max="14140" width="10.7109375" customWidth="1"/>
    <col min="14144" max="14144" width="10.7109375" customWidth="1"/>
    <col min="14149" max="14149" width="10.7109375" customWidth="1"/>
    <col min="14159" max="14159" width="10.7109375" customWidth="1"/>
    <col min="14161" max="14163" width="10.7109375" customWidth="1"/>
    <col min="14166" max="14167" width="10.7109375" customWidth="1"/>
    <col min="14169" max="14170" width="10.7109375" customWidth="1"/>
    <col min="14173" max="14173" width="10.7109375" customWidth="1"/>
    <col min="14177" max="14177" width="10.7109375" customWidth="1"/>
    <col min="14183" max="14183" width="10.7109375" customWidth="1"/>
    <col min="14187" max="14188" width="10.7109375" customWidth="1"/>
    <col min="14190" max="14191" width="10.7109375" customWidth="1"/>
    <col min="14193" max="14204" width="10.7109375" customWidth="1"/>
    <col min="14206" max="14206" width="10.7109375" customWidth="1"/>
    <col min="14209" max="14214" width="10.7109375" customWidth="1"/>
    <col min="14219" max="14229" width="10.7109375" customWidth="1"/>
    <col min="14232" max="14259" width="10.7109375" customWidth="1"/>
    <col min="14261" max="14261" width="10.7109375" customWidth="1"/>
    <col min="14263" max="14263" width="10.7109375" customWidth="1"/>
    <col min="14266" max="14266" width="10.7109375" customWidth="1"/>
    <col min="14268" max="14268" width="10.7109375" customWidth="1"/>
    <col min="14272" max="14272" width="10.7109375" customWidth="1"/>
    <col min="14277" max="14277" width="10.7109375" customWidth="1"/>
    <col min="14287" max="14287" width="10.7109375" customWidth="1"/>
    <col min="14290" max="14293" width="10.7109375" customWidth="1"/>
    <col min="14295" max="14298" width="10.7109375" customWidth="1"/>
    <col min="14300" max="14301" width="10.7109375" customWidth="1"/>
    <col min="14303" max="14303" width="10.7109375" customWidth="1"/>
    <col min="14305" max="14307" width="10.7109375" customWidth="1"/>
    <col min="14309" max="14313" width="10.7109375" customWidth="1"/>
    <col min="14315" max="14315" width="10.7109375" customWidth="1"/>
    <col min="14318" max="14319" width="10.7109375" customWidth="1"/>
    <col min="14321" max="14325" width="10.7109375" customWidth="1"/>
    <col min="14328" max="14361" width="10.7109375" customWidth="1"/>
    <col min="14364" max="14387" width="10.7109375" customWidth="1"/>
    <col min="14389" max="14389" width="10.7109375" customWidth="1"/>
    <col min="14391" max="14391" width="10.7109375" customWidth="1"/>
    <col min="14394" max="14394" width="10.7109375" customWidth="1"/>
    <col min="14396" max="14396" width="10.7109375" customWidth="1"/>
    <col min="14400" max="14400" width="10.7109375" customWidth="1"/>
    <col min="14405" max="14405" width="10.7109375" customWidth="1"/>
    <col min="14415" max="14415" width="10.7109375" customWidth="1"/>
    <col min="14418" max="14419" width="10.7109375" customWidth="1"/>
    <col min="14422" max="14422" width="10.7109375" customWidth="1"/>
    <col min="14424" max="14425" width="10.7109375" customWidth="1"/>
    <col min="14427" max="14429" width="10.7109375" customWidth="1"/>
    <col min="14436" max="14441" width="10.7109375" customWidth="1"/>
    <col min="14443" max="14443" width="10.7109375" customWidth="1"/>
    <col min="14446" max="14447" width="10.7109375" customWidth="1"/>
    <col min="14449" max="14452" width="10.7109375" customWidth="1"/>
    <col min="14455" max="14457" width="10.7109375" customWidth="1"/>
    <col min="14460" max="14461" width="10.7109375" customWidth="1"/>
    <col min="14464" max="14466" width="10.7109375" customWidth="1"/>
    <col min="14468" max="14468" width="10.7109375" customWidth="1"/>
    <col min="14471" max="14472" width="10.7109375" customWidth="1"/>
    <col min="14475" max="14477" width="10.7109375" customWidth="1"/>
    <col min="14479" max="14479" width="10.7109375" customWidth="1"/>
    <col min="14481" max="14497" width="10.7109375" customWidth="1"/>
    <col min="14502" max="14504" width="10.7109375" customWidth="1"/>
    <col min="14507" max="14511" width="10.7109375" customWidth="1"/>
    <col min="14513" max="14515" width="10.7109375" customWidth="1"/>
    <col min="14517" max="14518" width="10.7109375" customWidth="1"/>
    <col min="14522" max="14522" width="10.7109375" customWidth="1"/>
    <col min="14524" max="14524" width="10.7109375" customWidth="1"/>
    <col min="14528" max="14528" width="10.7109375" customWidth="1"/>
    <col min="14533" max="14533" width="10.7109375" customWidth="1"/>
    <col min="14543" max="14543" width="10.7109375" customWidth="1"/>
    <col min="14545" max="14551" width="10.7109375" customWidth="1"/>
    <col min="14553" max="14581" width="10.7109375" customWidth="1"/>
    <col min="14587" max="14587" width="10.7109375" customWidth="1"/>
    <col min="14590" max="14593" width="10.7109375" customWidth="1"/>
    <col min="14598" max="14600" width="10.7109375" customWidth="1"/>
    <col min="14603" max="14607" width="10.7109375" customWidth="1"/>
    <col min="14612" max="14643" width="10.7109375" customWidth="1"/>
    <col min="14650" max="14650" width="10.7109375" customWidth="1"/>
    <col min="14652" max="14652" width="10.7109375" customWidth="1"/>
    <col min="14656" max="14656" width="10.7109375" customWidth="1"/>
    <col min="14661" max="14661" width="10.7109375" customWidth="1"/>
    <col min="14671" max="14671" width="10.7109375" customWidth="1"/>
    <col min="14673" max="14673" width="10.7109375" customWidth="1"/>
    <col min="14677" max="14677" width="10.7109375" customWidth="1"/>
    <col min="14680" max="14680" width="10.7109375" customWidth="1"/>
    <col min="14683" max="14683" width="10.7109375" customWidth="1"/>
    <col min="14685" max="14685" width="10.7109375" customWidth="1"/>
    <col min="14689" max="14689" width="10.7109375" customWidth="1"/>
    <col min="14695" max="14695" width="10.7109375" customWidth="1"/>
    <col min="14699" max="14700" width="10.7109375" customWidth="1"/>
    <col min="14702" max="14703" width="10.7109375" customWidth="1"/>
    <col min="14705" max="14709" width="10.7109375" customWidth="1"/>
    <col min="14715" max="14715" width="10.7109375" customWidth="1"/>
    <col min="14718" max="14721" width="10.7109375" customWidth="1"/>
    <col min="14726" max="14728" width="10.7109375" customWidth="1"/>
    <col min="14731" max="14735" width="10.7109375" customWidth="1"/>
    <col min="14737" max="14740" width="10.7109375" customWidth="1"/>
    <col min="14743" max="14744" width="10.7109375" customWidth="1"/>
    <col min="14746" max="14748" width="10.7109375" customWidth="1"/>
    <col min="14751" max="14752" width="10.7109375" customWidth="1"/>
    <col min="14754" max="14754" width="10.7109375" customWidth="1"/>
    <col min="14756" max="14756" width="10.7109375" customWidth="1"/>
    <col min="14759" max="14762" width="10.7109375" customWidth="1"/>
    <col min="14764" max="14765" width="10.7109375" customWidth="1"/>
    <col min="14768" max="14771" width="10.7109375" customWidth="1"/>
    <col min="14773" max="14774" width="10.7109375" customWidth="1"/>
    <col min="14776" max="14777" width="10.7109375" customWidth="1"/>
    <col min="14780" max="14780" width="10.7109375" customWidth="1"/>
    <col min="14784" max="14784" width="10.7109375" customWidth="1"/>
    <col min="14789" max="14789" width="10.7109375" customWidth="1"/>
    <col min="14799" max="14799" width="10.7109375" customWidth="1"/>
    <col min="14803" max="14803" width="10.7109375" customWidth="1"/>
    <col min="14807" max="14807" width="10.7109375" customWidth="1"/>
    <col min="14809" max="14809" width="10.7109375" customWidth="1"/>
    <col min="14811" max="14811" width="10.7109375" customWidth="1"/>
    <col min="14816" max="14816" width="10.7109375" customWidth="1"/>
    <col min="14819" max="14820" width="10.7109375" customWidth="1"/>
    <col min="14822" max="14822" width="10.7109375" customWidth="1"/>
    <col min="14824" max="14824" width="10.7109375" customWidth="1"/>
    <col min="14827" max="14827" width="10.7109375" customWidth="1"/>
    <col min="14830" max="14831" width="10.7109375" customWidth="1"/>
    <col min="14833" max="14842" width="10.7109375" customWidth="1"/>
    <col min="14844" max="14844" width="10.7109375" customWidth="1"/>
    <col min="14847" max="14847" width="10.7109375" customWidth="1"/>
    <col min="14851" max="14851" width="10.7109375" customWidth="1"/>
    <col min="14854" max="14856" width="10.7109375" customWidth="1"/>
    <col min="14858" max="14859" width="10.7109375" customWidth="1"/>
    <col min="14861" max="14864" width="10.7109375" customWidth="1"/>
    <col min="14868" max="14870" width="10.7109375" customWidth="1"/>
    <col min="14872" max="14899" width="10.7109375" customWidth="1"/>
    <col min="14906" max="14906" width="10.7109375" customWidth="1"/>
    <col min="14908" max="14908" width="10.7109375" customWidth="1"/>
    <col min="14912" max="14912" width="10.7109375" customWidth="1"/>
    <col min="14917" max="14917" width="10.7109375" customWidth="1"/>
    <col min="14927" max="14927" width="10.7109375" customWidth="1"/>
    <col min="14930" max="14960" width="10.7109375" customWidth="1"/>
    <col min="14964" max="14964" width="10.7109375" customWidth="1"/>
    <col min="14966" max="14966" width="10.7109375" customWidth="1"/>
    <col min="14969" max="14969" width="10.7109375" customWidth="1"/>
    <col min="14971" max="14971" width="10.7109375" customWidth="1"/>
    <col min="14976" max="14976" width="10.7109375" customWidth="1"/>
    <col min="14981" max="14981" width="10.7109375" customWidth="1"/>
    <col min="14986" max="15000" width="10.7109375" customWidth="1"/>
    <col min="15003" max="15004" width="10.7109375" customWidth="1"/>
    <col min="15007" max="15010" width="10.7109375" customWidth="1"/>
    <col min="15012" max="15012" width="10.7109375" customWidth="1"/>
    <col min="15015" max="15016" width="10.7109375" customWidth="1"/>
    <col min="15020" max="15020" width="10.7109375" customWidth="1"/>
    <col min="15023" max="15028" width="10.7109375" customWidth="1"/>
    <col min="15031" max="15031" width="10.7109375" customWidth="1"/>
    <col min="15033" max="15037" width="10.7109375" customWidth="1"/>
    <col min="15043" max="15044" width="10.7109375" customWidth="1"/>
    <col min="15047" max="15048" width="10.7109375" customWidth="1"/>
    <col min="15051" max="15053" width="10.7109375" customWidth="1"/>
    <col min="15055" max="15055" width="10.7109375" customWidth="1"/>
    <col min="15057" max="15058" width="10.7109375" customWidth="1"/>
    <col min="15060" max="15061" width="10.7109375" customWidth="1"/>
    <col min="15065" max="15066" width="10.7109375" customWidth="1"/>
    <col min="15068" max="15068" width="10.7109375" customWidth="1"/>
    <col min="15072" max="15072" width="10.7109375" customWidth="1"/>
    <col min="15075" max="15075" width="10.7109375" customWidth="1"/>
    <col min="15077" max="15077" width="10.7109375" customWidth="1"/>
    <col min="15079" max="15080" width="10.7109375" customWidth="1"/>
    <col min="15083" max="15085" width="10.7109375" customWidth="1"/>
    <col min="15087" max="15087" width="10.7109375" customWidth="1"/>
    <col min="15089" max="15089" width="10.7109375" customWidth="1"/>
    <col min="15095" max="15096" width="10.7109375" customWidth="1"/>
    <col min="15098" max="15099" width="10.7109375" customWidth="1"/>
    <col min="15101" max="15101" width="10.7109375" customWidth="1"/>
    <col min="15105" max="15105" width="10.7109375" customWidth="1"/>
    <col min="15111" max="15111" width="10.7109375" customWidth="1"/>
    <col min="15115" max="15116" width="10.7109375" customWidth="1"/>
    <col min="15118" max="15119" width="10.7109375" customWidth="1"/>
    <col min="15121" max="15124" width="10.7109375" customWidth="1"/>
    <col min="15127" max="15127" width="10.7109375" customWidth="1"/>
    <col min="15129" max="15133" width="10.7109375" customWidth="1"/>
    <col min="15139" max="15140" width="10.7109375" customWidth="1"/>
    <col min="15143" max="15144" width="10.7109375" customWidth="1"/>
    <col min="15147" max="15149" width="10.7109375" customWidth="1"/>
    <col min="15151" max="15151" width="10.7109375" customWidth="1"/>
    <col min="15153" max="15157" width="10.7109375" customWidth="1"/>
    <col min="15163" max="15163" width="10.7109375" customWidth="1"/>
    <col min="15166" max="15169" width="10.7109375" customWidth="1"/>
    <col min="15174" max="15176" width="10.7109375" customWidth="1"/>
    <col min="15179" max="15183" width="10.7109375" customWidth="1"/>
    <col min="15185" max="15188" width="10.7109375" customWidth="1"/>
    <col min="15191" max="15191" width="10.7109375" customWidth="1"/>
    <col min="15193" max="15197" width="10.7109375" customWidth="1"/>
    <col min="15203" max="15204" width="10.7109375" customWidth="1"/>
    <col min="15207" max="15208" width="10.7109375" customWidth="1"/>
    <col min="15211" max="15213" width="10.7109375" customWidth="1"/>
    <col min="15215" max="15215" width="10.7109375" customWidth="1"/>
    <col min="15218" max="15219" width="10.7109375" customWidth="1"/>
    <col min="15221" max="15221" width="10.7109375" customWidth="1"/>
    <col min="15227" max="15227" width="10.7109375" customWidth="1"/>
    <col min="15230" max="15233" width="10.7109375" customWidth="1"/>
    <col min="15238" max="15240" width="10.7109375" customWidth="1"/>
    <col min="15243" max="15247" width="10.7109375" customWidth="1"/>
    <col min="15252" max="15254" width="10.7109375" customWidth="1"/>
    <col min="15256" max="15283" width="10.7109375" customWidth="1"/>
    <col min="15285" max="15285" width="10.7109375" customWidth="1"/>
    <col min="15288" max="15289" width="10.7109375" customWidth="1"/>
    <col min="15291" max="15291" width="10.7109375" customWidth="1"/>
    <col min="15296" max="15296" width="10.7109375" customWidth="1"/>
    <col min="15301" max="15301" width="10.7109375" customWidth="1"/>
    <col min="15311" max="15311" width="10.7109375" customWidth="1"/>
    <col min="15313" max="15315" width="10.7109375" customWidth="1"/>
    <col min="15317" max="15318" width="10.7109375" customWidth="1"/>
    <col min="15322" max="15323" width="10.7109375" customWidth="1"/>
    <col min="15326" max="15328" width="10.7109375" customWidth="1"/>
    <col min="15335" max="15335" width="10.7109375" customWidth="1"/>
    <col min="15339" max="15340" width="10.7109375" customWidth="1"/>
    <col min="15342" max="15343" width="10.7109375" customWidth="1"/>
    <col min="15346" max="15347" width="10.7109375" customWidth="1"/>
    <col min="15349" max="15349" width="10.7109375" customWidth="1"/>
    <col min="15355" max="15355" width="10.7109375" customWidth="1"/>
    <col min="15358" max="15361" width="10.7109375" customWidth="1"/>
    <col min="15366" max="15368" width="10.7109375" customWidth="1"/>
    <col min="15371" max="15375" width="10.7109375" customWidth="1"/>
    <col min="15380" max="15380" width="10.7109375" customWidth="1"/>
    <col min="15382" max="15382" width="10.7109375" customWidth="1"/>
    <col min="15385" max="15385" width="10.7109375" customWidth="1"/>
    <col min="15387" max="15387" width="10.7109375" customWidth="1"/>
    <col min="15392" max="15392" width="10.7109375" customWidth="1"/>
    <col min="15397" max="15397" width="10.7109375" customWidth="1"/>
    <col min="15407" max="15407" width="10.7109375" customWidth="1"/>
    <col min="15409" max="15409" width="10.7109375" customWidth="1"/>
    <col min="15411" max="15412" width="10.7109375" customWidth="1"/>
    <col min="15417" max="15421" width="10.7109375" customWidth="1"/>
    <col min="15423" max="15430" width="10.7109375" customWidth="1"/>
    <col min="15435" max="15436" width="10.7109375" customWidth="1"/>
    <col min="15438" max="15439" width="10.7109375" customWidth="1"/>
    <col min="15441" max="15445" width="10.7109375" customWidth="1"/>
    <col min="15447" max="15448" width="10.7109375" customWidth="1"/>
    <col min="15451" max="15451" width="10.7109375" customWidth="1"/>
    <col min="15454" max="15454" width="10.7109375" customWidth="1"/>
    <col min="15456" max="15457" width="10.7109375" customWidth="1"/>
    <col min="15459" max="15460" width="10.7109375" customWidth="1"/>
    <col min="15467" max="15471" width="10.7109375" customWidth="1"/>
    <col min="15473" max="15484" width="10.7109375" customWidth="1"/>
    <col min="15486" max="15486" width="10.7109375" customWidth="1"/>
    <col min="15489" max="15494" width="10.7109375" customWidth="1"/>
    <col min="15499" max="15504" width="10.7109375" customWidth="1"/>
    <col min="15506" max="15507" width="10.7109375" customWidth="1"/>
    <col min="15509" max="15536" width="10.7109375" customWidth="1"/>
    <col min="15538" max="15539" width="10.7109375" customWidth="1"/>
    <col min="15541" max="15580" width="10.7109375" customWidth="1"/>
    <col min="15582" max="15582" width="10.7109375" customWidth="1"/>
    <col min="15585" max="15590" width="10.7109375" customWidth="1"/>
    <col min="15595" max="15608" width="10.7109375" customWidth="1"/>
    <col min="15613" max="15637" width="10.7109375" customWidth="1"/>
    <col min="15639" max="15640" width="10.7109375" customWidth="1"/>
    <col min="15643" max="15643" width="10.7109375" customWidth="1"/>
    <col min="15646" max="15646" width="10.7109375" customWidth="1"/>
    <col min="15648" max="15649" width="10.7109375" customWidth="1"/>
    <col min="15651" max="15652" width="10.7109375" customWidth="1"/>
    <col min="15659" max="15663" width="10.7109375" customWidth="1"/>
    <col min="15665" max="15667" width="10.7109375" customWidth="1"/>
    <col min="15671" max="15671" width="10.7109375" customWidth="1"/>
    <col min="15673" max="15673" width="10.7109375" customWidth="1"/>
    <col min="15676" max="15676" width="10.7109375" customWidth="1"/>
    <col min="15680" max="15680" width="10.7109375" customWidth="1"/>
    <col min="15685" max="15685" width="10.7109375" customWidth="1"/>
    <col min="15695" max="15695" width="10.7109375" customWidth="1"/>
    <col min="15700" max="15705" width="10.7109375" customWidth="1"/>
    <col min="15707" max="15711" width="10.7109375" customWidth="1"/>
    <col min="15715" max="15716" width="10.7109375" customWidth="1"/>
    <col min="15718" max="15718" width="10.7109375" customWidth="1"/>
    <col min="15720" max="15720" width="10.7109375" customWidth="1"/>
    <col min="15723" max="15723" width="10.7109375" customWidth="1"/>
    <col min="15726" max="15727" width="10.7109375" customWidth="1"/>
    <col min="15729" max="15733" width="10.7109375" customWidth="1"/>
    <col min="15735" max="15736" width="10.7109375" customWidth="1"/>
    <col min="15739" max="15739" width="10.7109375" customWidth="1"/>
    <col min="15742" max="15742" width="10.7109375" customWidth="1"/>
    <col min="15744" max="15745" width="10.7109375" customWidth="1"/>
    <col min="15747" max="15748" width="10.7109375" customWidth="1"/>
    <col min="15755" max="15759" width="10.7109375" customWidth="1"/>
    <col min="15761" max="15765" width="10.7109375" customWidth="1"/>
    <col min="15767" max="15767" width="10.7109375" customWidth="1"/>
    <col min="15769" max="15795" width="10.7109375" customWidth="1"/>
    <col min="15797" max="15797" width="10.7109375" customWidth="1"/>
    <col min="15803" max="15803" width="10.7109375" customWidth="1"/>
    <col min="15806" max="15809" width="10.7109375" customWidth="1"/>
    <col min="15814" max="15816" width="10.7109375" customWidth="1"/>
    <col min="15819" max="15823" width="10.7109375" customWidth="1"/>
    <col min="15825" max="15836" width="10.7109375" customWidth="1"/>
    <col min="15838" max="15838" width="10.7109375" customWidth="1"/>
    <col min="15841" max="15846" width="10.7109375" customWidth="1"/>
    <col min="15851" max="15861" width="10.7109375" customWidth="1"/>
    <col min="15864" max="15889" width="10.7109375" customWidth="1"/>
    <col min="15891" max="15891" width="10.7109375" customWidth="1"/>
    <col min="15893" max="15895" width="10.7109375" customWidth="1"/>
    <col min="15898" max="15899" width="10.7109375" customWidth="1"/>
    <col min="15904" max="15904" width="10.7109375" customWidth="1"/>
    <col min="15907" max="15908" width="10.7109375" customWidth="1"/>
    <col min="15910" max="15910" width="10.7109375" customWidth="1"/>
    <col min="15912" max="15912" width="10.7109375" customWidth="1"/>
    <col min="15915" max="15915" width="10.7109375" customWidth="1"/>
    <col min="15918" max="15919" width="10.7109375" customWidth="1"/>
    <col min="15921" max="15921" width="10.7109375" customWidth="1"/>
    <col min="15924" max="15926" width="10.7109375" customWidth="1"/>
    <col min="15928" max="15928" width="10.7109375" customWidth="1"/>
    <col min="15936" max="15937" width="10.7109375" customWidth="1"/>
    <col min="15939" max="15940" width="10.7109375" customWidth="1"/>
    <col min="15942" max="15943" width="10.7109375" customWidth="1"/>
    <col min="15949" max="15951" width="10.7109375" customWidth="1"/>
    <col min="15953" max="15954" width="10.7109375" customWidth="1"/>
    <col min="15956" max="15959" width="10.7109375" customWidth="1"/>
    <col min="15961" max="15964" width="10.7109375" customWidth="1"/>
    <col min="15966" max="15967" width="10.7109375" customWidth="1"/>
    <col min="15970" max="15971" width="10.7109375" customWidth="1"/>
    <col min="15977" max="15977" width="10.7109375" customWidth="1"/>
    <col min="15979" max="15981" width="10.7109375" customWidth="1"/>
    <col min="15983" max="15983" width="10.7109375" customWidth="1"/>
    <col min="15985" max="15987" width="10.7109375" customWidth="1"/>
    <col min="15991" max="15996" width="10.7109375" customWidth="1"/>
    <col min="15998" max="15999" width="10.7109375" customWidth="1"/>
    <col min="16002" max="16003" width="10.7109375" customWidth="1"/>
    <col min="16009" max="16009" width="10.7109375" customWidth="1"/>
    <col min="16011" max="16013" width="10.7109375" customWidth="1"/>
    <col min="16015" max="16015" width="10.7109375" customWidth="1"/>
    <col min="16017" max="16021" width="10.7109375" customWidth="1"/>
    <col min="16025" max="16027" width="10.7109375" customWidth="1"/>
    <col min="16032" max="16032" width="10.7109375" customWidth="1"/>
    <col min="16037" max="16037" width="10.7109375" customWidth="1"/>
    <col min="16047" max="16047" width="10.7109375" customWidth="1"/>
    <col min="16049" max="16051" width="10.7109375" customWidth="1"/>
    <col min="16053" max="16053" width="10.7109375" customWidth="1"/>
    <col min="16057" max="16057" width="10.7109375" customWidth="1"/>
    <col min="16060" max="16060" width="10.7109375" customWidth="1"/>
    <col min="16064" max="16064" width="10.7109375" customWidth="1"/>
    <col min="16069" max="16069" width="10.7109375" customWidth="1"/>
    <col min="16079" max="16079" width="10.7109375" customWidth="1"/>
    <col min="16081" max="16081" width="10.7109375" customWidth="1"/>
    <col min="16084" max="16085" width="10.7109375" customWidth="1"/>
    <col min="16087" max="16087" width="10.7109375" customWidth="1"/>
    <col min="16090" max="16093" width="10.7109375" customWidth="1"/>
    <col min="16095" max="16096" width="10.7109375" customWidth="1"/>
    <col min="16100" max="16100" width="10.7109375" customWidth="1"/>
    <col min="16106" max="16108" width="10.7109375" customWidth="1"/>
    <col min="16110" max="16111" width="10.7109375" customWidth="1"/>
    <col min="16113" max="16116" width="10.7109375" customWidth="1"/>
    <col min="16118" max="16120" width="10.7109375" customWidth="1"/>
    <col min="16124" max="16124" width="10.7109375" customWidth="1"/>
    <col min="16128" max="16128" width="10.7109375" customWidth="1"/>
    <col min="16133" max="16133" width="10.7109375" customWidth="1"/>
    <col min="16143" max="16143" width="10.7109375" customWidth="1"/>
    <col min="16145" max="16146" width="10.7109375" customWidth="1"/>
    <col min="16148" max="16151" width="10.7109375" customWidth="1"/>
    <col min="16153" max="16156" width="10.7109375" customWidth="1"/>
    <col min="16158" max="16159" width="10.7109375" customWidth="1"/>
    <col min="16162" max="16163" width="10.7109375" customWidth="1"/>
    <col min="16169" max="16169" width="10.7109375" customWidth="1"/>
    <col min="16171" max="16173" width="10.7109375" customWidth="1"/>
    <col min="16175" max="16175" width="10.7109375" customWidth="1"/>
    <col min="16177" max="16179" width="10.7109375" customWidth="1"/>
    <col min="16184" max="16186" width="10.7109375" customWidth="1"/>
    <col min="16192" max="16192" width="10.7109375" customWidth="1"/>
    <col min="16197" max="16197" width="10.7109375" customWidth="1"/>
    <col min="16207" max="16207" width="10.7109375" customWidth="1"/>
    <col min="16209" max="16213" width="10.7109375" customWidth="1"/>
    <col min="16217" max="16219" width="10.7109375" customWidth="1"/>
    <col min="16224" max="16224" width="10.7109375" customWidth="1"/>
    <col min="16229" max="16229" width="10.7109375" customWidth="1"/>
    <col min="16239" max="16239" width="10.7109375" customWidth="1"/>
    <col min="16241" max="16243" width="10.7109375" customWidth="1"/>
    <col min="16247" max="16252" width="10.7109375" customWidth="1"/>
    <col min="16254" max="16255" width="10.7109375" customWidth="1"/>
    <col min="16258" max="16259" width="10.7109375" customWidth="1"/>
    <col min="16265" max="16265" width="10.7109375" customWidth="1"/>
    <col min="16267" max="16269" width="10.7109375" customWidth="1"/>
    <col min="16271" max="16271" width="10.7109375" customWidth="1"/>
    <col min="16273" max="16280" width="10.7109375" customWidth="1"/>
    <col min="16282" max="16283" width="10.7109375" customWidth="1"/>
    <col min="16288" max="16288" width="10.7109375" customWidth="1"/>
    <col min="16293" max="16293" width="10.7109375" customWidth="1"/>
    <col min="16303" max="16303" width="10.7109375" customWidth="1"/>
    <col min="16305" max="16307" width="10.7109375" customWidth="1"/>
    <col min="16309" max="16312" width="10.7109375" customWidth="1"/>
    <col min="16316" max="16316" width="10.7109375" customWidth="1"/>
    <col min="16320" max="16320" width="10.7109375" customWidth="1"/>
    <col min="16325" max="16325" width="10.7109375" customWidth="1"/>
    <col min="16335" max="16335" width="10.7109375" customWidth="1"/>
    <col min="16337" max="16339" width="10.7109375" customWidth="1"/>
    <col min="16343" max="16348" width="10.7109375" customWidth="1"/>
    <col min="16350" max="16351" width="10.7109375" customWidth="1"/>
    <col min="16354" max="16355" width="10.7109375" customWidth="1"/>
    <col min="16361" max="16361" width="10.7109375" customWidth="1"/>
    <col min="16363" max="16365" width="10.7109375" customWidth="1"/>
    <col min="16367" max="16367" width="10.7109375" customWidth="1"/>
    <col min="16369" max="16372" width="10.7109375" customWidth="1"/>
    <col min="16375" max="16376" width="10.7109375" customWidth="1"/>
    <col min="16380" max="16380" width="10.7109375" customWidth="1"/>
    <col min="16384" max="16384" width="10.7109375" customWidth="1"/>
  </cols>
  <sheetData>
    <row r="1" spans="1:15" ht="32" thickBot="1" x14ac:dyDescent="0.25">
      <c r="A1" s="6" t="s">
        <v>0</v>
      </c>
      <c r="B1" s="11" t="s">
        <v>3</v>
      </c>
      <c r="C1" s="10" t="s">
        <v>55</v>
      </c>
      <c r="D1" s="10" t="s">
        <v>56</v>
      </c>
      <c r="E1" s="10" t="s">
        <v>57</v>
      </c>
      <c r="F1" s="10" t="s">
        <v>58</v>
      </c>
      <c r="G1" s="10" t="s">
        <v>59</v>
      </c>
      <c r="H1" s="10" t="s">
        <v>60</v>
      </c>
      <c r="I1" s="10" t="s">
        <v>60</v>
      </c>
      <c r="J1" s="10" t="s">
        <v>61</v>
      </c>
      <c r="K1" s="10" t="s">
        <v>62</v>
      </c>
      <c r="L1" s="10" t="s">
        <v>63</v>
      </c>
      <c r="M1" s="10" t="s">
        <v>64</v>
      </c>
      <c r="N1" s="10" t="s">
        <v>65</v>
      </c>
      <c r="O1" s="10" t="s">
        <v>66</v>
      </c>
    </row>
    <row r="2" spans="1:15" ht="15" thickTop="1" x14ac:dyDescent="0.2">
      <c r="A2" s="1" t="s">
        <v>18</v>
      </c>
      <c r="B2" s="3">
        <v>0.81704260651629068</v>
      </c>
      <c r="C2" s="3">
        <v>1.9047619047619049E-2</v>
      </c>
      <c r="D2" s="3">
        <v>0</v>
      </c>
      <c r="E2" s="3">
        <v>6.5162907268170424E-3</v>
      </c>
      <c r="F2" s="3">
        <v>1.8546365914786967E-2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x14ac:dyDescent="0.2">
      <c r="A3" s="1" t="s">
        <v>19</v>
      </c>
      <c r="B3" s="3">
        <v>0.85112781954887218</v>
      </c>
      <c r="C3" s="3">
        <v>3.007518796992481E-2</v>
      </c>
      <c r="D3" s="3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x14ac:dyDescent="0.2">
      <c r="A4" s="1" t="s">
        <v>20</v>
      </c>
      <c r="B4" s="3">
        <v>0.82606516290726817</v>
      </c>
      <c r="C4" s="3">
        <v>2.0551378446115289E-2</v>
      </c>
      <c r="D4" s="3">
        <v>1.3032581453634085E-2</v>
      </c>
      <c r="E4" s="2">
        <v>0</v>
      </c>
      <c r="F4" s="2">
        <v>0</v>
      </c>
      <c r="G4" s="3">
        <v>1.0526315789473684E-2</v>
      </c>
      <c r="H4" s="2">
        <v>0</v>
      </c>
      <c r="I4" s="2">
        <v>0</v>
      </c>
      <c r="J4" s="3">
        <v>2.155388471177945E-2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x14ac:dyDescent="0.2">
      <c r="A5" s="1" t="s">
        <v>21</v>
      </c>
      <c r="B5" s="3">
        <v>0.78997493734335844</v>
      </c>
      <c r="C5" s="3">
        <v>2.0551378446115289E-2</v>
      </c>
      <c r="D5" s="3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x14ac:dyDescent="0.2">
      <c r="A6" s="1" t="s">
        <v>22</v>
      </c>
      <c r="B6" s="3">
        <v>0.8080200501253133</v>
      </c>
      <c r="C6" s="3">
        <v>2.7568922305764409E-2</v>
      </c>
      <c r="D6" s="3">
        <v>1.1528822055137845E-2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x14ac:dyDescent="0.2">
      <c r="A7" s="1" t="s">
        <v>23</v>
      </c>
      <c r="B7" s="3">
        <v>0.79398496240601502</v>
      </c>
      <c r="C7" s="3">
        <v>2.5062656641604009E-2</v>
      </c>
      <c r="D7" s="3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x14ac:dyDescent="0.2">
      <c r="A8" s="1" t="s">
        <v>24</v>
      </c>
      <c r="B8" s="3">
        <v>0.77092731829573935</v>
      </c>
      <c r="C8" s="3">
        <v>5.3132832080200504E-2</v>
      </c>
      <c r="D8" s="3">
        <v>0</v>
      </c>
      <c r="E8" s="2">
        <v>0</v>
      </c>
      <c r="F8" s="3">
        <v>4.7619047619047616E-2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</row>
    <row r="9" spans="1:15" x14ac:dyDescent="0.2">
      <c r="A9" s="1" t="s">
        <v>25</v>
      </c>
      <c r="B9" s="3">
        <v>0.7879699248120301</v>
      </c>
      <c r="C9" s="3">
        <v>4.8120300751879702E-2</v>
      </c>
      <c r="D9" s="3">
        <v>0</v>
      </c>
      <c r="E9" s="2">
        <v>0</v>
      </c>
      <c r="F9" s="3">
        <v>1.8045112781954888E-2</v>
      </c>
      <c r="G9" s="2">
        <v>0</v>
      </c>
      <c r="H9" s="2">
        <v>0</v>
      </c>
      <c r="I9" s="2">
        <v>0</v>
      </c>
      <c r="J9" s="3">
        <v>1.0025062656641603E-2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x14ac:dyDescent="0.2">
      <c r="A10" s="1" t="s">
        <v>26</v>
      </c>
      <c r="B10" s="3">
        <v>0.73984962406015042</v>
      </c>
      <c r="C10" s="3">
        <v>7.9699248120300756E-2</v>
      </c>
      <c r="D10" s="3">
        <v>1.8546365914786967E-2</v>
      </c>
      <c r="E10" s="3">
        <v>1.7543859649122806E-2</v>
      </c>
      <c r="F10" s="3">
        <v>1.4035087719298246E-2</v>
      </c>
      <c r="G10" s="3">
        <v>1.0025062656641603E-2</v>
      </c>
      <c r="H10" s="3">
        <v>2.1052631578947368E-2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1:15" x14ac:dyDescent="0.2">
      <c r="A11" s="1" t="s">
        <v>27</v>
      </c>
      <c r="B11" s="3">
        <v>0.72280701754385968</v>
      </c>
      <c r="C11" s="3">
        <v>0.10125313283208021</v>
      </c>
      <c r="D11" s="3">
        <v>1.8546365914786967E-2</v>
      </c>
      <c r="E11" s="2">
        <v>0</v>
      </c>
      <c r="F11" s="3">
        <v>1.4035087719298246E-2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1:15" x14ac:dyDescent="0.2">
      <c r="A12" s="1" t="s">
        <v>28</v>
      </c>
      <c r="B12" s="3">
        <v>0.6255639097744361</v>
      </c>
      <c r="C12" s="3">
        <v>0.1649122807017544</v>
      </c>
      <c r="D12" s="3">
        <v>1.8546365914786967E-2</v>
      </c>
      <c r="E12" s="3">
        <v>1.8546365914786967E-2</v>
      </c>
      <c r="F12" s="2">
        <v>0</v>
      </c>
      <c r="G12" s="3">
        <v>1.4536340852130326E-2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3">
        <v>9.0225563909774441E-3</v>
      </c>
    </row>
    <row r="13" spans="1:15" x14ac:dyDescent="0.2">
      <c r="A13" s="1" t="s">
        <v>29</v>
      </c>
      <c r="B13" s="3">
        <v>0.45112781954887216</v>
      </c>
      <c r="C13" s="3">
        <v>0.3398496240601504</v>
      </c>
      <c r="D13" s="3">
        <v>0</v>
      </c>
      <c r="E13" s="2">
        <v>0</v>
      </c>
      <c r="F13" s="3">
        <v>1.8045112781954888E-2</v>
      </c>
      <c r="G13" s="3">
        <v>1.4536340852130326E-2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</row>
    <row r="14" spans="1:15" x14ac:dyDescent="0.2">
      <c r="A14" s="1" t="s">
        <v>30</v>
      </c>
      <c r="B14" s="3">
        <v>0.43709273182957392</v>
      </c>
      <c r="C14" s="3">
        <v>0.36842105263157893</v>
      </c>
      <c r="D14" s="3">
        <v>1.8546365914786967E-2</v>
      </c>
      <c r="E14" s="2">
        <v>0</v>
      </c>
      <c r="F14" s="3">
        <v>1.4035087719298246E-2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</row>
    <row r="15" spans="1:15" x14ac:dyDescent="0.2">
      <c r="A15" s="1" t="s">
        <v>31</v>
      </c>
      <c r="B15" s="3">
        <v>0.27268170426065164</v>
      </c>
      <c r="C15" s="3">
        <v>0.57343358395989974</v>
      </c>
      <c r="D15" s="3">
        <v>1.8546365914786967E-2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</row>
    <row r="16" spans="1:15" x14ac:dyDescent="0.2">
      <c r="A16" s="1" t="s">
        <v>32</v>
      </c>
      <c r="B16" s="3">
        <v>3.4085213032581455E-2</v>
      </c>
      <c r="C16" s="3">
        <v>0.79248120300751879</v>
      </c>
      <c r="D16" s="3">
        <v>0</v>
      </c>
      <c r="E16" s="2">
        <v>0</v>
      </c>
      <c r="F16" s="2">
        <v>0</v>
      </c>
      <c r="G16" s="3">
        <v>1.5538847117794486E-2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</row>
    <row r="17" spans="1:15" x14ac:dyDescent="0.2">
      <c r="A17" s="1" t="s">
        <v>33</v>
      </c>
      <c r="B17" s="3">
        <v>0.12832080200501253</v>
      </c>
      <c r="C17" s="3">
        <v>0.65413533834586468</v>
      </c>
      <c r="D17" s="3">
        <v>0</v>
      </c>
      <c r="E17" s="2">
        <v>0</v>
      </c>
      <c r="F17" s="3">
        <v>6.4160401002506265E-2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</row>
    <row r="18" spans="1:15" x14ac:dyDescent="0.2">
      <c r="A18" s="1" t="s">
        <v>34</v>
      </c>
      <c r="B18" s="3">
        <v>0.38596491228070173</v>
      </c>
      <c r="C18" s="3">
        <v>0.37042606516290727</v>
      </c>
      <c r="D18" s="3">
        <v>0</v>
      </c>
      <c r="E18" s="2">
        <v>0</v>
      </c>
      <c r="F18" s="3">
        <v>2.7568922305764409E-2</v>
      </c>
      <c r="G18" s="3">
        <v>1.5538847117794486E-2</v>
      </c>
      <c r="H18" s="3">
        <v>1.7543859649122806E-2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</row>
    <row r="19" spans="1:15" x14ac:dyDescent="0.2">
      <c r="A19" s="1" t="s">
        <v>35</v>
      </c>
      <c r="B19" s="3">
        <v>0.47619047619047616</v>
      </c>
      <c r="C19" s="3">
        <v>0.29172932330827067</v>
      </c>
      <c r="D19" s="3">
        <v>2.4060150375939851E-2</v>
      </c>
      <c r="E19" s="3">
        <v>2.6566416040100252E-2</v>
      </c>
      <c r="F19" s="3">
        <v>4.1102756892230578E-2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1:15" x14ac:dyDescent="0.2">
      <c r="A20" s="1" t="s">
        <v>36</v>
      </c>
      <c r="B20" s="3">
        <v>0.33684210526315789</v>
      </c>
      <c r="C20" s="3">
        <v>0.30676691729323308</v>
      </c>
      <c r="D20" s="3">
        <v>1.6541353383458645E-2</v>
      </c>
      <c r="E20" s="3">
        <v>2.7568922305764409E-2</v>
      </c>
      <c r="F20" s="3">
        <v>0.1318295739348371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</row>
    <row r="21" spans="1:15" x14ac:dyDescent="0.2">
      <c r="A21" s="1" t="s">
        <v>37</v>
      </c>
      <c r="B21" s="3">
        <v>0.44010025062656644</v>
      </c>
      <c r="C21" s="3">
        <v>0.29724310776942353</v>
      </c>
      <c r="D21" s="3">
        <v>1.6541353383458645E-2</v>
      </c>
      <c r="E21" s="3">
        <v>2.0050125313283207E-2</v>
      </c>
      <c r="F21" s="3">
        <v>5.7142857142857141E-2</v>
      </c>
      <c r="G21" s="3">
        <v>1.4035087719298246E-2</v>
      </c>
      <c r="H21" s="3">
        <v>2.305764411027569E-2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</row>
    <row r="22" spans="1:15" x14ac:dyDescent="0.2">
      <c r="A22" s="1" t="s">
        <v>38</v>
      </c>
      <c r="B22" s="3">
        <v>0.49624060150375937</v>
      </c>
      <c r="C22" s="3">
        <v>0.24010025062656642</v>
      </c>
      <c r="D22" s="3">
        <v>1.6541353383458645E-2</v>
      </c>
      <c r="E22" s="3">
        <v>1.6040100250626566E-2</v>
      </c>
      <c r="F22" s="3">
        <v>5.1127819548872182E-2</v>
      </c>
      <c r="G22" s="3">
        <v>1.6040100250626566E-2</v>
      </c>
      <c r="H22" s="3">
        <v>1.6541353383458645E-2</v>
      </c>
      <c r="I22" s="2">
        <v>0</v>
      </c>
      <c r="J22" s="3">
        <v>1.5037593984962405E-2</v>
      </c>
      <c r="K22" s="3">
        <v>1.5037593984962405E-2</v>
      </c>
      <c r="L22" s="2">
        <v>0</v>
      </c>
      <c r="M22" s="2">
        <v>0</v>
      </c>
      <c r="N22" s="2">
        <v>0</v>
      </c>
      <c r="O22" s="2">
        <v>0</v>
      </c>
    </row>
    <row r="23" spans="1:15" x14ac:dyDescent="0.2">
      <c r="A23" s="1" t="s">
        <v>39</v>
      </c>
      <c r="B23" s="3">
        <v>0.5172932330827068</v>
      </c>
      <c r="C23" s="3">
        <v>4.3609022556390979E-2</v>
      </c>
      <c r="D23" s="3">
        <v>0</v>
      </c>
      <c r="E23" s="2">
        <v>0</v>
      </c>
      <c r="F23" s="2">
        <v>0</v>
      </c>
      <c r="G23" s="3">
        <v>0.20852130325814536</v>
      </c>
      <c r="H23" s="3">
        <v>4.06015037593985E-2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</row>
    <row r="24" spans="1:15" x14ac:dyDescent="0.2">
      <c r="A24" s="1" t="s">
        <v>40</v>
      </c>
      <c r="B24" s="3">
        <v>0.51629072681704258</v>
      </c>
      <c r="C24" s="3">
        <v>0.12781954887218044</v>
      </c>
      <c r="D24" s="3">
        <v>0</v>
      </c>
      <c r="E24" s="2">
        <v>0</v>
      </c>
      <c r="F24" s="3">
        <v>6.7167919799498751E-2</v>
      </c>
      <c r="G24" s="3">
        <v>3.8596491228070177E-2</v>
      </c>
      <c r="H24" s="3">
        <v>1.5037593984962405E-2</v>
      </c>
      <c r="I24" s="2">
        <v>0</v>
      </c>
      <c r="J24" s="3">
        <v>4.2606516290726815E-2</v>
      </c>
      <c r="K24" s="3">
        <v>3.1077694235588971E-2</v>
      </c>
      <c r="L24" s="2">
        <v>0</v>
      </c>
      <c r="M24" s="2">
        <v>0</v>
      </c>
      <c r="N24" s="3">
        <v>8.5213032581453636E-3</v>
      </c>
      <c r="O24" s="2">
        <v>0</v>
      </c>
    </row>
    <row r="25" spans="1:15" x14ac:dyDescent="0.2">
      <c r="A25" s="1" t="s">
        <v>41</v>
      </c>
      <c r="B25" s="3">
        <v>0.46516290726817044</v>
      </c>
      <c r="C25" s="3">
        <v>0.22756892230576442</v>
      </c>
      <c r="D25" s="3">
        <v>1.7042606516290727E-2</v>
      </c>
      <c r="E25" s="2">
        <v>0</v>
      </c>
      <c r="F25" s="3">
        <v>2.1052631578947368E-2</v>
      </c>
      <c r="G25" s="3">
        <v>4.6616541353383459E-2</v>
      </c>
      <c r="H25" s="3">
        <v>5.7142857142857141E-2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</row>
    <row r="26" spans="1:15" x14ac:dyDescent="0.2">
      <c r="A26" s="1" t="s">
        <v>42</v>
      </c>
      <c r="B26" s="3">
        <v>0.26165413533834586</v>
      </c>
      <c r="C26" s="3">
        <v>0.35137844611528823</v>
      </c>
      <c r="D26" s="3">
        <v>1.8546365914786967E-2</v>
      </c>
      <c r="E26" s="2">
        <v>0</v>
      </c>
      <c r="F26" s="3">
        <v>0.10125313283208021</v>
      </c>
      <c r="G26" s="3">
        <v>6.5664160401002508E-2</v>
      </c>
      <c r="H26" s="3">
        <v>2.2055137844611529E-2</v>
      </c>
      <c r="I26" s="2">
        <v>0</v>
      </c>
      <c r="J26" s="3">
        <v>6.1152882205513785E-2</v>
      </c>
      <c r="K26" s="2">
        <v>0</v>
      </c>
      <c r="L26" s="2">
        <v>0</v>
      </c>
      <c r="M26" s="2">
        <v>0</v>
      </c>
      <c r="N26" s="2">
        <v>0</v>
      </c>
      <c r="O26" s="3">
        <v>3.4085213032581455E-2</v>
      </c>
    </row>
    <row r="27" spans="1:15" x14ac:dyDescent="0.2">
      <c r="A27" s="1" t="s">
        <v>43</v>
      </c>
      <c r="B27" s="3">
        <v>0.27067669172932329</v>
      </c>
      <c r="C27" s="3">
        <v>0.51177944862155389</v>
      </c>
      <c r="D27" s="3">
        <v>0</v>
      </c>
      <c r="E27" s="2">
        <v>0</v>
      </c>
      <c r="F27" s="2">
        <v>0</v>
      </c>
      <c r="G27" s="3">
        <v>9.1729323308270674E-2</v>
      </c>
      <c r="H27" s="3">
        <v>8.3208020050125314E-2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</row>
    <row r="28" spans="1:15" x14ac:dyDescent="0.2">
      <c r="A28" s="1" t="s">
        <v>44</v>
      </c>
      <c r="B28" s="3">
        <v>0.20250626566416041</v>
      </c>
      <c r="C28" s="3">
        <v>0.17944862155388472</v>
      </c>
      <c r="D28" s="2">
        <v>0</v>
      </c>
      <c r="E28" s="2">
        <v>0</v>
      </c>
      <c r="F28" s="2">
        <v>0</v>
      </c>
      <c r="G28" s="3">
        <v>0.34586466165413532</v>
      </c>
      <c r="H28" s="3">
        <v>8.7218045112781958E-2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</row>
    <row r="29" spans="1:15" x14ac:dyDescent="0.2">
      <c r="A29" s="1" t="s">
        <v>45</v>
      </c>
      <c r="B29" s="3">
        <v>8.8220551378446116E-2</v>
      </c>
      <c r="C29" s="3">
        <v>0.15438596491228071</v>
      </c>
      <c r="D29" s="2">
        <v>0</v>
      </c>
      <c r="E29" s="2">
        <v>0</v>
      </c>
      <c r="F29" s="2">
        <v>0</v>
      </c>
      <c r="G29" s="3">
        <v>0.32681704260651628</v>
      </c>
      <c r="H29" s="3">
        <v>0.2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</row>
    <row r="30" spans="1:15" x14ac:dyDescent="0.2">
      <c r="A30" s="1" t="s">
        <v>46</v>
      </c>
      <c r="B30" s="3">
        <v>0.1293233082706767</v>
      </c>
      <c r="C30" s="3">
        <v>3.2581453634085211E-2</v>
      </c>
      <c r="D30" s="2">
        <v>0</v>
      </c>
      <c r="E30" s="2">
        <v>0</v>
      </c>
      <c r="F30" s="2">
        <v>0</v>
      </c>
      <c r="G30" s="3">
        <v>0.49974937343358394</v>
      </c>
      <c r="H30" s="3">
        <v>0.2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</row>
    <row r="31" spans="1:15" x14ac:dyDescent="0.2">
      <c r="A31" s="1" t="s">
        <v>47</v>
      </c>
      <c r="B31" s="3">
        <v>0.21052631578947367</v>
      </c>
      <c r="C31" s="3">
        <v>0</v>
      </c>
      <c r="D31" s="2">
        <v>0</v>
      </c>
      <c r="E31" s="2">
        <v>0</v>
      </c>
      <c r="F31" s="2">
        <v>0</v>
      </c>
      <c r="G31" s="3">
        <v>0.54486215538847116</v>
      </c>
      <c r="H31" s="3">
        <v>7.1679197994987467E-2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</row>
    <row r="32" spans="1:15" x14ac:dyDescent="0.2">
      <c r="A32" s="1" t="s">
        <v>48</v>
      </c>
      <c r="B32" s="3">
        <v>2.7067669172932331E-2</v>
      </c>
      <c r="C32" s="2">
        <v>0</v>
      </c>
      <c r="D32" s="2">
        <v>0</v>
      </c>
      <c r="E32" s="2">
        <v>0</v>
      </c>
      <c r="F32" s="2">
        <v>0</v>
      </c>
      <c r="G32" s="3">
        <v>0.75338345864661649</v>
      </c>
      <c r="H32" s="2">
        <v>0</v>
      </c>
      <c r="I32" s="3">
        <v>7.1177944862155382E-2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</row>
    <row r="33" spans="1:15" x14ac:dyDescent="0.2">
      <c r="A33" s="1" t="s">
        <v>49</v>
      </c>
      <c r="B33" s="3">
        <v>2.4060150375939851E-2</v>
      </c>
      <c r="C33" s="3">
        <v>2.606516290726817E-2</v>
      </c>
      <c r="D33" s="2">
        <v>0</v>
      </c>
      <c r="E33" s="2">
        <v>0</v>
      </c>
      <c r="F33" s="3">
        <v>1.5538847117794486E-2</v>
      </c>
      <c r="G33" s="3">
        <v>0.68822055137844607</v>
      </c>
      <c r="H33" s="3">
        <v>3.3583959899749376E-2</v>
      </c>
      <c r="I33" s="2">
        <v>0</v>
      </c>
      <c r="J33" s="3">
        <v>5.9649122807017542E-2</v>
      </c>
      <c r="K33" s="3">
        <v>1.4035087719298246E-2</v>
      </c>
      <c r="L33" s="3">
        <v>8.0200501253132831E-3</v>
      </c>
      <c r="M33" s="3">
        <v>1.8045112781954888E-2</v>
      </c>
      <c r="N33" s="2">
        <v>0</v>
      </c>
      <c r="O33" s="3">
        <v>2.2556390977443608E-2</v>
      </c>
    </row>
    <row r="34" spans="1:15" x14ac:dyDescent="0.2">
      <c r="A34" s="1" t="s">
        <v>50</v>
      </c>
      <c r="B34" s="3">
        <v>4.912280701754386E-2</v>
      </c>
      <c r="C34" s="2">
        <v>0</v>
      </c>
      <c r="D34" s="2">
        <v>0</v>
      </c>
      <c r="E34" s="2">
        <v>0</v>
      </c>
      <c r="F34" s="2">
        <v>0</v>
      </c>
      <c r="G34" s="3">
        <v>0.6010025062656642</v>
      </c>
      <c r="H34" s="3">
        <v>0.19348370927318295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</row>
    <row r="35" spans="1:15" x14ac:dyDescent="0.2">
      <c r="A35" s="1" t="s">
        <v>51</v>
      </c>
      <c r="B35" s="3">
        <v>2.9072681704260653E-2</v>
      </c>
      <c r="C35" s="3">
        <v>2.5563909774436091E-2</v>
      </c>
      <c r="D35" s="2">
        <v>0</v>
      </c>
      <c r="E35" s="2">
        <v>0</v>
      </c>
      <c r="F35" s="2">
        <v>0</v>
      </c>
      <c r="G35" s="3">
        <v>0.58195488721804511</v>
      </c>
      <c r="H35" s="3">
        <v>0.18446115288220552</v>
      </c>
      <c r="I35" s="3">
        <v>1.8546365914786967E-2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</row>
    <row r="36" spans="1:15" x14ac:dyDescent="0.2">
      <c r="A36" s="1" t="s">
        <v>52</v>
      </c>
      <c r="B36" s="3">
        <v>0</v>
      </c>
      <c r="C36" s="2">
        <v>0</v>
      </c>
      <c r="D36" s="2">
        <v>0</v>
      </c>
      <c r="E36" s="2">
        <v>0</v>
      </c>
      <c r="F36" s="2">
        <v>0</v>
      </c>
      <c r="G36" s="3">
        <v>0.46215538847117793</v>
      </c>
      <c r="H36" s="3">
        <v>0.34686716791979949</v>
      </c>
      <c r="I36" s="3">
        <v>2.2055137844611529E-2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</row>
    <row r="37" spans="1:15" x14ac:dyDescent="0.2">
      <c r="A37" s="1" t="s">
        <v>53</v>
      </c>
      <c r="B37" s="3">
        <v>2.305764411027569E-2</v>
      </c>
      <c r="C37" s="3">
        <v>2.0050125313283207E-2</v>
      </c>
      <c r="D37" s="3">
        <v>1.7543859649122806E-2</v>
      </c>
      <c r="E37" s="2">
        <v>0</v>
      </c>
      <c r="F37" s="2">
        <v>0</v>
      </c>
      <c r="G37" s="3">
        <v>0.23107769423558897</v>
      </c>
      <c r="H37" s="3">
        <v>9.9248120300751877E-2</v>
      </c>
      <c r="I37" s="2">
        <v>0</v>
      </c>
      <c r="J37" s="3">
        <v>0.1799498746867168</v>
      </c>
      <c r="K37" s="3">
        <v>2.5563909774436091E-2</v>
      </c>
      <c r="L37" s="3">
        <v>8.5213032581453636E-3</v>
      </c>
      <c r="M37" s="3">
        <v>3.1077694235588971E-2</v>
      </c>
      <c r="N37" s="2">
        <v>0</v>
      </c>
      <c r="O37" s="3">
        <v>0.13583959899749373</v>
      </c>
    </row>
    <row r="38" spans="1:15" x14ac:dyDescent="0.2">
      <c r="A38" s="1" t="s">
        <v>54</v>
      </c>
      <c r="B38" s="3">
        <v>0</v>
      </c>
      <c r="C38" s="2">
        <v>0</v>
      </c>
      <c r="D38" s="2">
        <v>0</v>
      </c>
      <c r="E38" s="2">
        <v>0</v>
      </c>
      <c r="F38" s="2">
        <v>0</v>
      </c>
      <c r="G38" s="3">
        <v>0.28120300751879701</v>
      </c>
      <c r="H38" s="2">
        <v>0</v>
      </c>
      <c r="I38" s="2">
        <v>0</v>
      </c>
      <c r="J38" s="3">
        <v>0.11679197994987468</v>
      </c>
      <c r="K38" s="3">
        <v>1.6541353383458645E-2</v>
      </c>
      <c r="L38" s="2">
        <v>0</v>
      </c>
      <c r="M38" s="3">
        <v>4.4611528822055137E-2</v>
      </c>
      <c r="N38" s="2">
        <v>0</v>
      </c>
      <c r="O38" s="3">
        <v>0.19548872180451127</v>
      </c>
    </row>
  </sheetData>
  <printOptions gridLines="1" gridLinesSet="0"/>
  <pageMargins left="0.7" right="0.7" top="0.75" bottom="0.75" header="0.5" footer="0.5"/>
  <headerFooter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8"/>
  <sheetViews>
    <sheetView workbookViewId="0">
      <pane xSplit="1" ySplit="1" topLeftCell="AC19" activePane="bottomRight" state="frozenSplit"/>
      <selection pane="topRight"/>
      <selection pane="bottomLeft"/>
      <selection pane="bottomRight" activeCell="AK37" sqref="AK37:AK38"/>
    </sheetView>
  </sheetViews>
  <sheetFormatPr baseColWidth="10" defaultRowHeight="14" x14ac:dyDescent="0.2"/>
  <cols>
    <col min="1" max="1" width="6.7109375" style="14" customWidth="1"/>
    <col min="2" max="2" width="8.7109375" style="18" customWidth="1"/>
    <col min="3" max="3" width="7.5703125" style="18" customWidth="1"/>
    <col min="4" max="4" width="7.28515625" style="18" customWidth="1"/>
    <col min="5" max="5" width="8.140625" style="18" customWidth="1"/>
    <col min="6" max="6" width="8.5703125" style="18" customWidth="1"/>
    <col min="7" max="7" width="8.42578125" style="18" customWidth="1"/>
    <col min="8" max="8" width="7.85546875" style="18" customWidth="1"/>
    <col min="9" max="9" width="7.28515625" style="18" customWidth="1"/>
    <col min="10" max="22" width="7.42578125" style="18" customWidth="1"/>
    <col min="23" max="23" width="6.42578125" style="18" customWidth="1"/>
    <col min="24" max="27" width="7.42578125" style="18" customWidth="1"/>
    <col min="28" max="36" width="6.42578125" style="18" customWidth="1"/>
    <col min="37" max="37" width="6.7109375" style="18" customWidth="1"/>
    <col min="38" max="38" width="6.85546875" style="18" customWidth="1"/>
    <col min="257" max="264" width="10.7109375" customWidth="1"/>
    <col min="266" max="280" width="10.7109375" customWidth="1"/>
    <col min="282" max="282" width="10.7109375" customWidth="1"/>
    <col min="284" max="285" width="10.7109375" customWidth="1"/>
    <col min="287" max="295" width="10.7109375" customWidth="1"/>
    <col min="298" max="298" width="10.7109375" customWidth="1"/>
    <col min="300" max="301" width="10.7109375" customWidth="1"/>
    <col min="303" max="311" width="10.7109375" customWidth="1"/>
    <col min="314" max="321" width="10.7109375" customWidth="1"/>
    <col min="325" max="328" width="10.7109375" customWidth="1"/>
    <col min="331" max="333" width="10.7109375" customWidth="1"/>
    <col min="336" max="337" width="10.7109375" customWidth="1"/>
    <col min="340" max="401" width="10.7109375" customWidth="1"/>
    <col min="403" max="403" width="10.7109375" customWidth="1"/>
    <col min="406" max="425" width="10.7109375" customWidth="1"/>
    <col min="428" max="428" width="10.7109375" customWidth="1"/>
    <col min="430" max="430" width="10.7109375" customWidth="1"/>
    <col min="437" max="437" width="10.7109375" customWidth="1"/>
    <col min="439" max="439" width="10.7109375" customWidth="1"/>
    <col min="441" max="443" width="10.7109375" customWidth="1"/>
    <col min="446" max="446" width="10.7109375" customWidth="1"/>
    <col min="448" max="448" width="10.7109375" customWidth="1"/>
    <col min="450" max="454" width="10.7109375" customWidth="1"/>
    <col min="456" max="459" width="10.7109375" customWidth="1"/>
    <col min="463" max="464" width="10.7109375" customWidth="1"/>
    <col min="466" max="472" width="10.7109375" customWidth="1"/>
    <col min="476" max="480" width="10.7109375" customWidth="1"/>
    <col min="482" max="483" width="10.7109375" customWidth="1"/>
    <col min="485" max="486" width="10.7109375" customWidth="1"/>
    <col min="488" max="488" width="10.7109375" customWidth="1"/>
    <col min="492" max="496" width="10.7109375" customWidth="1"/>
    <col min="500" max="503" width="10.7109375" customWidth="1"/>
    <col min="508" max="513" width="10.7109375" customWidth="1"/>
    <col min="516" max="518" width="10.7109375" customWidth="1"/>
    <col min="524" max="528" width="10.7109375" customWidth="1"/>
    <col min="530" max="530" width="10.7109375" customWidth="1"/>
    <col min="532" max="533" width="10.7109375" customWidth="1"/>
    <col min="535" max="544" width="10.7109375" customWidth="1"/>
    <col min="546" max="546" width="10.7109375" customWidth="1"/>
    <col min="548" max="549" width="10.7109375" customWidth="1"/>
    <col min="551" max="560" width="10.7109375" customWidth="1"/>
    <col min="562" max="562" width="10.7109375" customWidth="1"/>
    <col min="564" max="565" width="10.7109375" customWidth="1"/>
    <col min="567" max="576" width="10.7109375" customWidth="1"/>
    <col min="578" max="578" width="10.7109375" customWidth="1"/>
    <col min="580" max="581" width="10.7109375" customWidth="1"/>
    <col min="583" max="592" width="10.7109375" customWidth="1"/>
    <col min="594" max="594" width="10.7109375" customWidth="1"/>
    <col min="596" max="597" width="10.7109375" customWidth="1"/>
    <col min="599" max="608" width="10.7109375" customWidth="1"/>
    <col min="613" max="624" width="10.7109375" customWidth="1"/>
    <col min="629" max="640" width="10.7109375" customWidth="1"/>
    <col min="642" max="643" width="10.7109375" customWidth="1"/>
    <col min="646" max="656" width="10.7109375" customWidth="1"/>
    <col min="661" max="672" width="10.7109375" customWidth="1"/>
    <col min="677" max="688" width="10.7109375" customWidth="1"/>
    <col min="693" max="704" width="10.7109375" customWidth="1"/>
    <col min="706" max="707" width="10.7109375" customWidth="1"/>
    <col min="710" max="720" width="10.7109375" customWidth="1"/>
    <col min="725" max="736" width="10.7109375" customWidth="1"/>
    <col min="741" max="752" width="10.7109375" customWidth="1"/>
    <col min="757" max="768" width="10.7109375" customWidth="1"/>
    <col min="770" max="771" width="10.7109375" customWidth="1"/>
    <col min="774" max="784" width="10.7109375" customWidth="1"/>
    <col min="789" max="800" width="10.7109375" customWidth="1"/>
    <col min="805" max="816" width="10.7109375" customWidth="1"/>
    <col min="821" max="832" width="10.7109375" customWidth="1"/>
    <col min="834" max="835" width="10.7109375" customWidth="1"/>
    <col min="838" max="848" width="10.7109375" customWidth="1"/>
    <col min="853" max="864" width="10.7109375" customWidth="1"/>
    <col min="869" max="881" width="10.7109375" customWidth="1"/>
    <col min="884" max="884" width="10.7109375" customWidth="1"/>
    <col min="887" max="960" width="10.7109375" customWidth="1"/>
    <col min="963" max="964" width="10.7109375" customWidth="1"/>
    <col min="967" max="968" width="10.7109375" customWidth="1"/>
    <col min="971" max="973" width="10.7109375" customWidth="1"/>
    <col min="975" max="975" width="10.7109375" customWidth="1"/>
    <col min="977" max="979" width="10.7109375" customWidth="1"/>
    <col min="983" max="988" width="10.7109375" customWidth="1"/>
    <col min="990" max="991" width="10.7109375" customWidth="1"/>
    <col min="994" max="995" width="10.7109375" customWidth="1"/>
    <col min="1001" max="1001" width="10.7109375" customWidth="1"/>
    <col min="1003" max="1005" width="10.7109375" customWidth="1"/>
    <col min="1007" max="1007" width="10.7109375" customWidth="1"/>
    <col min="1009" max="1011" width="10.7109375" customWidth="1"/>
    <col min="1013" max="1013" width="10.7109375" customWidth="1"/>
    <col min="1015" max="1015" width="10.7109375" customWidth="1"/>
    <col min="1021" max="1021" width="10.7109375" customWidth="1"/>
    <col min="1024" max="1024" width="10.7109375" customWidth="1"/>
    <col min="1029" max="1029" width="10.7109375" customWidth="1"/>
    <col min="1039" max="1039" width="10.7109375" customWidth="1"/>
    <col min="1042" max="1074" width="10.7109375" customWidth="1"/>
    <col min="1076" max="1077" width="10.7109375" customWidth="1"/>
    <col min="1079" max="1081" width="10.7109375" customWidth="1"/>
    <col min="1083" max="1083" width="10.7109375" customWidth="1"/>
    <col min="1087" max="1090" width="10.7109375" customWidth="1"/>
    <col min="1092" max="1092" width="10.7109375" customWidth="1"/>
    <col min="1095" max="1096" width="10.7109375" customWidth="1"/>
    <col min="1099" max="1101" width="10.7109375" customWidth="1"/>
    <col min="1103" max="1103" width="10.7109375" customWidth="1"/>
    <col min="1105" max="1107" width="10.7109375" customWidth="1"/>
    <col min="1109" max="1109" width="10.7109375" customWidth="1"/>
    <col min="1111" max="1113" width="10.7109375" customWidth="1"/>
    <col min="1115" max="1115" width="10.7109375" customWidth="1"/>
    <col min="1119" max="1122" width="10.7109375" customWidth="1"/>
    <col min="1124" max="1124" width="10.7109375" customWidth="1"/>
    <col min="1127" max="1128" width="10.7109375" customWidth="1"/>
    <col min="1131" max="1133" width="10.7109375" customWidth="1"/>
    <col min="1135" max="1135" width="10.7109375" customWidth="1"/>
    <col min="1137" max="1139" width="10.7109375" customWidth="1"/>
    <col min="1143" max="1143" width="10.7109375" customWidth="1"/>
    <col min="1149" max="1149" width="10.7109375" customWidth="1"/>
    <col min="1152" max="1152" width="10.7109375" customWidth="1"/>
    <col min="1157" max="1157" width="10.7109375" customWidth="1"/>
    <col min="1167" max="1167" width="10.7109375" customWidth="1"/>
    <col min="1170" max="1170" width="10.7109375" customWidth="1"/>
    <col min="1173" max="1174" width="10.7109375" customWidth="1"/>
    <col min="1176" max="1203" width="10.7109375" customWidth="1"/>
    <col min="1205" max="1205" width="10.7109375" customWidth="1"/>
    <col min="1208" max="1208" width="10.7109375" customWidth="1"/>
    <col min="1213" max="1213" width="10.7109375" customWidth="1"/>
    <col min="1216" max="1216" width="10.7109375" customWidth="1"/>
    <col min="1221" max="1221" width="10.7109375" customWidth="1"/>
    <col min="1231" max="1231" width="10.7109375" customWidth="1"/>
    <col min="1233" max="1234" width="10.7109375" customWidth="1"/>
    <col min="1237" max="1238" width="10.7109375" customWidth="1"/>
    <col min="1246" max="1254" width="10.7109375" customWidth="1"/>
    <col min="1259" max="1260" width="10.7109375" customWidth="1"/>
    <col min="1262" max="1263" width="10.7109375" customWidth="1"/>
    <col min="1265" max="1267" width="10.7109375" customWidth="1"/>
    <col min="1271" max="1271" width="10.7109375" customWidth="1"/>
    <col min="1277" max="1277" width="10.7109375" customWidth="1"/>
    <col min="1280" max="1280" width="10.7109375" customWidth="1"/>
    <col min="1285" max="1285" width="10.7109375" customWidth="1"/>
    <col min="1295" max="1295" width="10.7109375" customWidth="1"/>
    <col min="1297" max="1306" width="10.7109375" customWidth="1"/>
    <col min="1309" max="1309" width="10.7109375" customWidth="1"/>
    <col min="1311" max="1313" width="10.7109375" customWidth="1"/>
    <col min="1318" max="1320" width="10.7109375" customWidth="1"/>
    <col min="1323" max="1327" width="10.7109375" customWidth="1"/>
    <col min="1330" max="1330" width="10.7109375" customWidth="1"/>
    <col min="1333" max="1334" width="10.7109375" customWidth="1"/>
    <col min="1336" max="1360" width="10.7109375" customWidth="1"/>
    <col min="1362" max="1365" width="10.7109375" customWidth="1"/>
    <col min="1368" max="1392" width="10.7109375" customWidth="1"/>
    <col min="1396" max="1398" width="10.7109375" customWidth="1"/>
    <col min="1400" max="1424" width="10.7109375" customWidth="1"/>
    <col min="1426" max="1426" width="10.7109375" customWidth="1"/>
    <col min="1429" max="1429" width="10.7109375" customWidth="1"/>
    <col min="1431" max="1431" width="10.7109375" customWidth="1"/>
    <col min="1433" max="1433" width="10.7109375" customWidth="1"/>
    <col min="1435" max="1436" width="10.7109375" customWidth="1"/>
    <col min="1440" max="1440" width="10.7109375" customWidth="1"/>
    <col min="1445" max="1445" width="10.7109375" customWidth="1"/>
    <col min="1455" max="1455" width="10.7109375" customWidth="1"/>
    <col min="1460" max="1462" width="10.7109375" customWidth="1"/>
    <col min="1464" max="1557" width="10.7109375" customWidth="1"/>
    <col min="1559" max="1559" width="10.7109375" customWidth="1"/>
    <col min="1561" max="1590" width="10.7109375" customWidth="1"/>
    <col min="1592" max="1596" width="10.7109375" customWidth="1"/>
    <col min="1602" max="1604" width="10.7109375" customWidth="1"/>
    <col min="1606" max="1607" width="10.7109375" customWidth="1"/>
    <col min="1609" max="1610" width="10.7109375" customWidth="1"/>
    <col min="1612" max="1617" width="10.7109375" customWidth="1"/>
    <col min="1625" max="1626" width="10.7109375" customWidth="1"/>
    <col min="1629" max="1630" width="10.7109375" customWidth="1"/>
    <col min="1639" max="1639" width="10.7109375" customWidth="1"/>
    <col min="1643" max="1644" width="10.7109375" customWidth="1"/>
    <col min="1646" max="1647" width="10.7109375" customWidth="1"/>
    <col min="1649" max="1660" width="10.7109375" customWidth="1"/>
    <col min="1666" max="1668" width="10.7109375" customWidth="1"/>
    <col min="1670" max="1671" width="10.7109375" customWidth="1"/>
    <col min="1673" max="1674" width="10.7109375" customWidth="1"/>
    <col min="1676" max="1715" width="10.7109375" customWidth="1"/>
    <col min="1720" max="1720" width="10.7109375" customWidth="1"/>
    <col min="1725" max="1725" width="10.7109375" customWidth="1"/>
    <col min="1728" max="1728" width="10.7109375" customWidth="1"/>
    <col min="1733" max="1733" width="10.7109375" customWidth="1"/>
    <col min="1743" max="1743" width="10.7109375" customWidth="1"/>
    <col min="1745" max="1747" width="10.7109375" customWidth="1"/>
    <col min="1751" max="1751" width="10.7109375" customWidth="1"/>
    <col min="1757" max="1757" width="10.7109375" customWidth="1"/>
    <col min="1760" max="1760" width="10.7109375" customWidth="1"/>
    <col min="1765" max="1765" width="10.7109375" customWidth="1"/>
    <col min="1775" max="1775" width="10.7109375" customWidth="1"/>
    <col min="1778" max="1778" width="10.7109375" customWidth="1"/>
    <col min="1781" max="1782" width="10.7109375" customWidth="1"/>
    <col min="1784" max="1808" width="10.7109375" customWidth="1"/>
    <col min="1812" max="1813" width="10.7109375" customWidth="1"/>
    <col min="1817" max="1843" width="10.7109375" customWidth="1"/>
    <col min="1845" max="1846" width="10.7109375" customWidth="1"/>
    <col min="1851" max="1851" width="10.7109375" customWidth="1"/>
    <col min="1856" max="1856" width="10.7109375" customWidth="1"/>
    <col min="1861" max="1861" width="10.7109375" customWidth="1"/>
    <col min="1871" max="1871" width="10.7109375" customWidth="1"/>
    <col min="1875" max="1875" width="10.7109375" customWidth="1"/>
    <col min="1877" max="1878" width="10.7109375" customWidth="1"/>
    <col min="1880" max="1880" width="10.7109375" customWidth="1"/>
    <col min="1883" max="1883" width="10.7109375" customWidth="1"/>
    <col min="1886" max="1894" width="10.7109375" customWidth="1"/>
    <col min="1899" max="1900" width="10.7109375" customWidth="1"/>
    <col min="1902" max="1903" width="10.7109375" customWidth="1"/>
    <col min="1905" max="1908" width="10.7109375" customWidth="1"/>
    <col min="1915" max="1915" width="10.7109375" customWidth="1"/>
    <col min="1917" max="1917" width="10.7109375" customWidth="1"/>
    <col min="1919" max="1921" width="10.7109375" customWidth="1"/>
    <col min="1926" max="1928" width="10.7109375" customWidth="1"/>
    <col min="1931" max="1935" width="10.7109375" customWidth="1"/>
    <col min="1940" max="1971" width="10.7109375" customWidth="1"/>
    <col min="1977" max="1978" width="10.7109375" customWidth="1"/>
    <col min="1980" max="1980" width="10.7109375" customWidth="1"/>
    <col min="1985" max="1985" width="10.7109375" customWidth="1"/>
    <col min="1987" max="1988" width="10.7109375" customWidth="1"/>
    <col min="1991" max="1991" width="10.7109375" customWidth="1"/>
    <col min="1995" max="1997" width="10.7109375" customWidth="1"/>
    <col min="1999" max="1999" width="10.7109375" customWidth="1"/>
    <col min="2001" max="2039" width="10.7109375" customWidth="1"/>
    <col min="2041" max="2041" width="10.7109375" customWidth="1"/>
    <col min="2043" max="2043" width="10.7109375" customWidth="1"/>
    <col min="2045" max="2045" width="10.7109375" customWidth="1"/>
    <col min="2048" max="2048" width="10.7109375" customWidth="1"/>
    <col min="2050" max="2050" width="10.7109375" customWidth="1"/>
    <col min="2052" max="2052" width="10.7109375" customWidth="1"/>
    <col min="2056" max="2058" width="10.7109375" customWidth="1"/>
    <col min="2062" max="2063" width="10.7109375" customWidth="1"/>
    <col min="2065" max="2197" width="10.7109375" customWidth="1"/>
    <col min="2200" max="2200" width="10.7109375" customWidth="1"/>
    <col min="2203" max="2203" width="10.7109375" customWidth="1"/>
    <col min="2205" max="2208" width="10.7109375" customWidth="1"/>
    <col min="2210" max="2210" width="10.7109375" customWidth="1"/>
    <col min="2214" max="2216" width="10.7109375" customWidth="1"/>
    <col min="2219" max="2223" width="10.7109375" customWidth="1"/>
    <col min="2225" max="2227" width="10.7109375" customWidth="1"/>
    <col min="2229" max="2230" width="10.7109375" customWidth="1"/>
    <col min="2237" max="2237" width="10.7109375" customWidth="1"/>
    <col min="2240" max="2240" width="10.7109375" customWidth="1"/>
    <col min="2245" max="2245" width="10.7109375" customWidth="1"/>
    <col min="2255" max="2255" width="10.7109375" customWidth="1"/>
    <col min="2257" max="2257" width="10.7109375" customWidth="1"/>
    <col min="2262" max="2262" width="10.7109375" customWidth="1"/>
    <col min="2266" max="2272" width="10.7109375" customWidth="1"/>
    <col min="2279" max="2279" width="10.7109375" customWidth="1"/>
    <col min="2283" max="2284" width="10.7109375" customWidth="1"/>
    <col min="2286" max="2287" width="10.7109375" customWidth="1"/>
    <col min="2289" max="2291" width="10.7109375" customWidth="1"/>
    <col min="2295" max="2295" width="10.7109375" customWidth="1"/>
    <col min="2301" max="2301" width="10.7109375" customWidth="1"/>
    <col min="2304" max="2304" width="10.7109375" customWidth="1"/>
    <col min="2309" max="2309" width="10.7109375" customWidth="1"/>
    <col min="2319" max="2319" width="10.7109375" customWidth="1"/>
    <col min="2321" max="2323" width="10.7109375" customWidth="1"/>
    <col min="2327" max="2332" width="10.7109375" customWidth="1"/>
    <col min="2334" max="2335" width="10.7109375" customWidth="1"/>
    <col min="2338" max="2339" width="10.7109375" customWidth="1"/>
    <col min="2345" max="2345" width="10.7109375" customWidth="1"/>
    <col min="2347" max="2349" width="10.7109375" customWidth="1"/>
    <col min="2351" max="2351" width="10.7109375" customWidth="1"/>
    <col min="2356" max="2357" width="10.7109375" customWidth="1"/>
    <col min="2360" max="2361" width="10.7109375" customWidth="1"/>
    <col min="2363" max="2363" width="10.7109375" customWidth="1"/>
    <col min="2366" max="2374" width="10.7109375" customWidth="1"/>
    <col min="2379" max="2380" width="10.7109375" customWidth="1"/>
    <col min="2382" max="2383" width="10.7109375" customWidth="1"/>
    <col min="2386" max="2388" width="10.7109375" customWidth="1"/>
    <col min="2391" max="2391" width="10.7109375" customWidth="1"/>
    <col min="2393" max="2393" width="10.7109375" customWidth="1"/>
    <col min="2395" max="2397" width="10.7109375" customWidth="1"/>
    <col min="2399" max="2406" width="10.7109375" customWidth="1"/>
    <col min="2411" max="2412" width="10.7109375" customWidth="1"/>
    <col min="2414" max="2415" width="10.7109375" customWidth="1"/>
    <col min="2420" max="2420" width="10.7109375" customWidth="1"/>
    <col min="2427" max="2427" width="10.7109375" customWidth="1"/>
    <col min="2432" max="2432" width="10.7109375" customWidth="1"/>
    <col min="2437" max="2437" width="10.7109375" customWidth="1"/>
    <col min="2447" max="2447" width="10.7109375" customWidth="1"/>
    <col min="2450" max="2450" width="10.7109375" customWidth="1"/>
    <col min="2453" max="2454" width="10.7109375" customWidth="1"/>
    <col min="2456" max="2480" width="10.7109375" customWidth="1"/>
    <col min="2485" max="2485" width="10.7109375" customWidth="1"/>
    <col min="2487" max="2488" width="10.7109375" customWidth="1"/>
    <col min="2490" max="2490" width="10.7109375" customWidth="1"/>
    <col min="2492" max="2492" width="10.7109375" customWidth="1"/>
    <col min="2494" max="2494" width="10.7109375" customWidth="1"/>
    <col min="2496" max="2496" width="10.7109375" customWidth="1"/>
    <col min="2499" max="2500" width="10.7109375" customWidth="1"/>
    <col min="2504" max="2504" width="10.7109375" customWidth="1"/>
    <col min="2506" max="2506" width="10.7109375" customWidth="1"/>
    <col min="2508" max="2509" width="10.7109375" customWidth="1"/>
    <col min="2512" max="2513" width="10.7109375" customWidth="1"/>
    <col min="2515" max="2516" width="10.7109375" customWidth="1"/>
    <col min="2520" max="2520" width="10.7109375" customWidth="1"/>
    <col min="2523" max="2524" width="10.7109375" customWidth="1"/>
    <col min="2528" max="2528" width="10.7109375" customWidth="1"/>
    <col min="2533" max="2533" width="10.7109375" customWidth="1"/>
    <col min="2535" max="2536" width="10.7109375" customWidth="1"/>
    <col min="2539" max="2541" width="10.7109375" customWidth="1"/>
    <col min="2544" max="2546" width="10.7109375" customWidth="1"/>
    <col min="2549" max="2549" width="10.7109375" customWidth="1"/>
    <col min="2552" max="2552" width="10.7109375" customWidth="1"/>
    <col min="2554" max="2555" width="10.7109375" customWidth="1"/>
    <col min="2557" max="2557" width="10.7109375" customWidth="1"/>
    <col min="2560" max="2564" width="10.7109375" customWidth="1"/>
    <col min="2568" max="2568" width="10.7109375" customWidth="1"/>
    <col min="2573" max="2573" width="10.7109375" customWidth="1"/>
    <col min="2576" max="2576" width="10.7109375" customWidth="1"/>
    <col min="2581" max="2581" width="10.7109375" customWidth="1"/>
    <col min="2583" max="2584" width="10.7109375" customWidth="1"/>
    <col min="2588" max="2590" width="10.7109375" customWidth="1"/>
    <col min="2592" max="2592" width="10.7109375" customWidth="1"/>
    <col min="2597" max="2597" width="10.7109375" customWidth="1"/>
    <col min="2600" max="2600" width="10.7109375" customWidth="1"/>
    <col min="2605" max="2605" width="10.7109375" customWidth="1"/>
    <col min="2608" max="2608" width="10.7109375" customWidth="1"/>
    <col min="2612" max="2613" width="10.7109375" customWidth="1"/>
    <col min="2616" max="2618" width="10.7109375" customWidth="1"/>
    <col min="2621" max="2621" width="10.7109375" customWidth="1"/>
    <col min="2624" max="2624" width="10.7109375" customWidth="1"/>
    <col min="2626" max="2626" width="10.7109375" customWidth="1"/>
    <col min="2628" max="2629" width="10.7109375" customWidth="1"/>
    <col min="2632" max="2632" width="10.7109375" customWidth="1"/>
    <col min="2634" max="2634" width="10.7109375" customWidth="1"/>
    <col min="2636" max="2637" width="10.7109375" customWidth="1"/>
    <col min="2639" max="2641" width="10.7109375" customWidth="1"/>
    <col min="2643" max="2644" width="10.7109375" customWidth="1"/>
    <col min="2647" max="2652" width="10.7109375" customWidth="1"/>
    <col min="2655" max="2658" width="10.7109375" customWidth="1"/>
    <col min="2660" max="2662" width="10.7109375" customWidth="1"/>
    <col min="2664" max="2665" width="10.7109375" customWidth="1"/>
    <col min="2667" max="2668" width="10.7109375" customWidth="1"/>
    <col min="2672" max="2672" width="10.7109375" customWidth="1"/>
    <col min="2674" max="2675" width="10.7109375" customWidth="1"/>
    <col min="2677" max="2677" width="10.7109375" customWidth="1"/>
    <col min="2680" max="2681" width="10.7109375" customWidth="1"/>
    <col min="2684" max="2684" width="10.7109375" customWidth="1"/>
    <col min="2688" max="2688" width="10.7109375" customWidth="1"/>
    <col min="2690" max="2690" width="10.7109375" customWidth="1"/>
    <col min="2692" max="2693" width="10.7109375" customWidth="1"/>
    <col min="2696" max="2696" width="10.7109375" customWidth="1"/>
    <col min="2701" max="2701" width="10.7109375" customWidth="1"/>
    <col min="2703" max="2708" width="10.7109375" customWidth="1"/>
    <col min="2710" max="2710" width="10.7109375" customWidth="1"/>
    <col min="2712" max="2713" width="10.7109375" customWidth="1"/>
    <col min="2715" max="2716" width="10.7109375" customWidth="1"/>
    <col min="2720" max="2720" width="10.7109375" customWidth="1"/>
    <col min="2725" max="2725" width="10.7109375" customWidth="1"/>
    <col min="2728" max="2729" width="10.7109375" customWidth="1"/>
    <col min="2731" max="2731" width="10.7109375" customWidth="1"/>
    <col min="2733" max="2733" width="10.7109375" customWidth="1"/>
    <col min="2736" max="2736" width="10.7109375" customWidth="1"/>
    <col min="2738" max="2738" width="10.7109375" customWidth="1"/>
    <col min="2740" max="2741" width="10.7109375" customWidth="1"/>
    <col min="2744" max="2744" width="10.7109375" customWidth="1"/>
    <col min="2747" max="2749" width="10.7109375" customWidth="1"/>
    <col min="2752" max="2754" width="10.7109375" customWidth="1"/>
    <col min="2756" max="2756" width="10.7109375" customWidth="1"/>
    <col min="2760" max="2760" width="10.7109375" customWidth="1"/>
    <col min="2763" max="2764" width="10.7109375" customWidth="1"/>
    <col min="2768" max="2768" width="10.7109375" customWidth="1"/>
    <col min="2773" max="2773" width="10.7109375" customWidth="1"/>
    <col min="2775" max="2776" width="10.7109375" customWidth="1"/>
    <col min="2779" max="2780" width="10.7109375" customWidth="1"/>
    <col min="2782" max="2782" width="10.7109375" customWidth="1"/>
    <col min="2784" max="2784" width="10.7109375" customWidth="1"/>
    <col min="2786" max="2786" width="10.7109375" customWidth="1"/>
    <col min="2788" max="2789" width="10.7109375" customWidth="1"/>
    <col min="2792" max="2793" width="10.7109375" customWidth="1"/>
    <col min="2795" max="2796" width="10.7109375" customWidth="1"/>
    <col min="2800" max="2800" width="10.7109375" customWidth="1"/>
    <col min="2802" max="2803" width="10.7109375" customWidth="1"/>
    <col min="2805" max="2805" width="10.7109375" customWidth="1"/>
    <col min="2808" max="2808" width="10.7109375" customWidth="1"/>
    <col min="2810" max="2813" width="10.7109375" customWidth="1"/>
    <col min="2816" max="2818" width="10.7109375" customWidth="1"/>
    <col min="2820" max="2820" width="10.7109375" customWidth="1"/>
    <col min="2824" max="2824" width="10.7109375" customWidth="1"/>
    <col min="2826" max="2827" width="10.7109375" customWidth="1"/>
    <col min="2829" max="2829" width="10.7109375" customWidth="1"/>
    <col min="2832" max="2837" width="10.7109375" customWidth="1"/>
    <col min="2839" max="2868" width="10.7109375" customWidth="1"/>
    <col min="2871" max="2871" width="10.7109375" customWidth="1"/>
    <col min="2873" max="2877" width="10.7109375" customWidth="1"/>
    <col min="2883" max="2884" width="10.7109375" customWidth="1"/>
    <col min="2887" max="2888" width="10.7109375" customWidth="1"/>
    <col min="2891" max="2893" width="10.7109375" customWidth="1"/>
    <col min="2895" max="2895" width="10.7109375" customWidth="1"/>
    <col min="2897" max="2899" width="10.7109375" customWidth="1"/>
    <col min="2903" max="2908" width="10.7109375" customWidth="1"/>
    <col min="2910" max="2911" width="10.7109375" customWidth="1"/>
    <col min="2914" max="2915" width="10.7109375" customWidth="1"/>
    <col min="2921" max="2921" width="10.7109375" customWidth="1"/>
    <col min="2923" max="2925" width="10.7109375" customWidth="1"/>
    <col min="2927" max="2927" width="10.7109375" customWidth="1"/>
    <col min="2930" max="2930" width="10.7109375" customWidth="1"/>
    <col min="2932" max="2933" width="10.7109375" customWidth="1"/>
    <col min="2936" max="2936" width="10.7109375" customWidth="1"/>
    <col min="2939" max="2940" width="10.7109375" customWidth="1"/>
    <col min="2944" max="2944" width="10.7109375" customWidth="1"/>
    <col min="2946" max="2946" width="10.7109375" customWidth="1"/>
    <col min="2948" max="2949" width="10.7109375" customWidth="1"/>
    <col min="2951" max="2953" width="10.7109375" customWidth="1"/>
    <col min="2955" max="2956" width="10.7109375" customWidth="1"/>
    <col min="2959" max="2964" width="10.7109375" customWidth="1"/>
    <col min="2967" max="2968" width="10.7109375" customWidth="1"/>
    <col min="2971" max="2972" width="10.7109375" customWidth="1"/>
    <col min="2974" max="2974" width="10.7109375" customWidth="1"/>
    <col min="2976" max="2976" width="10.7109375" customWidth="1"/>
    <col min="2978" max="2978" width="10.7109375" customWidth="1"/>
    <col min="2980" max="2981" width="10.7109375" customWidth="1"/>
    <col min="2984" max="2994" width="10.7109375" customWidth="1"/>
    <col min="2996" max="2997" width="10.7109375" customWidth="1"/>
    <col min="2999" max="3001" width="10.7109375" customWidth="1"/>
    <col min="3003" max="3003" width="10.7109375" customWidth="1"/>
    <col min="3007" max="3010" width="10.7109375" customWidth="1"/>
    <col min="3012" max="3012" width="10.7109375" customWidth="1"/>
    <col min="3015" max="3016" width="10.7109375" customWidth="1"/>
    <col min="3019" max="3021" width="10.7109375" customWidth="1"/>
    <col min="3023" max="3023" width="10.7109375" customWidth="1"/>
    <col min="3025" max="3027" width="10.7109375" customWidth="1"/>
    <col min="3029" max="3029" width="10.7109375" customWidth="1"/>
    <col min="3031" max="3033" width="10.7109375" customWidth="1"/>
    <col min="3035" max="3035" width="10.7109375" customWidth="1"/>
    <col min="3039" max="3042" width="10.7109375" customWidth="1"/>
    <col min="3044" max="3044" width="10.7109375" customWidth="1"/>
    <col min="3047" max="3048" width="10.7109375" customWidth="1"/>
    <col min="3051" max="3053" width="10.7109375" customWidth="1"/>
    <col min="3055" max="3055" width="10.7109375" customWidth="1"/>
    <col min="3058" max="3060" width="10.7109375" customWidth="1"/>
    <col min="3063" max="3063" width="10.7109375" customWidth="1"/>
    <col min="3065" max="3065" width="10.7109375" customWidth="1"/>
    <col min="3067" max="3069" width="10.7109375" customWidth="1"/>
    <col min="3071" max="3078" width="10.7109375" customWidth="1"/>
    <col min="3083" max="3084" width="10.7109375" customWidth="1"/>
    <col min="3086" max="3087" width="10.7109375" customWidth="1"/>
    <col min="3090" max="3093" width="10.7109375" customWidth="1"/>
    <col min="3096" max="3136" width="10.7109375" customWidth="1"/>
    <col min="3141" max="3141" width="10.7109375" customWidth="1"/>
    <col min="3143" max="3219" width="10.7109375" customWidth="1"/>
    <col min="3221" max="3221" width="10.7109375" customWidth="1"/>
    <col min="3223" max="3228" width="10.7109375" customWidth="1"/>
    <col min="3232" max="3232" width="10.7109375" customWidth="1"/>
    <col min="3237" max="3237" width="10.7109375" customWidth="1"/>
    <col min="3247" max="3247" width="10.7109375" customWidth="1"/>
    <col min="3249" max="3280" width="10.7109375" customWidth="1"/>
    <col min="3282" max="3285" width="10.7109375" customWidth="1"/>
    <col min="3288" max="3312" width="10.7109375" customWidth="1"/>
    <col min="3316" max="3318" width="10.7109375" customWidth="1"/>
    <col min="3320" max="3344" width="10.7109375" customWidth="1"/>
    <col min="3346" max="3346" width="10.7109375" customWidth="1"/>
    <col min="3350" max="3351" width="10.7109375" customWidth="1"/>
    <col min="3355" max="3356" width="10.7109375" customWidth="1"/>
    <col min="3360" max="3360" width="10.7109375" customWidth="1"/>
    <col min="3365" max="3365" width="10.7109375" customWidth="1"/>
    <col min="3375" max="3375" width="10.7109375" customWidth="1"/>
    <col min="3380" max="3382" width="10.7109375" customWidth="1"/>
    <col min="3384" max="3473" width="10.7109375" customWidth="1"/>
    <col min="3475" max="3476" width="10.7109375" customWidth="1"/>
    <col min="3480" max="3488" width="10.7109375" customWidth="1"/>
    <col min="3490" max="3491" width="10.7109375" customWidth="1"/>
    <col min="3493" max="3493" width="10.7109375" customWidth="1"/>
    <col min="3496" max="3505" width="10.7109375" customWidth="1"/>
    <col min="3508" max="3508" width="10.7109375" customWidth="1"/>
    <col min="3512" max="3520" width="10.7109375" customWidth="1"/>
    <col min="3522" max="3522" width="10.7109375" customWidth="1"/>
    <col min="3524" max="3525" width="10.7109375" customWidth="1"/>
    <col min="3528" max="3536" width="10.7109375" customWidth="1"/>
    <col min="3541" max="3541" width="10.7109375" customWidth="1"/>
    <col min="3543" max="3556" width="10.7109375" customWidth="1"/>
    <col min="3558" max="3558" width="10.7109375" customWidth="1"/>
    <col min="3560" max="3569" width="10.7109375" customWidth="1"/>
    <col min="3571" max="3572" width="10.7109375" customWidth="1"/>
    <col min="3576" max="3584" width="10.7109375" customWidth="1"/>
    <col min="3589" max="3589" width="10.7109375" customWidth="1"/>
    <col min="3592" max="3601" width="10.7109375" customWidth="1"/>
    <col min="3603" max="3603" width="10.7109375" customWidth="1"/>
    <col min="3605" max="3605" width="10.7109375" customWidth="1"/>
    <col min="3608" max="3616" width="10.7109375" customWidth="1"/>
    <col min="3618" max="3618" width="10.7109375" customWidth="1"/>
    <col min="3620" max="3621" width="10.7109375" customWidth="1"/>
    <col min="3624" max="3632" width="10.7109375" customWidth="1"/>
    <col min="3635" max="3637" width="10.7109375" customWidth="1"/>
    <col min="3640" max="3650" width="10.7109375" customWidth="1"/>
    <col min="3652" max="3652" width="10.7109375" customWidth="1"/>
    <col min="3656" max="3664" width="10.7109375" customWidth="1"/>
    <col min="3667" max="3668" width="10.7109375" customWidth="1"/>
    <col min="3672" max="3680" width="10.7109375" customWidth="1"/>
    <col min="3685" max="3685" width="10.7109375" customWidth="1"/>
    <col min="3687" max="3696" width="10.7109375" customWidth="1"/>
    <col min="3699" max="3700" width="10.7109375" customWidth="1"/>
    <col min="3702" max="3702" width="10.7109375" customWidth="1"/>
    <col min="3704" max="3712" width="10.7109375" customWidth="1"/>
    <col min="3714" max="3714" width="10.7109375" customWidth="1"/>
    <col min="3716" max="3717" width="10.7109375" customWidth="1"/>
    <col min="3720" max="3729" width="10.7109375" customWidth="1"/>
    <col min="3731" max="3732" width="10.7109375" customWidth="1"/>
    <col min="3736" max="3744" width="10.7109375" customWidth="1"/>
    <col min="3746" max="3747" width="10.7109375" customWidth="1"/>
    <col min="3749" max="3749" width="10.7109375" customWidth="1"/>
    <col min="3752" max="3760" width="10.7109375" customWidth="1"/>
    <col min="3762" max="3765" width="10.7109375" customWidth="1"/>
    <col min="3768" max="3778" width="10.7109375" customWidth="1"/>
    <col min="3780" max="3780" width="10.7109375" customWidth="1"/>
    <col min="3784" max="3792" width="10.7109375" customWidth="1"/>
    <col min="3794" max="3795" width="10.7109375" customWidth="1"/>
    <col min="3797" max="3797" width="10.7109375" customWidth="1"/>
    <col min="3800" max="3808" width="10.7109375" customWidth="1"/>
    <col min="3813" max="3813" width="10.7109375" customWidth="1"/>
    <col min="3816" max="3824" width="10.7109375" customWidth="1"/>
    <col min="3828" max="3830" width="10.7109375" customWidth="1"/>
    <col min="3832" max="3858" width="10.7109375" customWidth="1"/>
    <col min="3860" max="3860" width="10.7109375" customWidth="1"/>
    <col min="3868" max="3868" width="10.7109375" customWidth="1"/>
    <col min="3872" max="3872" width="10.7109375" customWidth="1"/>
    <col min="3877" max="3877" width="10.7109375" customWidth="1"/>
    <col min="3887" max="3887" width="10.7109375" customWidth="1"/>
    <col min="3889" max="3891" width="10.7109375" customWidth="1"/>
    <col min="3893" max="3895" width="10.7109375" customWidth="1"/>
    <col min="3897" max="3900" width="10.7109375" customWidth="1"/>
    <col min="3904" max="3904" width="10.7109375" customWidth="1"/>
    <col min="3909" max="3909" width="10.7109375" customWidth="1"/>
    <col min="3919" max="3919" width="10.7109375" customWidth="1"/>
    <col min="3921" max="3921" width="10.7109375" customWidth="1"/>
    <col min="3924" max="3925" width="10.7109375" customWidth="1"/>
    <col min="3927" max="3927" width="10.7109375" customWidth="1"/>
    <col min="3931" max="3933" width="10.7109375" customWidth="1"/>
    <col min="3935" max="3935" width="10.7109375" customWidth="1"/>
    <col min="3938" max="3938" width="10.7109375" customWidth="1"/>
    <col min="3940" max="3942" width="10.7109375" customWidth="1"/>
    <col min="3944" max="3946" width="10.7109375" customWidth="1"/>
    <col min="3950" max="3951" width="10.7109375" customWidth="1"/>
    <col min="3953" max="3953" width="10.7109375" customWidth="1"/>
    <col min="3955" max="3955" width="10.7109375" customWidth="1"/>
    <col min="3961" max="3964" width="10.7109375" customWidth="1"/>
    <col min="3968" max="3968" width="10.7109375" customWidth="1"/>
    <col min="3973" max="3973" width="10.7109375" customWidth="1"/>
    <col min="3983" max="3983" width="10.7109375" customWidth="1"/>
    <col min="3985" max="3986" width="10.7109375" customWidth="1"/>
    <col min="3988" max="3988" width="10.7109375" customWidth="1"/>
    <col min="3996" max="3996" width="10.7109375" customWidth="1"/>
    <col min="4000" max="4000" width="10.7109375" customWidth="1"/>
    <col min="4005" max="4005" width="10.7109375" customWidth="1"/>
    <col min="4015" max="4015" width="10.7109375" customWidth="1"/>
    <col min="4017" max="4017" width="10.7109375" customWidth="1"/>
    <col min="4021" max="4023" width="10.7109375" customWidth="1"/>
    <col min="4025" max="4048" width="10.7109375" customWidth="1"/>
    <col min="4051" max="4052" width="10.7109375" customWidth="1"/>
    <col min="4054" max="4054" width="10.7109375" customWidth="1"/>
    <col min="4056" max="4064" width="10.7109375" customWidth="1"/>
    <col min="4066" max="4066" width="10.7109375" customWidth="1"/>
    <col min="4068" max="4069" width="10.7109375" customWidth="1"/>
    <col min="4072" max="4081" width="10.7109375" customWidth="1"/>
    <col min="4083" max="4084" width="10.7109375" customWidth="1"/>
    <col min="4088" max="4096" width="10.7109375" customWidth="1"/>
    <col min="4098" max="4099" width="10.7109375" customWidth="1"/>
    <col min="4101" max="4101" width="10.7109375" customWidth="1"/>
    <col min="4104" max="4117" width="10.7109375" customWidth="1"/>
    <col min="4120" max="4120" width="10.7109375" customWidth="1"/>
    <col min="4123" max="4123" width="10.7109375" customWidth="1"/>
    <col min="4125" max="4128" width="10.7109375" customWidth="1"/>
    <col min="4130" max="4130" width="10.7109375" customWidth="1"/>
    <col min="4134" max="4136" width="10.7109375" customWidth="1"/>
    <col min="4139" max="4143" width="10.7109375" customWidth="1"/>
    <col min="4145" max="4147" width="10.7109375" customWidth="1"/>
    <col min="4151" max="4151" width="10.7109375" customWidth="1"/>
    <col min="4153" max="4156" width="10.7109375" customWidth="1"/>
    <col min="4160" max="4160" width="10.7109375" customWidth="1"/>
    <col min="4165" max="4165" width="10.7109375" customWidth="1"/>
    <col min="4175" max="4175" width="10.7109375" customWidth="1"/>
    <col min="4177" max="4177" width="10.7109375" customWidth="1"/>
    <col min="4182" max="4182" width="10.7109375" customWidth="1"/>
    <col min="4186" max="4192" width="10.7109375" customWidth="1"/>
    <col min="4199" max="4199" width="10.7109375" customWidth="1"/>
    <col min="4203" max="4204" width="10.7109375" customWidth="1"/>
    <col min="4206" max="4207" width="10.7109375" customWidth="1"/>
    <col min="4209" max="4213" width="10.7109375" customWidth="1"/>
    <col min="4216" max="4216" width="10.7109375" customWidth="1"/>
    <col min="4219" max="4219" width="10.7109375" customWidth="1"/>
    <col min="4221" max="4224" width="10.7109375" customWidth="1"/>
    <col min="4226" max="4226" width="10.7109375" customWidth="1"/>
    <col min="4230" max="4232" width="10.7109375" customWidth="1"/>
    <col min="4235" max="4239" width="10.7109375" customWidth="1"/>
    <col min="4241" max="4242" width="10.7109375" customWidth="1"/>
    <col min="4246" max="4246" width="10.7109375" customWidth="1"/>
    <col min="4253" max="4253" width="10.7109375" customWidth="1"/>
    <col min="4255" max="4257" width="10.7109375" customWidth="1"/>
    <col min="4261" max="4266" width="10.7109375" customWidth="1"/>
    <col min="4270" max="4271" width="10.7109375" customWidth="1"/>
    <col min="4273" max="4273" width="10.7109375" customWidth="1"/>
    <col min="4275" max="4275" width="10.7109375" customWidth="1"/>
    <col min="4281" max="4284" width="10.7109375" customWidth="1"/>
    <col min="4288" max="4288" width="10.7109375" customWidth="1"/>
    <col min="4293" max="4293" width="10.7109375" customWidth="1"/>
    <col min="4303" max="4303" width="10.7109375" customWidth="1"/>
    <col min="4305" max="4336" width="10.7109375" customWidth="1"/>
    <col min="4340" max="4342" width="10.7109375" customWidth="1"/>
    <col min="4344" max="4368" width="10.7109375" customWidth="1"/>
    <col min="4372" max="4372" width="10.7109375" customWidth="1"/>
    <col min="4374" max="4374" width="10.7109375" customWidth="1"/>
    <col min="4376" max="4381" width="10.7109375" customWidth="1"/>
    <col min="4386" max="4386" width="10.7109375" customWidth="1"/>
    <col min="4388" max="4388" width="10.7109375" customWidth="1"/>
    <col min="4390" max="4394" width="10.7109375" customWidth="1"/>
    <col min="4398" max="4399" width="10.7109375" customWidth="1"/>
    <col min="4401" max="4401" width="10.7109375" customWidth="1"/>
    <col min="4404" max="4406" width="10.7109375" customWidth="1"/>
    <col min="4408" max="4408" width="10.7109375" customWidth="1"/>
    <col min="4416" max="4417" width="10.7109375" customWidth="1"/>
    <col min="4419" max="4420" width="10.7109375" customWidth="1"/>
    <col min="4422" max="4423" width="10.7109375" customWidth="1"/>
    <col min="4429" max="4431" width="10.7109375" customWidth="1"/>
    <col min="4433" max="4433" width="10.7109375" customWidth="1"/>
    <col min="4436" max="4436" width="10.7109375" customWidth="1"/>
    <col min="4438" max="4438" width="10.7109375" customWidth="1"/>
    <col min="4440" max="4440" width="10.7109375" customWidth="1"/>
    <col min="4443" max="4444" width="10.7109375" customWidth="1"/>
    <col min="4448" max="4448" width="10.7109375" customWidth="1"/>
    <col min="4453" max="4453" width="10.7109375" customWidth="1"/>
    <col min="4463" max="4463" width="10.7109375" customWidth="1"/>
    <col min="4466" max="4466" width="10.7109375" customWidth="1"/>
    <col min="4470" max="4471" width="10.7109375" customWidth="1"/>
    <col min="4475" max="4476" width="10.7109375" customWidth="1"/>
    <col min="4480" max="4480" width="10.7109375" customWidth="1"/>
    <col min="4485" max="4485" width="10.7109375" customWidth="1"/>
    <col min="4495" max="4495" width="10.7109375" customWidth="1"/>
    <col min="4497" max="4499" width="10.7109375" customWidth="1"/>
    <col min="4503" max="4508" width="10.7109375" customWidth="1"/>
    <col min="4510" max="4511" width="10.7109375" customWidth="1"/>
    <col min="4514" max="4515" width="10.7109375" customWidth="1"/>
    <col min="4521" max="4521" width="10.7109375" customWidth="1"/>
    <col min="4523" max="4525" width="10.7109375" customWidth="1"/>
    <col min="4527" max="4527" width="10.7109375" customWidth="1"/>
    <col min="4529" max="4531" width="10.7109375" customWidth="1"/>
    <col min="4533" max="4536" width="10.7109375" customWidth="1"/>
    <col min="4539" max="4540" width="10.7109375" customWidth="1"/>
    <col min="4544" max="4544" width="10.7109375" customWidth="1"/>
    <col min="4549" max="4549" width="10.7109375" customWidth="1"/>
    <col min="4559" max="4559" width="10.7109375" customWidth="1"/>
    <col min="4561" max="4561" width="10.7109375" customWidth="1"/>
    <col min="4563" max="4563" width="10.7109375" customWidth="1"/>
    <col min="4566" max="4566" width="10.7109375" customWidth="1"/>
    <col min="4568" max="4568" width="10.7109375" customWidth="1"/>
    <col min="4570" max="4571" width="10.7109375" customWidth="1"/>
    <col min="4573" max="4582" width="10.7109375" customWidth="1"/>
    <col min="4587" max="4588" width="10.7109375" customWidth="1"/>
    <col min="4590" max="4591" width="10.7109375" customWidth="1"/>
    <col min="4596" max="4624" width="10.7109375" customWidth="1"/>
    <col min="4628" max="4630" width="10.7109375" customWidth="1"/>
    <col min="4632" max="4689" width="10.7109375" customWidth="1"/>
    <col min="4692" max="4692" width="10.7109375" customWidth="1"/>
    <col min="4694" max="4694" width="10.7109375" customWidth="1"/>
    <col min="4696" max="4696" width="10.7109375" customWidth="1"/>
    <col min="4699" max="4700" width="10.7109375" customWidth="1"/>
    <col min="4704" max="4704" width="10.7109375" customWidth="1"/>
    <col min="4709" max="4709" width="10.7109375" customWidth="1"/>
    <col min="4719" max="4719" width="10.7109375" customWidth="1"/>
    <col min="4721" max="4721" width="10.7109375" customWidth="1"/>
    <col min="4723" max="4730" width="10.7109375" customWidth="1"/>
    <col min="4732" max="4754" width="10.7109375" customWidth="1"/>
    <col min="4756" max="4756" width="10.7109375" customWidth="1"/>
    <col min="4761" max="4764" width="10.7109375" customWidth="1"/>
    <col min="4768" max="4768" width="10.7109375" customWidth="1"/>
    <col min="4773" max="4773" width="10.7109375" customWidth="1"/>
    <col min="4783" max="4783" width="10.7109375" customWidth="1"/>
    <col min="4786" max="4817" width="10.7109375" customWidth="1"/>
    <col min="4819" max="4848" width="10.7109375" customWidth="1"/>
    <col min="4850" max="4880" width="10.7109375" customWidth="1"/>
    <col min="4882" max="4882" width="10.7109375" customWidth="1"/>
    <col min="4884" max="4915" width="10.7109375" customWidth="1"/>
    <col min="4919" max="4924" width="10.7109375" customWidth="1"/>
    <col min="4926" max="4927" width="10.7109375" customWidth="1"/>
    <col min="4930" max="4931" width="10.7109375" customWidth="1"/>
    <col min="4937" max="4937" width="10.7109375" customWidth="1"/>
    <col min="4939" max="4941" width="10.7109375" customWidth="1"/>
    <col min="4943" max="4943" width="10.7109375" customWidth="1"/>
    <col min="4948" max="4950" width="10.7109375" customWidth="1"/>
    <col min="4952" max="4979" width="10.7109375" customWidth="1"/>
    <col min="4982" max="4982" width="10.7109375" customWidth="1"/>
    <col min="4984" max="4984" width="10.7109375" customWidth="1"/>
    <col min="4988" max="4988" width="10.7109375" customWidth="1"/>
    <col min="4992" max="4992" width="10.7109375" customWidth="1"/>
    <col min="4997" max="4997" width="10.7109375" customWidth="1"/>
    <col min="5007" max="5007" width="10.7109375" customWidth="1"/>
    <col min="5012" max="5014" width="10.7109375" customWidth="1"/>
    <col min="5016" max="5049" width="10.7109375" customWidth="1"/>
    <col min="5052" max="5052" width="10.7109375" customWidth="1"/>
    <col min="5054" max="5056" width="10.7109375" customWidth="1"/>
    <col min="5061" max="5061" width="10.7109375" customWidth="1"/>
    <col min="5063" max="5072" width="10.7109375" customWidth="1"/>
    <col min="5074" max="5074" width="10.7109375" customWidth="1"/>
    <col min="5076" max="5076" width="10.7109375" customWidth="1"/>
    <col min="5078" max="5078" width="10.7109375" customWidth="1"/>
    <col min="5080" max="5088" width="10.7109375" customWidth="1"/>
    <col min="5091" max="5092" width="10.7109375" customWidth="1"/>
    <col min="5096" max="5104" width="10.7109375" customWidth="1"/>
    <col min="5106" max="5106" width="10.7109375" customWidth="1"/>
    <col min="5108" max="5109" width="10.7109375" customWidth="1"/>
    <col min="5112" max="5121" width="10.7109375" customWidth="1"/>
    <col min="5123" max="5124" width="10.7109375" customWidth="1"/>
    <col min="5128" max="5136" width="10.7109375" customWidth="1"/>
    <col min="5139" max="5140" width="10.7109375" customWidth="1"/>
    <col min="5144" max="5152" width="10.7109375" customWidth="1"/>
    <col min="5157" max="5157" width="10.7109375" customWidth="1"/>
    <col min="5159" max="5168" width="10.7109375" customWidth="1"/>
    <col min="5171" max="5173" width="10.7109375" customWidth="1"/>
    <col min="5176" max="5186" width="10.7109375" customWidth="1"/>
    <col min="5189" max="5189" width="10.7109375" customWidth="1"/>
    <col min="5192" max="5200" width="10.7109375" customWidth="1"/>
    <col min="5202" max="5203" width="10.7109375" customWidth="1"/>
    <col min="5205" max="5205" width="10.7109375" customWidth="1"/>
    <col min="5208" max="5220" width="10.7109375" customWidth="1"/>
    <col min="5224" max="5232" width="10.7109375" customWidth="1"/>
    <col min="5237" max="5237" width="10.7109375" customWidth="1"/>
    <col min="5240" max="5248" width="10.7109375" customWidth="1"/>
    <col min="5253" max="5253" width="10.7109375" customWidth="1"/>
    <col min="5255" max="5264" width="10.7109375" customWidth="1"/>
    <col min="5268" max="5270" width="10.7109375" customWidth="1"/>
    <col min="5272" max="5280" width="10.7109375" customWidth="1"/>
    <col min="5285" max="5285" width="10.7109375" customWidth="1"/>
    <col min="5288" max="5296" width="10.7109375" customWidth="1"/>
    <col min="5301" max="5301" width="10.7109375" customWidth="1"/>
    <col min="5304" max="5312" width="10.7109375" customWidth="1"/>
    <col min="5316" max="5317" width="10.7109375" customWidth="1"/>
    <col min="5320" max="5330" width="10.7109375" customWidth="1"/>
    <col min="5333" max="5333" width="10.7109375" customWidth="1"/>
    <col min="5336" max="5344" width="10.7109375" customWidth="1"/>
    <col min="5346" max="5346" width="10.7109375" customWidth="1"/>
    <col min="5348" max="5349" width="10.7109375" customWidth="1"/>
    <col min="5352" max="5365" width="10.7109375" customWidth="1"/>
    <col min="5367" max="5378" width="10.7109375" customWidth="1"/>
    <col min="5380" max="5382" width="10.7109375" customWidth="1"/>
    <col min="5384" max="5393" width="10.7109375" customWidth="1"/>
    <col min="5395" max="5396" width="10.7109375" customWidth="1"/>
    <col min="5400" max="5408" width="10.7109375" customWidth="1"/>
    <col min="5410" max="5411" width="10.7109375" customWidth="1"/>
    <col min="5413" max="5413" width="10.7109375" customWidth="1"/>
    <col min="5416" max="5425" width="10.7109375" customWidth="1"/>
    <col min="5428" max="5428" width="10.7109375" customWidth="1"/>
    <col min="5432" max="5440" width="10.7109375" customWidth="1"/>
    <col min="5442" max="5442" width="10.7109375" customWidth="1"/>
    <col min="5444" max="5445" width="10.7109375" customWidth="1"/>
    <col min="5448" max="5456" width="10.7109375" customWidth="1"/>
    <col min="5461" max="5461" width="10.7109375" customWidth="1"/>
    <col min="5463" max="5476" width="10.7109375" customWidth="1"/>
    <col min="5478" max="5478" width="10.7109375" customWidth="1"/>
    <col min="5480" max="5489" width="10.7109375" customWidth="1"/>
    <col min="5491" max="5492" width="10.7109375" customWidth="1"/>
    <col min="5496" max="5504" width="10.7109375" customWidth="1"/>
    <col min="5509" max="5509" width="10.7109375" customWidth="1"/>
    <col min="5512" max="5521" width="10.7109375" customWidth="1"/>
    <col min="5523" max="5523" width="10.7109375" customWidth="1"/>
    <col min="5525" max="5525" width="10.7109375" customWidth="1"/>
    <col min="5528" max="5536" width="10.7109375" customWidth="1"/>
    <col min="5538" max="5538" width="10.7109375" customWidth="1"/>
    <col min="5540" max="5541" width="10.7109375" customWidth="1"/>
    <col min="5544" max="5552" width="10.7109375" customWidth="1"/>
    <col min="5555" max="5557" width="10.7109375" customWidth="1"/>
    <col min="5560" max="5570" width="10.7109375" customWidth="1"/>
    <col min="5572" max="5572" width="10.7109375" customWidth="1"/>
    <col min="5576" max="5584" width="10.7109375" customWidth="1"/>
    <col min="5587" max="5588" width="10.7109375" customWidth="1"/>
    <col min="5592" max="5600" width="10.7109375" customWidth="1"/>
    <col min="5605" max="5605" width="10.7109375" customWidth="1"/>
    <col min="5607" max="5616" width="10.7109375" customWidth="1"/>
    <col min="5619" max="5620" width="10.7109375" customWidth="1"/>
    <col min="5622" max="5622" width="10.7109375" customWidth="1"/>
    <col min="5624" max="5632" width="10.7109375" customWidth="1"/>
    <col min="5634" max="5634" width="10.7109375" customWidth="1"/>
    <col min="5636" max="5637" width="10.7109375" customWidth="1"/>
    <col min="5640" max="5649" width="10.7109375" customWidth="1"/>
    <col min="5651" max="5652" width="10.7109375" customWidth="1"/>
    <col min="5656" max="5664" width="10.7109375" customWidth="1"/>
    <col min="5666" max="5667" width="10.7109375" customWidth="1"/>
    <col min="5669" max="5669" width="10.7109375" customWidth="1"/>
    <col min="5672" max="5680" width="10.7109375" customWidth="1"/>
    <col min="5682" max="5685" width="10.7109375" customWidth="1"/>
    <col min="5688" max="5698" width="10.7109375" customWidth="1"/>
    <col min="5700" max="5700" width="10.7109375" customWidth="1"/>
    <col min="5704" max="5712" width="10.7109375" customWidth="1"/>
    <col min="5714" max="5715" width="10.7109375" customWidth="1"/>
    <col min="5717" max="5717" width="10.7109375" customWidth="1"/>
    <col min="5720" max="5728" width="10.7109375" customWidth="1"/>
    <col min="5733" max="5733" width="10.7109375" customWidth="1"/>
    <col min="5736" max="5745" width="10.7109375" customWidth="1"/>
    <col min="5749" max="5749" width="10.7109375" customWidth="1"/>
    <col min="5752" max="5760" width="10.7109375" customWidth="1"/>
    <col min="5765" max="5765" width="10.7109375" customWidth="1"/>
    <col min="5767" max="5776" width="10.7109375" customWidth="1"/>
    <col min="5778" max="5778" width="10.7109375" customWidth="1"/>
    <col min="5781" max="5782" width="10.7109375" customWidth="1"/>
    <col min="5784" max="5792" width="10.7109375" customWidth="1"/>
    <col min="5794" max="5797" width="10.7109375" customWidth="1"/>
    <col min="5800" max="5808" width="10.7109375" customWidth="1"/>
    <col min="5810" max="5811" width="10.7109375" customWidth="1"/>
    <col min="5816" max="5824" width="10.7109375" customWidth="1"/>
    <col min="5826" max="5826" width="10.7109375" customWidth="1"/>
    <col min="5828" max="5829" width="10.7109375" customWidth="1"/>
    <col min="5832" max="5841" width="10.7109375" customWidth="1"/>
    <col min="5843" max="5844" width="10.7109375" customWidth="1"/>
    <col min="5848" max="5856" width="10.7109375" customWidth="1"/>
    <col min="5858" max="5858" width="10.7109375" customWidth="1"/>
    <col min="5861" max="5861" width="10.7109375" customWidth="1"/>
    <col min="5863" max="5872" width="10.7109375" customWidth="1"/>
    <col min="5877" max="5878" width="10.7109375" customWidth="1"/>
    <col min="5880" max="5888" width="10.7109375" customWidth="1"/>
    <col min="5890" max="5893" width="10.7109375" customWidth="1"/>
    <col min="5896" max="5904" width="10.7109375" customWidth="1"/>
    <col min="5907" max="5907" width="10.7109375" customWidth="1"/>
    <col min="5909" max="5909" width="10.7109375" customWidth="1"/>
    <col min="5912" max="5920" width="10.7109375" customWidth="1"/>
    <col min="5922" max="5922" width="10.7109375" customWidth="1"/>
    <col min="5924" max="5925" width="10.7109375" customWidth="1"/>
    <col min="5928" max="5936" width="10.7109375" customWidth="1"/>
    <col min="5939" max="5940" width="10.7109375" customWidth="1"/>
    <col min="5944" max="5957" width="10.7109375" customWidth="1"/>
    <col min="5959" max="5968" width="10.7109375" customWidth="1"/>
    <col min="5971" max="5972" width="10.7109375" customWidth="1"/>
    <col min="5974" max="5974" width="10.7109375" customWidth="1"/>
    <col min="5976" max="5984" width="10.7109375" customWidth="1"/>
    <col min="5986" max="5986" width="10.7109375" customWidth="1"/>
    <col min="5988" max="5989" width="10.7109375" customWidth="1"/>
    <col min="5992" max="6001" width="10.7109375" customWidth="1"/>
    <col min="6003" max="6004" width="10.7109375" customWidth="1"/>
    <col min="6008" max="6016" width="10.7109375" customWidth="1"/>
    <col min="6018" max="6019" width="10.7109375" customWidth="1"/>
    <col min="6021" max="6021" width="10.7109375" customWidth="1"/>
    <col min="6024" max="6032" width="10.7109375" customWidth="1"/>
    <col min="6034" max="6037" width="10.7109375" customWidth="1"/>
    <col min="6040" max="6050" width="10.7109375" customWidth="1"/>
    <col min="6052" max="6052" width="10.7109375" customWidth="1"/>
    <col min="6056" max="6064" width="10.7109375" customWidth="1"/>
    <col min="6066" max="6067" width="10.7109375" customWidth="1"/>
    <col min="6069" max="6069" width="10.7109375" customWidth="1"/>
    <col min="6072" max="6080" width="10.7109375" customWidth="1"/>
    <col min="6085" max="6085" width="10.7109375" customWidth="1"/>
    <col min="6088" max="6097" width="10.7109375" customWidth="1"/>
    <col min="6101" max="6101" width="10.7109375" customWidth="1"/>
    <col min="6104" max="6117" width="10.7109375" customWidth="1"/>
    <col min="6119" max="6130" width="10.7109375" customWidth="1"/>
    <col min="6132" max="6134" width="10.7109375" customWidth="1"/>
    <col min="6136" max="6144" width="10.7109375" customWidth="1"/>
    <col min="6146" max="6149" width="10.7109375" customWidth="1"/>
    <col min="6152" max="6162" width="10.7109375" customWidth="1"/>
    <col min="6164" max="6164" width="10.7109375" customWidth="1"/>
    <col min="6168" max="6176" width="10.7109375" customWidth="1"/>
    <col min="6178" max="6181" width="10.7109375" customWidth="1"/>
    <col min="6184" max="6192" width="10.7109375" customWidth="1"/>
    <col min="6194" max="6236" width="10.7109375" customWidth="1"/>
    <col min="6238" max="6238" width="10.7109375" customWidth="1"/>
    <col min="6241" max="6246" width="10.7109375" customWidth="1"/>
    <col min="6251" max="6264" width="10.7109375" customWidth="1"/>
    <col min="6269" max="6293" width="10.7109375" customWidth="1"/>
    <col min="6296" max="6296" width="10.7109375" customWidth="1"/>
    <col min="6299" max="6299" width="10.7109375" customWidth="1"/>
    <col min="6301" max="6304" width="10.7109375" customWidth="1"/>
    <col min="6306" max="6306" width="10.7109375" customWidth="1"/>
    <col min="6310" max="6312" width="10.7109375" customWidth="1"/>
    <col min="6315" max="6319" width="10.7109375" customWidth="1"/>
    <col min="6321" max="6323" width="10.7109375" customWidth="1"/>
    <col min="6325" max="6325" width="10.7109375" customWidth="1"/>
    <col min="6327" max="6329" width="10.7109375" customWidth="1"/>
    <col min="6331" max="6332" width="10.7109375" customWidth="1"/>
    <col min="6336" max="6336" width="10.7109375" customWidth="1"/>
    <col min="6341" max="6341" width="10.7109375" customWidth="1"/>
    <col min="6351" max="6351" width="10.7109375" customWidth="1"/>
    <col min="6356" max="6361" width="10.7109375" customWidth="1"/>
    <col min="6363" max="6367" width="10.7109375" customWidth="1"/>
    <col min="6371" max="6372" width="10.7109375" customWidth="1"/>
    <col min="6374" max="6374" width="10.7109375" customWidth="1"/>
    <col min="6376" max="6376" width="10.7109375" customWidth="1"/>
    <col min="6379" max="6379" width="10.7109375" customWidth="1"/>
    <col min="6382" max="6383" width="10.7109375" customWidth="1"/>
    <col min="6385" max="6389" width="10.7109375" customWidth="1"/>
    <col min="6392" max="6392" width="10.7109375" customWidth="1"/>
    <col min="6395" max="6395" width="10.7109375" customWidth="1"/>
    <col min="6397" max="6400" width="10.7109375" customWidth="1"/>
    <col min="6402" max="6402" width="10.7109375" customWidth="1"/>
    <col min="6406" max="6408" width="10.7109375" customWidth="1"/>
    <col min="6411" max="6415" width="10.7109375" customWidth="1"/>
    <col min="6417" max="6421" width="10.7109375" customWidth="1"/>
    <col min="6423" max="6453" width="10.7109375" customWidth="1"/>
    <col min="6456" max="6456" width="10.7109375" customWidth="1"/>
    <col min="6459" max="6459" width="10.7109375" customWidth="1"/>
    <col min="6461" max="6464" width="10.7109375" customWidth="1"/>
    <col min="6466" max="6466" width="10.7109375" customWidth="1"/>
    <col min="6470" max="6472" width="10.7109375" customWidth="1"/>
    <col min="6475" max="6479" width="10.7109375" customWidth="1"/>
    <col min="6481" max="6481" width="10.7109375" customWidth="1"/>
    <col min="6484" max="6486" width="10.7109375" customWidth="1"/>
    <col min="6488" max="6489" width="10.7109375" customWidth="1"/>
    <col min="6492" max="6492" width="10.7109375" customWidth="1"/>
    <col min="6495" max="6496" width="10.7109375" customWidth="1"/>
    <col min="6498" max="6499" width="10.7109375" customWidth="1"/>
    <col min="6501" max="6505" width="10.7109375" customWidth="1"/>
    <col min="6507" max="6507" width="10.7109375" customWidth="1"/>
    <col min="6510" max="6511" width="10.7109375" customWidth="1"/>
    <col min="6514" max="6515" width="10.7109375" customWidth="1"/>
    <col min="6519" max="6519" width="10.7109375" customWidth="1"/>
    <col min="6523" max="6525" width="10.7109375" customWidth="1"/>
    <col min="6527" max="6527" width="10.7109375" customWidth="1"/>
    <col min="6530" max="6530" width="10.7109375" customWidth="1"/>
    <col min="6532" max="6534" width="10.7109375" customWidth="1"/>
    <col min="6536" max="6538" width="10.7109375" customWidth="1"/>
    <col min="6542" max="6543" width="10.7109375" customWidth="1"/>
    <col min="6545" max="6549" width="10.7109375" customWidth="1"/>
    <col min="6552" max="6552" width="10.7109375" customWidth="1"/>
    <col min="6555" max="6555" width="10.7109375" customWidth="1"/>
    <col min="6557" max="6560" width="10.7109375" customWidth="1"/>
    <col min="6562" max="6562" width="10.7109375" customWidth="1"/>
    <col min="6566" max="6568" width="10.7109375" customWidth="1"/>
    <col min="6571" max="6575" width="10.7109375" customWidth="1"/>
    <col min="6577" max="6579" width="10.7109375" customWidth="1"/>
    <col min="6582" max="6582" width="10.7109375" customWidth="1"/>
    <col min="6586" max="6588" width="10.7109375" customWidth="1"/>
    <col min="6592" max="6592" width="10.7109375" customWidth="1"/>
    <col min="6597" max="6597" width="10.7109375" customWidth="1"/>
    <col min="6607" max="6607" width="10.7109375" customWidth="1"/>
    <col min="6613" max="6613" width="10.7109375" customWidth="1"/>
    <col min="6619" max="6621" width="10.7109375" customWidth="1"/>
    <col min="6623" max="6623" width="10.7109375" customWidth="1"/>
    <col min="6626" max="6626" width="10.7109375" customWidth="1"/>
    <col min="6628" max="6630" width="10.7109375" customWidth="1"/>
    <col min="6632" max="6634" width="10.7109375" customWidth="1"/>
    <col min="6638" max="6639" width="10.7109375" customWidth="1"/>
    <col min="6641" max="6645" width="10.7109375" customWidth="1"/>
    <col min="6648" max="6648" width="10.7109375" customWidth="1"/>
    <col min="6651" max="6651" width="10.7109375" customWidth="1"/>
    <col min="6653" max="6656" width="10.7109375" customWidth="1"/>
    <col min="6658" max="6658" width="10.7109375" customWidth="1"/>
    <col min="6662" max="6664" width="10.7109375" customWidth="1"/>
    <col min="6667" max="6671" width="10.7109375" customWidth="1"/>
    <col min="6673" max="6673" width="10.7109375" customWidth="1"/>
    <col min="6676" max="6676" width="10.7109375" customWidth="1"/>
    <col min="6678" max="6678" width="10.7109375" customWidth="1"/>
    <col min="6680" max="6680" width="10.7109375" customWidth="1"/>
    <col min="6686" max="6686" width="10.7109375" customWidth="1"/>
    <col min="6688" max="6688" width="10.7109375" customWidth="1"/>
    <col min="6690" max="6691" width="10.7109375" customWidth="1"/>
    <col min="6693" max="6697" width="10.7109375" customWidth="1"/>
    <col min="6699" max="6699" width="10.7109375" customWidth="1"/>
    <col min="6702" max="6703" width="10.7109375" customWidth="1"/>
    <col min="6705" max="6707" width="10.7109375" customWidth="1"/>
    <col min="6709" max="6710" width="10.7109375" customWidth="1"/>
    <col min="6712" max="6713" width="10.7109375" customWidth="1"/>
    <col min="6715" max="6716" width="10.7109375" customWidth="1"/>
    <col min="6720" max="6720" width="10.7109375" customWidth="1"/>
    <col min="6725" max="6725" width="10.7109375" customWidth="1"/>
    <col min="6735" max="6735" width="10.7109375" customWidth="1"/>
    <col min="6739" max="6739" width="10.7109375" customWidth="1"/>
    <col min="6741" max="6746" width="10.7109375" customWidth="1"/>
    <col min="6748" max="6749" width="10.7109375" customWidth="1"/>
    <col min="6751" max="6751" width="10.7109375" customWidth="1"/>
    <col min="6755" max="6756" width="10.7109375" customWidth="1"/>
    <col min="6758" max="6758" width="10.7109375" customWidth="1"/>
    <col min="6760" max="6760" width="10.7109375" customWidth="1"/>
    <col min="6763" max="6763" width="10.7109375" customWidth="1"/>
    <col min="6766" max="6767" width="10.7109375" customWidth="1"/>
    <col min="6769" max="6778" width="10.7109375" customWidth="1"/>
    <col min="6780" max="6780" width="10.7109375" customWidth="1"/>
    <col min="6783" max="6783" width="10.7109375" customWidth="1"/>
    <col min="6787" max="6787" width="10.7109375" customWidth="1"/>
    <col min="6790" max="6792" width="10.7109375" customWidth="1"/>
    <col min="6794" max="6795" width="10.7109375" customWidth="1"/>
    <col min="6797" max="6802" width="10.7109375" customWidth="1"/>
    <col min="6806" max="6806" width="10.7109375" customWidth="1"/>
    <col min="6809" max="6810" width="10.7109375" customWidth="1"/>
    <col min="6814" max="6814" width="10.7109375" customWidth="1"/>
    <col min="6820" max="6825" width="10.7109375" customWidth="1"/>
    <col min="6827" max="6827" width="10.7109375" customWidth="1"/>
    <col min="6830" max="6831" width="10.7109375" customWidth="1"/>
    <col min="6833" max="6835" width="10.7109375" customWidth="1"/>
    <col min="6837" max="6837" width="10.7109375" customWidth="1"/>
    <col min="6839" max="6841" width="10.7109375" customWidth="1"/>
    <col min="6843" max="6844" width="10.7109375" customWidth="1"/>
    <col min="6848" max="6848" width="10.7109375" customWidth="1"/>
    <col min="6853" max="6853" width="10.7109375" customWidth="1"/>
    <col min="6863" max="6863" width="10.7109375" customWidth="1"/>
    <col min="6865" max="6872" width="10.7109375" customWidth="1"/>
    <col min="6877" max="6904" width="10.7109375" customWidth="1"/>
    <col min="6906" max="6906" width="10.7109375" customWidth="1"/>
    <col min="6908" max="6909" width="10.7109375" customWidth="1"/>
    <col min="6911" max="6911" width="10.7109375" customWidth="1"/>
    <col min="6915" max="6915" width="10.7109375" customWidth="1"/>
    <col min="6918" max="6920" width="10.7109375" customWidth="1"/>
    <col min="6922" max="6923" width="10.7109375" customWidth="1"/>
    <col min="6925" max="6929" width="10.7109375" customWidth="1"/>
    <col min="6932" max="6932" width="10.7109375" customWidth="1"/>
    <col min="6934" max="6934" width="10.7109375" customWidth="1"/>
    <col min="6936" max="6936" width="10.7109375" customWidth="1"/>
    <col min="6942" max="6942" width="10.7109375" customWidth="1"/>
    <col min="6944" max="6944" width="10.7109375" customWidth="1"/>
    <col min="6946" max="6947" width="10.7109375" customWidth="1"/>
    <col min="6949" max="6953" width="10.7109375" customWidth="1"/>
    <col min="6955" max="6955" width="10.7109375" customWidth="1"/>
    <col min="6958" max="6959" width="10.7109375" customWidth="1"/>
    <col min="6961" max="6963" width="10.7109375" customWidth="1"/>
    <col min="6965" max="6969" width="10.7109375" customWidth="1"/>
    <col min="6971" max="6972" width="10.7109375" customWidth="1"/>
    <col min="6976" max="6976" width="10.7109375" customWidth="1"/>
    <col min="6981" max="6981" width="10.7109375" customWidth="1"/>
    <col min="6991" max="6991" width="10.7109375" customWidth="1"/>
    <col min="6993" max="6997" width="10.7109375" customWidth="1"/>
    <col min="7000" max="7000" width="10.7109375" customWidth="1"/>
    <col min="7003" max="7003" width="10.7109375" customWidth="1"/>
    <col min="7005" max="7008" width="10.7109375" customWidth="1"/>
    <col min="7010" max="7010" width="10.7109375" customWidth="1"/>
    <col min="7014" max="7016" width="10.7109375" customWidth="1"/>
    <col min="7019" max="7023" width="10.7109375" customWidth="1"/>
    <col min="7025" max="7025" width="10.7109375" customWidth="1"/>
    <col min="7028" max="7028" width="10.7109375" customWidth="1"/>
    <col min="7031" max="7033" width="10.7109375" customWidth="1"/>
    <col min="7035" max="7035" width="10.7109375" customWidth="1"/>
    <col min="7040" max="7040" width="10.7109375" customWidth="1"/>
    <col min="7043" max="7044" width="10.7109375" customWidth="1"/>
    <col min="7046" max="7046" width="10.7109375" customWidth="1"/>
    <col min="7048" max="7048" width="10.7109375" customWidth="1"/>
    <col min="7051" max="7051" width="10.7109375" customWidth="1"/>
    <col min="7054" max="7055" width="10.7109375" customWidth="1"/>
    <col min="7069" max="7093" width="10.7109375" customWidth="1"/>
    <col min="7096" max="7096" width="10.7109375" customWidth="1"/>
    <col min="7099" max="7099" width="10.7109375" customWidth="1"/>
    <col min="7101" max="7104" width="10.7109375" customWidth="1"/>
    <col min="7106" max="7106" width="10.7109375" customWidth="1"/>
    <col min="7110" max="7112" width="10.7109375" customWidth="1"/>
    <col min="7115" max="7119" width="10.7109375" customWidth="1"/>
    <col min="7121" max="7124" width="10.7109375" customWidth="1"/>
    <col min="7126" max="7126" width="10.7109375" customWidth="1"/>
    <col min="7128" max="7129" width="10.7109375" customWidth="1"/>
    <col min="7131" max="7132" width="10.7109375" customWidth="1"/>
    <col min="7136" max="7136" width="10.7109375" customWidth="1"/>
    <col min="7141" max="7141" width="10.7109375" customWidth="1"/>
    <col min="7151" max="7151" width="10.7109375" customWidth="1"/>
    <col min="7153" max="7155" width="10.7109375" customWidth="1"/>
    <col min="7157" max="7159" width="10.7109375" customWidth="1"/>
    <col min="7161" max="7162" width="10.7109375" customWidth="1"/>
    <col min="7165" max="7166" width="10.7109375" customWidth="1"/>
    <col min="7169" max="7171" width="10.7109375" customWidth="1"/>
    <col min="7173" max="7175" width="10.7109375" customWidth="1"/>
    <col min="7179" max="7181" width="10.7109375" customWidth="1"/>
    <col min="7183" max="7183" width="10.7109375" customWidth="1"/>
    <col min="7185" max="7190" width="10.7109375" customWidth="1"/>
    <col min="7193" max="7194" width="10.7109375" customWidth="1"/>
    <col min="7197" max="7219" width="10.7109375" customWidth="1"/>
    <col min="7221" max="7221" width="10.7109375" customWidth="1"/>
    <col min="7223" max="7225" width="10.7109375" customWidth="1"/>
    <col min="7227" max="7228" width="10.7109375" customWidth="1"/>
    <col min="7232" max="7232" width="10.7109375" customWidth="1"/>
    <col min="7237" max="7237" width="10.7109375" customWidth="1"/>
    <col min="7247" max="7247" width="10.7109375" customWidth="1"/>
    <col min="7249" max="7256" width="10.7109375" customWidth="1"/>
    <col min="7259" max="7259" width="10.7109375" customWidth="1"/>
    <col min="7262" max="7262" width="10.7109375" customWidth="1"/>
    <col min="7268" max="7273" width="10.7109375" customWidth="1"/>
    <col min="7275" max="7275" width="10.7109375" customWidth="1"/>
    <col min="7278" max="7279" width="10.7109375" customWidth="1"/>
    <col min="7281" max="7283" width="10.7109375" customWidth="1"/>
    <col min="7285" max="7287" width="10.7109375" customWidth="1"/>
    <col min="7289" max="7290" width="10.7109375" customWidth="1"/>
    <col min="7293" max="7294" width="10.7109375" customWidth="1"/>
    <col min="7297" max="7299" width="10.7109375" customWidth="1"/>
    <col min="7301" max="7303" width="10.7109375" customWidth="1"/>
    <col min="7307" max="7309" width="10.7109375" customWidth="1"/>
    <col min="7311" max="7311" width="10.7109375" customWidth="1"/>
    <col min="7313" max="7346" width="10.7109375" customWidth="1"/>
    <col min="7349" max="7354" width="10.7109375" customWidth="1"/>
    <col min="7356" max="7356" width="10.7109375" customWidth="1"/>
    <col min="7359" max="7359" width="10.7109375" customWidth="1"/>
    <col min="7363" max="7363" width="10.7109375" customWidth="1"/>
    <col min="7366" max="7368" width="10.7109375" customWidth="1"/>
    <col min="7370" max="7371" width="10.7109375" customWidth="1"/>
    <col min="7373" max="7380" width="10.7109375" customWidth="1"/>
    <col min="7382" max="7383" width="10.7109375" customWidth="1"/>
    <col min="7386" max="7387" width="10.7109375" customWidth="1"/>
    <col min="7390" max="7392" width="10.7109375" customWidth="1"/>
    <col min="7398" max="7400" width="10.7109375" customWidth="1"/>
    <col min="7403" max="7407" width="10.7109375" customWidth="1"/>
    <col min="7409" max="7420" width="10.7109375" customWidth="1"/>
    <col min="7422" max="7422" width="10.7109375" customWidth="1"/>
    <col min="7425" max="7430" width="10.7109375" customWidth="1"/>
    <col min="7435" max="7440" width="10.7109375" customWidth="1"/>
    <col min="7444" max="7472" width="10.7109375" customWidth="1"/>
    <col min="7476" max="7516" width="10.7109375" customWidth="1"/>
    <col min="7518" max="7518" width="10.7109375" customWidth="1"/>
    <col min="7521" max="7526" width="10.7109375" customWidth="1"/>
    <col min="7531" max="7544" width="10.7109375" customWidth="1"/>
    <col min="7549" max="7578" width="10.7109375" customWidth="1"/>
    <col min="7580" max="7580" width="10.7109375" customWidth="1"/>
    <col min="7583" max="7583" width="10.7109375" customWidth="1"/>
    <col min="7587" max="7587" width="10.7109375" customWidth="1"/>
    <col min="7590" max="7592" width="10.7109375" customWidth="1"/>
    <col min="7594" max="7595" width="10.7109375" customWidth="1"/>
    <col min="7597" max="7603" width="10.7109375" customWidth="1"/>
    <col min="7605" max="7606" width="10.7109375" customWidth="1"/>
    <col min="7609" max="7609" width="10.7109375" customWidth="1"/>
    <col min="7611" max="7612" width="10.7109375" customWidth="1"/>
    <col min="7616" max="7616" width="10.7109375" customWidth="1"/>
    <col min="7621" max="7621" width="10.7109375" customWidth="1"/>
    <col min="7631" max="7631" width="10.7109375" customWidth="1"/>
    <col min="7635" max="7636" width="10.7109375" customWidth="1"/>
    <col min="7638" max="7638" width="10.7109375" customWidth="1"/>
    <col min="7642" max="7642" width="10.7109375" customWidth="1"/>
    <col min="7648" max="7648" width="10.7109375" customWidth="1"/>
    <col min="7651" max="7652" width="10.7109375" customWidth="1"/>
    <col min="7654" max="7654" width="10.7109375" customWidth="1"/>
    <col min="7656" max="7656" width="10.7109375" customWidth="1"/>
    <col min="7659" max="7659" width="10.7109375" customWidth="1"/>
    <col min="7662" max="7663" width="10.7109375" customWidth="1"/>
    <col min="7665" max="7674" width="10.7109375" customWidth="1"/>
    <col min="7676" max="7676" width="10.7109375" customWidth="1"/>
    <col min="7679" max="7679" width="10.7109375" customWidth="1"/>
    <col min="7683" max="7683" width="10.7109375" customWidth="1"/>
    <col min="7686" max="7688" width="10.7109375" customWidth="1"/>
    <col min="7690" max="7691" width="10.7109375" customWidth="1"/>
    <col min="7693" max="7696" width="10.7109375" customWidth="1"/>
    <col min="7700" max="7728" width="10.7109375" customWidth="1"/>
    <col min="7732" max="7772" width="10.7109375" customWidth="1"/>
    <col min="7774" max="7774" width="10.7109375" customWidth="1"/>
    <col min="7777" max="7782" width="10.7109375" customWidth="1"/>
    <col min="7787" max="7800" width="10.7109375" customWidth="1"/>
    <col min="7805" max="7834" width="10.7109375" customWidth="1"/>
    <col min="7836" max="7836" width="10.7109375" customWidth="1"/>
    <col min="7839" max="7839" width="10.7109375" customWidth="1"/>
    <col min="7843" max="7843" width="10.7109375" customWidth="1"/>
    <col min="7846" max="7848" width="10.7109375" customWidth="1"/>
    <col min="7850" max="7851" width="10.7109375" customWidth="1"/>
    <col min="7853" max="7859" width="10.7109375" customWidth="1"/>
    <col min="7861" max="7861" width="10.7109375" customWidth="1"/>
    <col min="7865" max="7865" width="10.7109375" customWidth="1"/>
    <col min="7867" max="7868" width="10.7109375" customWidth="1"/>
    <col min="7872" max="7872" width="10.7109375" customWidth="1"/>
    <col min="7877" max="7877" width="10.7109375" customWidth="1"/>
    <col min="7887" max="7887" width="10.7109375" customWidth="1"/>
    <col min="7891" max="7892" width="10.7109375" customWidth="1"/>
    <col min="7894" max="7894" width="10.7109375" customWidth="1"/>
    <col min="7898" max="7898" width="10.7109375" customWidth="1"/>
    <col min="7904" max="7904" width="10.7109375" customWidth="1"/>
    <col min="7907" max="7908" width="10.7109375" customWidth="1"/>
    <col min="7910" max="7910" width="10.7109375" customWidth="1"/>
    <col min="7912" max="7912" width="10.7109375" customWidth="1"/>
    <col min="7915" max="7915" width="10.7109375" customWidth="1"/>
    <col min="7918" max="7919" width="10.7109375" customWidth="1"/>
    <col min="7921" max="7930" width="10.7109375" customWidth="1"/>
    <col min="7932" max="7932" width="10.7109375" customWidth="1"/>
    <col min="7935" max="7935" width="10.7109375" customWidth="1"/>
    <col min="7939" max="7939" width="10.7109375" customWidth="1"/>
    <col min="7942" max="7944" width="10.7109375" customWidth="1"/>
    <col min="7946" max="7947" width="10.7109375" customWidth="1"/>
    <col min="7949" max="7956" width="10.7109375" customWidth="1"/>
    <col min="7958" max="7962" width="10.7109375" customWidth="1"/>
    <col min="7966" max="7967" width="10.7109375" customWidth="1"/>
    <col min="7969" max="7970" width="10.7109375" customWidth="1"/>
    <col min="7972" max="7972" width="10.7109375" customWidth="1"/>
    <col min="7975" max="7975" width="10.7109375" customWidth="1"/>
    <col min="7979" max="7981" width="10.7109375" customWidth="1"/>
    <col min="7983" max="7983" width="10.7109375" customWidth="1"/>
    <col min="7985" max="7987" width="10.7109375" customWidth="1"/>
    <col min="7989" max="7991" width="10.7109375" customWidth="1"/>
    <col min="7993" max="7993" width="10.7109375" customWidth="1"/>
    <col min="7995" max="7996" width="10.7109375" customWidth="1"/>
    <col min="8000" max="8000" width="10.7109375" customWidth="1"/>
    <col min="8005" max="8005" width="10.7109375" customWidth="1"/>
    <col min="8015" max="8015" width="10.7109375" customWidth="1"/>
    <col min="8017" max="8018" width="10.7109375" customWidth="1"/>
    <col min="8021" max="8025" width="10.7109375" customWidth="1"/>
    <col min="8027" max="8027" width="10.7109375" customWidth="1"/>
    <col min="8030" max="8030" width="10.7109375" customWidth="1"/>
    <col min="8036" max="8041" width="10.7109375" customWidth="1"/>
    <col min="8043" max="8043" width="10.7109375" customWidth="1"/>
    <col min="8046" max="8047" width="10.7109375" customWidth="1"/>
    <col min="8049" max="8053" width="10.7109375" customWidth="1"/>
    <col min="8056" max="8056" width="10.7109375" customWidth="1"/>
    <col min="8059" max="8059" width="10.7109375" customWidth="1"/>
    <col min="8061" max="8064" width="10.7109375" customWidth="1"/>
    <col min="8066" max="8066" width="10.7109375" customWidth="1"/>
    <col min="8070" max="8072" width="10.7109375" customWidth="1"/>
    <col min="8075" max="8079" width="10.7109375" customWidth="1"/>
    <col min="8081" max="8082" width="10.7109375" customWidth="1"/>
    <col min="8084" max="8084" width="10.7109375" customWidth="1"/>
    <col min="8086" max="8089" width="10.7109375" customWidth="1"/>
    <col min="8091" max="8092" width="10.7109375" customWidth="1"/>
    <col min="8095" max="8095" width="10.7109375" customWidth="1"/>
    <col min="8099" max="8100" width="10.7109375" customWidth="1"/>
    <col min="8102" max="8102" width="10.7109375" customWidth="1"/>
    <col min="8104" max="8104" width="10.7109375" customWidth="1"/>
    <col min="8107" max="8107" width="10.7109375" customWidth="1"/>
    <col min="8110" max="8111" width="10.7109375" customWidth="1"/>
    <col min="8113" max="8115" width="10.7109375" customWidth="1"/>
    <col min="8118" max="8119" width="10.7109375" customWidth="1"/>
    <col min="8121" max="8121" width="10.7109375" customWidth="1"/>
    <col min="8123" max="8124" width="10.7109375" customWidth="1"/>
    <col min="8128" max="8128" width="10.7109375" customWidth="1"/>
    <col min="8133" max="8133" width="10.7109375" customWidth="1"/>
    <col min="8143" max="8143" width="10.7109375" customWidth="1"/>
    <col min="8145" max="8152" width="10.7109375" customWidth="1"/>
    <col min="8157" max="8184" width="10.7109375" customWidth="1"/>
    <col min="8186" max="8186" width="10.7109375" customWidth="1"/>
    <col min="8188" max="8189" width="10.7109375" customWidth="1"/>
    <col min="8191" max="8191" width="10.7109375" customWidth="1"/>
    <col min="8195" max="8195" width="10.7109375" customWidth="1"/>
    <col min="8198" max="8200" width="10.7109375" customWidth="1"/>
    <col min="8202" max="8203" width="10.7109375" customWidth="1"/>
    <col min="8205" max="8213" width="10.7109375" customWidth="1"/>
    <col min="8215" max="8215" width="10.7109375" customWidth="1"/>
    <col min="8217" max="8218" width="10.7109375" customWidth="1"/>
    <col min="8220" max="8220" width="10.7109375" customWidth="1"/>
    <col min="8225" max="8225" width="10.7109375" customWidth="1"/>
    <col min="8227" max="8229" width="10.7109375" customWidth="1"/>
    <col min="8233" max="8234" width="10.7109375" customWidth="1"/>
    <col min="8240" max="8243" width="10.7109375" customWidth="1"/>
    <col min="8245" max="8245" width="10.7109375" customWidth="1"/>
    <col min="8247" max="8247" width="10.7109375" customWidth="1"/>
    <col min="8249" max="8249" width="10.7109375" customWidth="1"/>
    <col min="8251" max="8252" width="10.7109375" customWidth="1"/>
    <col min="8256" max="8256" width="10.7109375" customWidth="1"/>
    <col min="8261" max="8261" width="10.7109375" customWidth="1"/>
    <col min="8271" max="8271" width="10.7109375" customWidth="1"/>
    <col min="8275" max="8276" width="10.7109375" customWidth="1"/>
    <col min="8278" max="8278" width="10.7109375" customWidth="1"/>
    <col min="8280" max="8280" width="10.7109375" customWidth="1"/>
    <col min="8282" max="8287" width="10.7109375" customWidth="1"/>
    <col min="8289" max="8291" width="10.7109375" customWidth="1"/>
    <col min="8293" max="8297" width="10.7109375" customWidth="1"/>
    <col min="8299" max="8299" width="10.7109375" customWidth="1"/>
    <col min="8302" max="8303" width="10.7109375" customWidth="1"/>
    <col min="8305" max="8305" width="10.7109375" customWidth="1"/>
    <col min="8308" max="8308" width="10.7109375" customWidth="1"/>
    <col min="8311" max="8313" width="10.7109375" customWidth="1"/>
    <col min="8315" max="8315" width="10.7109375" customWidth="1"/>
    <col min="8320" max="8320" width="10.7109375" customWidth="1"/>
    <col min="8323" max="8324" width="10.7109375" customWidth="1"/>
    <col min="8326" max="8326" width="10.7109375" customWidth="1"/>
    <col min="8328" max="8328" width="10.7109375" customWidth="1"/>
    <col min="8331" max="8331" width="10.7109375" customWidth="1"/>
    <col min="8334" max="8335" width="10.7109375" customWidth="1"/>
    <col min="8339" max="8373" width="10.7109375" customWidth="1"/>
    <col min="8376" max="8376" width="10.7109375" customWidth="1"/>
    <col min="8379" max="8379" width="10.7109375" customWidth="1"/>
    <col min="8381" max="8384" width="10.7109375" customWidth="1"/>
    <col min="8386" max="8386" width="10.7109375" customWidth="1"/>
    <col min="8390" max="8392" width="10.7109375" customWidth="1"/>
    <col min="8395" max="8399" width="10.7109375" customWidth="1"/>
    <col min="8401" max="8410" width="10.7109375" customWidth="1"/>
    <col min="8412" max="8412" width="10.7109375" customWidth="1"/>
    <col min="8415" max="8415" width="10.7109375" customWidth="1"/>
    <col min="8419" max="8419" width="10.7109375" customWidth="1"/>
    <col min="8422" max="8424" width="10.7109375" customWidth="1"/>
    <col min="8426" max="8427" width="10.7109375" customWidth="1"/>
    <col min="8429" max="8439" width="10.7109375" customWidth="1"/>
    <col min="8441" max="8476" width="10.7109375" customWidth="1"/>
    <col min="8478" max="8478" width="10.7109375" customWidth="1"/>
    <col min="8481" max="8486" width="10.7109375" customWidth="1"/>
    <col min="8491" max="8496" width="10.7109375" customWidth="1"/>
    <col min="8499" max="8499" width="10.7109375" customWidth="1"/>
    <col min="8502" max="8502" width="10.7109375" customWidth="1"/>
    <col min="8504" max="8506" width="10.7109375" customWidth="1"/>
    <col min="8511" max="8511" width="10.7109375" customWidth="1"/>
    <col min="8513" max="8514" width="10.7109375" customWidth="1"/>
    <col min="8516" max="8516" width="10.7109375" customWidth="1"/>
    <col min="8518" max="8520" width="10.7109375" customWidth="1"/>
    <col min="8523" max="8527" width="10.7109375" customWidth="1"/>
    <col min="8529" max="8531" width="10.7109375" customWidth="1"/>
    <col min="8533" max="8560" width="10.7109375" customWidth="1"/>
    <col min="8563" max="8572" width="10.7109375" customWidth="1"/>
    <col min="8574" max="8629" width="10.7109375" customWidth="1"/>
    <col min="8632" max="8632" width="10.7109375" customWidth="1"/>
    <col min="8635" max="8635" width="10.7109375" customWidth="1"/>
    <col min="8637" max="8640" width="10.7109375" customWidth="1"/>
    <col min="8642" max="8642" width="10.7109375" customWidth="1"/>
    <col min="8646" max="8648" width="10.7109375" customWidth="1"/>
    <col min="8651" max="8655" width="10.7109375" customWidth="1"/>
    <col min="8657" max="8668" width="10.7109375" customWidth="1"/>
    <col min="8670" max="8670" width="10.7109375" customWidth="1"/>
    <col min="8673" max="8678" width="10.7109375" customWidth="1"/>
    <col min="8683" max="8695" width="10.7109375" customWidth="1"/>
    <col min="8697" max="8721" width="10.7109375" customWidth="1"/>
    <col min="8723" max="8723" width="10.7109375" customWidth="1"/>
    <col min="8725" max="8727" width="10.7109375" customWidth="1"/>
    <col min="8730" max="8731" width="10.7109375" customWidth="1"/>
    <col min="8736" max="8736" width="10.7109375" customWidth="1"/>
    <col min="8739" max="8740" width="10.7109375" customWidth="1"/>
    <col min="8742" max="8742" width="10.7109375" customWidth="1"/>
    <col min="8744" max="8744" width="10.7109375" customWidth="1"/>
    <col min="8747" max="8747" width="10.7109375" customWidth="1"/>
    <col min="8750" max="8751" width="10.7109375" customWidth="1"/>
    <col min="8753" max="8755" width="10.7109375" customWidth="1"/>
    <col min="8758" max="8758" width="10.7109375" customWidth="1"/>
    <col min="8761" max="8761" width="10.7109375" customWidth="1"/>
    <col min="8763" max="8764" width="10.7109375" customWidth="1"/>
    <col min="8768" max="8768" width="10.7109375" customWidth="1"/>
    <col min="8773" max="8773" width="10.7109375" customWidth="1"/>
    <col min="8783" max="8783" width="10.7109375" customWidth="1"/>
    <col min="8790" max="8793" width="10.7109375" customWidth="1"/>
    <col min="8795" max="8795" width="10.7109375" customWidth="1"/>
    <col min="8800" max="8800" width="10.7109375" customWidth="1"/>
    <col min="8803" max="8804" width="10.7109375" customWidth="1"/>
    <col min="8806" max="8806" width="10.7109375" customWidth="1"/>
    <col min="8808" max="8808" width="10.7109375" customWidth="1"/>
    <col min="8811" max="8811" width="10.7109375" customWidth="1"/>
    <col min="8814" max="8815" width="10.7109375" customWidth="1"/>
    <col min="8817" max="8864" width="10.7109375" customWidth="1"/>
    <col min="8866" max="8867" width="10.7109375" customWidth="1"/>
    <col min="8869" max="8873" width="10.7109375" customWidth="1"/>
    <col min="8875" max="8875" width="10.7109375" customWidth="1"/>
    <col min="8878" max="8879" width="10.7109375" customWidth="1"/>
    <col min="8881" max="8883" width="10.7109375" customWidth="1"/>
    <col min="8885" max="8888" width="10.7109375" customWidth="1"/>
    <col min="8891" max="8892" width="10.7109375" customWidth="1"/>
    <col min="8896" max="8896" width="10.7109375" customWidth="1"/>
    <col min="8901" max="8901" width="10.7109375" customWidth="1"/>
    <col min="8911" max="8911" width="10.7109375" customWidth="1"/>
    <col min="8916" max="8918" width="10.7109375" customWidth="1"/>
    <col min="8922" max="8923" width="10.7109375" customWidth="1"/>
    <col min="8928" max="8928" width="10.7109375" customWidth="1"/>
    <col min="8931" max="8932" width="10.7109375" customWidth="1"/>
    <col min="8934" max="8934" width="10.7109375" customWidth="1"/>
    <col min="8936" max="8936" width="10.7109375" customWidth="1"/>
    <col min="8939" max="8939" width="10.7109375" customWidth="1"/>
    <col min="8942" max="8943" width="10.7109375" customWidth="1"/>
    <col min="8945" max="8956" width="10.7109375" customWidth="1"/>
    <col min="8958" max="8958" width="10.7109375" customWidth="1"/>
    <col min="8961" max="8966" width="10.7109375" customWidth="1"/>
    <col min="8971" max="8983" width="10.7109375" customWidth="1"/>
    <col min="8985" max="9011" width="10.7109375" customWidth="1"/>
    <col min="9017" max="9017" width="10.7109375" customWidth="1"/>
    <col min="9019" max="9020" width="10.7109375" customWidth="1"/>
    <col min="9024" max="9024" width="10.7109375" customWidth="1"/>
    <col min="9029" max="9029" width="10.7109375" customWidth="1"/>
    <col min="9039" max="9039" width="10.7109375" customWidth="1"/>
    <col min="9046" max="9049" width="10.7109375" customWidth="1"/>
    <col min="9051" max="9051" width="10.7109375" customWidth="1"/>
    <col min="9056" max="9056" width="10.7109375" customWidth="1"/>
    <col min="9059" max="9060" width="10.7109375" customWidth="1"/>
    <col min="9062" max="9062" width="10.7109375" customWidth="1"/>
    <col min="9064" max="9064" width="10.7109375" customWidth="1"/>
    <col min="9067" max="9067" width="10.7109375" customWidth="1"/>
    <col min="9070" max="9071" width="10.7109375" customWidth="1"/>
    <col min="9073" max="9104" width="10.7109375" customWidth="1"/>
    <col min="9106" max="9106" width="10.7109375" customWidth="1"/>
    <col min="9108" max="9108" width="10.7109375" customWidth="1"/>
    <col min="9111" max="9112" width="10.7109375" customWidth="1"/>
    <col min="9114" max="9116" width="10.7109375" customWidth="1"/>
    <col min="9118" max="9118" width="10.7109375" customWidth="1"/>
    <col min="9122" max="9123" width="10.7109375" customWidth="1"/>
    <col min="9125" max="9130" width="10.7109375" customWidth="1"/>
    <col min="9134" max="9135" width="10.7109375" customWidth="1"/>
    <col min="9137" max="9139" width="10.7109375" customWidth="1"/>
    <col min="9141" max="9141" width="10.7109375" customWidth="1"/>
    <col min="9143" max="9144" width="10.7109375" customWidth="1"/>
    <col min="9147" max="9148" width="10.7109375" customWidth="1"/>
    <col min="9152" max="9152" width="10.7109375" customWidth="1"/>
    <col min="9157" max="9157" width="10.7109375" customWidth="1"/>
    <col min="9167" max="9167" width="10.7109375" customWidth="1"/>
    <col min="9169" max="9175" width="10.7109375" customWidth="1"/>
    <col min="9177" max="9201" width="10.7109375" customWidth="1"/>
    <col min="9207" max="9207" width="10.7109375" customWidth="1"/>
    <col min="9211" max="9211" width="10.7109375" customWidth="1"/>
    <col min="9213" max="9213" width="10.7109375" customWidth="1"/>
    <col min="9217" max="9217" width="10.7109375" customWidth="1"/>
    <col min="9223" max="9223" width="10.7109375" customWidth="1"/>
    <col min="9227" max="9228" width="10.7109375" customWidth="1"/>
    <col min="9230" max="9231" width="10.7109375" customWidth="1"/>
    <col min="9233" max="9233" width="10.7109375" customWidth="1"/>
    <col min="9235" max="9267" width="10.7109375" customWidth="1"/>
    <col min="9270" max="9272" width="10.7109375" customWidth="1"/>
    <col min="9275" max="9276" width="10.7109375" customWidth="1"/>
    <col min="9280" max="9280" width="10.7109375" customWidth="1"/>
    <col min="9285" max="9285" width="10.7109375" customWidth="1"/>
    <col min="9295" max="9295" width="10.7109375" customWidth="1"/>
    <col min="9297" max="9299" width="10.7109375" customWidth="1"/>
    <col min="9302" max="9303" width="10.7109375" customWidth="1"/>
    <col min="9305" max="9306" width="10.7109375" customWidth="1"/>
    <col min="9309" max="9309" width="10.7109375" customWidth="1"/>
    <col min="9313" max="9313" width="10.7109375" customWidth="1"/>
    <col min="9319" max="9319" width="10.7109375" customWidth="1"/>
    <col min="9323" max="9324" width="10.7109375" customWidth="1"/>
    <col min="9326" max="9327" width="10.7109375" customWidth="1"/>
    <col min="9329" max="9340" width="10.7109375" customWidth="1"/>
    <col min="9342" max="9342" width="10.7109375" customWidth="1"/>
    <col min="9345" max="9350" width="10.7109375" customWidth="1"/>
    <col min="9355" max="9367" width="10.7109375" customWidth="1"/>
    <col min="9369" max="9395" width="10.7109375" customWidth="1"/>
    <col min="9397" max="9398" width="10.7109375" customWidth="1"/>
    <col min="9400" max="9400" width="10.7109375" customWidth="1"/>
    <col min="9403" max="9404" width="10.7109375" customWidth="1"/>
    <col min="9408" max="9408" width="10.7109375" customWidth="1"/>
    <col min="9413" max="9413" width="10.7109375" customWidth="1"/>
    <col min="9423" max="9423" width="10.7109375" customWidth="1"/>
    <col min="9425" max="9425" width="10.7109375" customWidth="1"/>
    <col min="9428" max="9428" width="10.7109375" customWidth="1"/>
    <col min="9431" max="9434" width="10.7109375" customWidth="1"/>
    <col min="9437" max="9437" width="10.7109375" customWidth="1"/>
    <col min="9441" max="9441" width="10.7109375" customWidth="1"/>
    <col min="9447" max="9447" width="10.7109375" customWidth="1"/>
    <col min="9451" max="9452" width="10.7109375" customWidth="1"/>
    <col min="9454" max="9455" width="10.7109375" customWidth="1"/>
    <col min="9457" max="9463" width="10.7109375" customWidth="1"/>
    <col min="9465" max="9532" width="10.7109375" customWidth="1"/>
    <col min="9534" max="9534" width="10.7109375" customWidth="1"/>
    <col min="9537" max="9542" width="10.7109375" customWidth="1"/>
    <col min="9547" max="9552" width="10.7109375" customWidth="1"/>
    <col min="9554" max="9555" width="10.7109375" customWidth="1"/>
    <col min="9557" max="9562" width="10.7109375" customWidth="1"/>
    <col min="9566" max="9566" width="10.7109375" customWidth="1"/>
    <col min="9571" max="9572" width="10.7109375" customWidth="1"/>
    <col min="9574" max="9574" width="10.7109375" customWidth="1"/>
    <col min="9576" max="9576" width="10.7109375" customWidth="1"/>
    <col min="9579" max="9579" width="10.7109375" customWidth="1"/>
    <col min="9582" max="9583" width="10.7109375" customWidth="1"/>
    <col min="9585" max="9596" width="10.7109375" customWidth="1"/>
    <col min="9598" max="9598" width="10.7109375" customWidth="1"/>
    <col min="9601" max="9606" width="10.7109375" customWidth="1"/>
    <col min="9611" max="9619" width="10.7109375" customWidth="1"/>
    <col min="9624" max="9651" width="10.7109375" customWidth="1"/>
    <col min="9656" max="9656" width="10.7109375" customWidth="1"/>
    <col min="9659" max="9660" width="10.7109375" customWidth="1"/>
    <col min="9664" max="9664" width="10.7109375" customWidth="1"/>
    <col min="9669" max="9669" width="10.7109375" customWidth="1"/>
    <col min="9679" max="9679" width="10.7109375" customWidth="1"/>
    <col min="9681" max="9687" width="10.7109375" customWidth="1"/>
    <col min="9689" max="9716" width="10.7109375" customWidth="1"/>
    <col min="9722" max="9723" width="10.7109375" customWidth="1"/>
    <col min="9725" max="9725" width="10.7109375" customWidth="1"/>
    <col min="9729" max="9730" width="10.7109375" customWidth="1"/>
    <col min="9732" max="9732" width="10.7109375" customWidth="1"/>
    <col min="9735" max="9735" width="10.7109375" customWidth="1"/>
    <col min="9738" max="9738" width="10.7109375" customWidth="1"/>
    <col min="9744" max="9744" width="10.7109375" customWidth="1"/>
    <col min="9748" max="9748" width="10.7109375" customWidth="1"/>
    <col min="9750" max="9750" width="10.7109375" customWidth="1"/>
    <col min="9752" max="9753" width="10.7109375" customWidth="1"/>
    <col min="9757" max="9758" width="10.7109375" customWidth="1"/>
    <col min="9760" max="9766" width="10.7109375" customWidth="1"/>
    <col min="9771" max="9772" width="10.7109375" customWidth="1"/>
    <col min="9774" max="9775" width="10.7109375" customWidth="1"/>
    <col min="9777" max="9779" width="10.7109375" customWidth="1"/>
    <col min="9781" max="9781" width="10.7109375" customWidth="1"/>
    <col min="9784" max="9786" width="10.7109375" customWidth="1"/>
    <col min="9788" max="9788" width="10.7109375" customWidth="1"/>
    <col min="9792" max="9792" width="10.7109375" customWidth="1"/>
    <col min="9797" max="9797" width="10.7109375" customWidth="1"/>
    <col min="9807" max="9807" width="10.7109375" customWidth="1"/>
    <col min="9811" max="9812" width="10.7109375" customWidth="1"/>
    <col min="9815" max="9815" width="10.7109375" customWidth="1"/>
    <col min="9819" max="9820" width="10.7109375" customWidth="1"/>
    <col min="9822" max="9822" width="10.7109375" customWidth="1"/>
    <col min="9824" max="9830" width="10.7109375" customWidth="1"/>
    <col min="9835" max="9836" width="10.7109375" customWidth="1"/>
    <col min="9838" max="9839" width="10.7109375" customWidth="1"/>
    <col min="9841" max="9844" width="10.7109375" customWidth="1"/>
    <col min="9847" max="9847" width="10.7109375" customWidth="1"/>
    <col min="9849" max="9853" width="10.7109375" customWidth="1"/>
    <col min="9859" max="9860" width="10.7109375" customWidth="1"/>
    <col min="9863" max="9864" width="10.7109375" customWidth="1"/>
    <col min="9867" max="9869" width="10.7109375" customWidth="1"/>
    <col min="9871" max="9871" width="10.7109375" customWidth="1"/>
    <col min="9873" max="9879" width="10.7109375" customWidth="1"/>
    <col min="9881" max="9939" width="10.7109375" customWidth="1"/>
    <col min="9942" max="9942" width="10.7109375" customWidth="1"/>
    <col min="9944" max="9946" width="10.7109375" customWidth="1"/>
    <col min="9948" max="9948" width="10.7109375" customWidth="1"/>
    <col min="9952" max="9952" width="10.7109375" customWidth="1"/>
    <col min="9957" max="9957" width="10.7109375" customWidth="1"/>
    <col min="9967" max="9967" width="10.7109375" customWidth="1"/>
    <col min="9969" max="9974" width="10.7109375" customWidth="1"/>
    <col min="9977" max="9977" width="10.7109375" customWidth="1"/>
    <col min="9983" max="9983" width="10.7109375" customWidth="1"/>
    <col min="9986" max="9999" width="10.7109375" customWidth="1"/>
    <col min="10004" max="10004" width="10.7109375" customWidth="1"/>
    <col min="10006" max="10006" width="10.7109375" customWidth="1"/>
    <col min="10008" max="10009" width="10.7109375" customWidth="1"/>
    <col min="10013" max="10014" width="10.7109375" customWidth="1"/>
    <col min="10016" max="10022" width="10.7109375" customWidth="1"/>
    <col min="10027" max="10028" width="10.7109375" customWidth="1"/>
    <col min="10030" max="10031" width="10.7109375" customWidth="1"/>
    <col min="10033" max="10035" width="10.7109375" customWidth="1"/>
    <col min="10037" max="10039" width="10.7109375" customWidth="1"/>
    <col min="10041" max="10042" width="10.7109375" customWidth="1"/>
    <col min="10044" max="10044" width="10.7109375" customWidth="1"/>
    <col min="10048" max="10048" width="10.7109375" customWidth="1"/>
    <col min="10053" max="10053" width="10.7109375" customWidth="1"/>
    <col min="10063" max="10063" width="10.7109375" customWidth="1"/>
    <col min="10065" max="10065" width="10.7109375" customWidth="1"/>
    <col min="10067" max="10067" width="10.7109375" customWidth="1"/>
    <col min="10072" max="10074" width="10.7109375" customWidth="1"/>
    <col min="10080" max="10080" width="10.7109375" customWidth="1"/>
    <col min="10085" max="10085" width="10.7109375" customWidth="1"/>
    <col min="10095" max="10095" width="10.7109375" customWidth="1"/>
    <col min="10099" max="10163" width="10.7109375" customWidth="1"/>
    <col min="10166" max="10166" width="10.7109375" customWidth="1"/>
    <col min="10168" max="10169" width="10.7109375" customWidth="1"/>
    <col min="10172" max="10172" width="10.7109375" customWidth="1"/>
    <col min="10176" max="10176" width="10.7109375" customWidth="1"/>
    <col min="10181" max="10181" width="10.7109375" customWidth="1"/>
    <col min="10191" max="10191" width="10.7109375" customWidth="1"/>
    <col min="10193" max="10193" width="10.7109375" customWidth="1"/>
    <col min="10196" max="10196" width="10.7109375" customWidth="1"/>
    <col min="10199" max="10199" width="10.7109375" customWidth="1"/>
    <col min="10201" max="10201" width="10.7109375" customWidth="1"/>
    <col min="10203" max="10203" width="10.7109375" customWidth="1"/>
    <col min="10206" max="10206" width="10.7109375" customWidth="1"/>
    <col min="10209" max="10210" width="10.7109375" customWidth="1"/>
    <col min="10212" max="10212" width="10.7109375" customWidth="1"/>
    <col min="10218" max="10220" width="10.7109375" customWidth="1"/>
    <col min="10222" max="10223" width="10.7109375" customWidth="1"/>
    <col min="10225" max="10228" width="10.7109375" customWidth="1"/>
    <col min="10230" max="10232" width="10.7109375" customWidth="1"/>
    <col min="10236" max="10236" width="10.7109375" customWidth="1"/>
    <col min="10240" max="10240" width="10.7109375" customWidth="1"/>
    <col min="10245" max="10245" width="10.7109375" customWidth="1"/>
    <col min="10255" max="10255" width="10.7109375" customWidth="1"/>
    <col min="10257" max="10258" width="10.7109375" customWidth="1"/>
    <col min="10261" max="10262" width="10.7109375" customWidth="1"/>
    <col min="10264" max="10266" width="10.7109375" customWidth="1"/>
    <col min="10268" max="10268" width="10.7109375" customWidth="1"/>
    <col min="10272" max="10272" width="10.7109375" customWidth="1"/>
    <col min="10277" max="10277" width="10.7109375" customWidth="1"/>
    <col min="10287" max="10287" width="10.7109375" customWidth="1"/>
    <col min="10289" max="10289" width="10.7109375" customWidth="1"/>
    <col min="10292" max="10294" width="10.7109375" customWidth="1"/>
    <col min="10298" max="10299" width="10.7109375" customWidth="1"/>
    <col min="10301" max="10302" width="10.7109375" customWidth="1"/>
    <col min="10304" max="10304" width="10.7109375" customWidth="1"/>
    <col min="10306" max="10307" width="10.7109375" customWidth="1"/>
    <col min="10313" max="10321" width="10.7109375" customWidth="1"/>
    <col min="10323" max="10323" width="10.7109375" customWidth="1"/>
    <col min="10326" max="10327" width="10.7109375" customWidth="1"/>
    <col min="10329" max="10330" width="10.7109375" customWidth="1"/>
    <col min="10336" max="10336" width="10.7109375" customWidth="1"/>
    <col min="10341" max="10341" width="10.7109375" customWidth="1"/>
    <col min="10351" max="10351" width="10.7109375" customWidth="1"/>
    <col min="10353" max="10356" width="10.7109375" customWidth="1"/>
    <col min="10358" max="10359" width="10.7109375" customWidth="1"/>
    <col min="10362" max="10363" width="10.7109375" customWidth="1"/>
    <col min="10366" max="10368" width="10.7109375" customWidth="1"/>
    <col min="10374" max="10376" width="10.7109375" customWidth="1"/>
    <col min="10379" max="10383" width="10.7109375" customWidth="1"/>
    <col min="10385" max="10416" width="10.7109375" customWidth="1"/>
    <col min="10419" max="10449" width="10.7109375" customWidth="1"/>
    <col min="10452" max="10452" width="10.7109375" customWidth="1"/>
    <col min="10455" max="10455" width="10.7109375" customWidth="1"/>
    <col min="10457" max="10457" width="10.7109375" customWidth="1"/>
    <col min="10459" max="10459" width="10.7109375" customWidth="1"/>
    <col min="10462" max="10462" width="10.7109375" customWidth="1"/>
    <col min="10465" max="10466" width="10.7109375" customWidth="1"/>
    <col min="10468" max="10468" width="10.7109375" customWidth="1"/>
    <col min="10474" max="10476" width="10.7109375" customWidth="1"/>
    <col min="10478" max="10479" width="10.7109375" customWidth="1"/>
    <col min="10481" max="10512" width="10.7109375" customWidth="1"/>
    <col min="10515" max="10547" width="10.7109375" customWidth="1"/>
    <col min="10554" max="10555" width="10.7109375" customWidth="1"/>
    <col min="10557" max="10557" width="10.7109375" customWidth="1"/>
    <col min="10561" max="10562" width="10.7109375" customWidth="1"/>
    <col min="10564" max="10564" width="10.7109375" customWidth="1"/>
    <col min="10567" max="10567" width="10.7109375" customWidth="1"/>
    <col min="10570" max="10570" width="10.7109375" customWidth="1"/>
    <col min="10576" max="10579" width="10.7109375" customWidth="1"/>
    <col min="10581" max="10581" width="10.7109375" customWidth="1"/>
    <col min="10584" max="10585" width="10.7109375" customWidth="1"/>
    <col min="10589" max="10594" width="10.7109375" customWidth="1"/>
    <col min="10596" max="10596" width="10.7109375" customWidth="1"/>
    <col min="10599" max="10600" width="10.7109375" customWidth="1"/>
    <col min="10603" max="10605" width="10.7109375" customWidth="1"/>
    <col min="10607" max="10607" width="10.7109375" customWidth="1"/>
    <col min="10610" max="10610" width="10.7109375" customWidth="1"/>
    <col min="10612" max="10643" width="10.7109375" customWidth="1"/>
    <col min="10647" max="10652" width="10.7109375" customWidth="1"/>
    <col min="10654" max="10655" width="10.7109375" customWidth="1"/>
    <col min="10658" max="10659" width="10.7109375" customWidth="1"/>
    <col min="10665" max="10665" width="10.7109375" customWidth="1"/>
    <col min="10667" max="10669" width="10.7109375" customWidth="1"/>
    <col min="10671" max="10671" width="10.7109375" customWidth="1"/>
    <col min="10673" max="10739" width="10.7109375" customWidth="1"/>
    <col min="10743" max="10748" width="10.7109375" customWidth="1"/>
    <col min="10750" max="10751" width="10.7109375" customWidth="1"/>
    <col min="10754" max="10755" width="10.7109375" customWidth="1"/>
    <col min="10761" max="10768" width="10.7109375" customWidth="1"/>
    <col min="10770" max="10839" width="10.7109375" customWidth="1"/>
    <col min="10841" max="10864" width="10.7109375" customWidth="1"/>
    <col min="10868" max="10868" width="10.7109375" customWidth="1"/>
    <col min="10870" max="10870" width="10.7109375" customWidth="1"/>
    <col min="10872" max="10873" width="10.7109375" customWidth="1"/>
    <col min="10877" max="10878" width="10.7109375" customWidth="1"/>
    <col min="10880" max="10886" width="10.7109375" customWidth="1"/>
    <col min="10891" max="10892" width="10.7109375" customWidth="1"/>
    <col min="10894" max="10895" width="10.7109375" customWidth="1"/>
    <col min="10897" max="10902" width="10.7109375" customWidth="1"/>
    <col min="10905" max="10906" width="10.7109375" customWidth="1"/>
    <col min="10908" max="10908" width="10.7109375" customWidth="1"/>
    <col min="10912" max="10912" width="10.7109375" customWidth="1"/>
    <col min="10917" max="10917" width="10.7109375" customWidth="1"/>
    <col min="10927" max="10927" width="10.7109375" customWidth="1"/>
    <col min="10930" max="10930" width="10.7109375" customWidth="1"/>
    <col min="10932" max="10964" width="10.7109375" customWidth="1"/>
    <col min="10970" max="10971" width="10.7109375" customWidth="1"/>
    <col min="10973" max="10973" width="10.7109375" customWidth="1"/>
    <col min="10977" max="10978" width="10.7109375" customWidth="1"/>
    <col min="10980" max="10980" width="10.7109375" customWidth="1"/>
    <col min="10983" max="10983" width="10.7109375" customWidth="1"/>
    <col min="10986" max="10986" width="10.7109375" customWidth="1"/>
    <col min="10992" max="10992" width="10.7109375" customWidth="1"/>
    <col min="10995" max="11024" width="10.7109375" customWidth="1"/>
    <col min="11027" max="11089" width="10.7109375" customWidth="1"/>
    <col min="11091" max="11091" width="10.7109375" customWidth="1"/>
    <col min="11096" max="11098" width="10.7109375" customWidth="1"/>
    <col min="11104" max="11104" width="10.7109375" customWidth="1"/>
    <col min="11109" max="11109" width="10.7109375" customWidth="1"/>
    <col min="11119" max="11119" width="10.7109375" customWidth="1"/>
    <col min="11121" max="11121" width="10.7109375" customWidth="1"/>
    <col min="11123" max="11185" width="10.7109375" customWidth="1"/>
    <col min="11188" max="11190" width="10.7109375" customWidth="1"/>
    <col min="11194" max="11195" width="10.7109375" customWidth="1"/>
    <col min="11197" max="11198" width="10.7109375" customWidth="1"/>
    <col min="11200" max="11200" width="10.7109375" customWidth="1"/>
    <col min="11202" max="11203" width="10.7109375" customWidth="1"/>
    <col min="11210" max="11212" width="10.7109375" customWidth="1"/>
    <col min="11214" max="11215" width="10.7109375" customWidth="1"/>
    <col min="11217" max="11217" width="10.7109375" customWidth="1"/>
    <col min="11220" max="11221" width="10.7109375" customWidth="1"/>
    <col min="11226" max="11227" width="10.7109375" customWidth="1"/>
    <col min="11229" max="11230" width="10.7109375" customWidth="1"/>
    <col min="11232" max="11232" width="10.7109375" customWidth="1"/>
    <col min="11234" max="11235" width="10.7109375" customWidth="1"/>
    <col min="11242" max="11244" width="10.7109375" customWidth="1"/>
    <col min="11246" max="11247" width="10.7109375" customWidth="1"/>
    <col min="11282" max="11282" width="10.7109375" customWidth="1"/>
    <col min="11284" max="11284" width="10.7109375" customWidth="1"/>
    <col min="11287" max="11287" width="10.7109375" customWidth="1"/>
    <col min="11290" max="11290" width="10.7109375" customWidth="1"/>
    <col min="11292" max="11292" width="10.7109375" customWidth="1"/>
    <col min="11296" max="11296" width="10.7109375" customWidth="1"/>
    <col min="11301" max="11301" width="10.7109375" customWidth="1"/>
    <col min="11311" max="11311" width="10.7109375" customWidth="1"/>
    <col min="11313" max="11313" width="10.7109375" customWidth="1"/>
    <col min="11316" max="11316" width="10.7109375" customWidth="1"/>
    <col min="11322" max="11323" width="10.7109375" customWidth="1"/>
    <col min="11325" max="11326" width="10.7109375" customWidth="1"/>
    <col min="11328" max="11328" width="10.7109375" customWidth="1"/>
    <col min="11330" max="11331" width="10.7109375" customWidth="1"/>
    <col min="11338" max="11340" width="10.7109375" customWidth="1"/>
    <col min="11342" max="11343" width="10.7109375" customWidth="1"/>
    <col min="11349" max="11349" width="10.7109375" customWidth="1"/>
    <col min="11352" max="11355" width="10.7109375" customWidth="1"/>
    <col min="11358" max="11359" width="10.7109375" customWidth="1"/>
    <col min="11361" max="11362" width="10.7109375" customWidth="1"/>
    <col min="11364" max="11364" width="10.7109375" customWidth="1"/>
    <col min="11370" max="11372" width="10.7109375" customWidth="1"/>
    <col min="11374" max="11375" width="10.7109375" customWidth="1"/>
    <col min="11409" max="11440" width="10.7109375" customWidth="1"/>
    <col min="11443" max="11475" width="10.7109375" customWidth="1"/>
    <col min="11480" max="11482" width="10.7109375" customWidth="1"/>
    <col min="11488" max="11488" width="10.7109375" customWidth="1"/>
    <col min="11493" max="11493" width="10.7109375" customWidth="1"/>
    <col min="11503" max="11503" width="10.7109375" customWidth="1"/>
    <col min="11507" max="11536" width="10.7109375" customWidth="1"/>
    <col min="11538" max="11538" width="10.7109375" customWidth="1"/>
    <col min="11540" max="11540" width="10.7109375" customWidth="1"/>
    <col min="11542" max="11542" width="10.7109375" customWidth="1"/>
    <col min="11546" max="11546" width="10.7109375" customWidth="1"/>
    <col min="11548" max="11548" width="10.7109375" customWidth="1"/>
    <col min="11552" max="11552" width="10.7109375" customWidth="1"/>
    <col min="11557" max="11557" width="10.7109375" customWidth="1"/>
    <col min="11567" max="11567" width="10.7109375" customWidth="1"/>
    <col min="11569" max="11569" width="10.7109375" customWidth="1"/>
    <col min="11572" max="11572" width="10.7109375" customWidth="1"/>
    <col min="11578" max="11579" width="10.7109375" customWidth="1"/>
    <col min="11581" max="11582" width="10.7109375" customWidth="1"/>
    <col min="11584" max="11584" width="10.7109375" customWidth="1"/>
    <col min="11586" max="11587" width="10.7109375" customWidth="1"/>
    <col min="11594" max="11596" width="10.7109375" customWidth="1"/>
    <col min="11598" max="11599" width="10.7109375" customWidth="1"/>
    <col min="11605" max="11605" width="10.7109375" customWidth="1"/>
    <col min="11608" max="11611" width="10.7109375" customWidth="1"/>
    <col min="11614" max="11615" width="10.7109375" customWidth="1"/>
    <col min="11617" max="11618" width="10.7109375" customWidth="1"/>
    <col min="11620" max="11620" width="10.7109375" customWidth="1"/>
    <col min="11626" max="11628" width="10.7109375" customWidth="1"/>
    <col min="11630" max="11631" width="10.7109375" customWidth="1"/>
    <col min="11665" max="11696" width="10.7109375" customWidth="1"/>
    <col min="11699" max="11733" width="10.7109375" customWidth="1"/>
    <col min="11737" max="11739" width="10.7109375" customWidth="1"/>
    <col min="11744" max="11744" width="10.7109375" customWidth="1"/>
    <col min="11749" max="11749" width="10.7109375" customWidth="1"/>
    <col min="11759" max="11759" width="10.7109375" customWidth="1"/>
    <col min="11761" max="11792" width="10.7109375" customWidth="1"/>
    <col min="11797" max="11797" width="10.7109375" customWidth="1"/>
    <col min="11799" max="11800" width="10.7109375" customWidth="1"/>
    <col min="11804" max="11806" width="10.7109375" customWidth="1"/>
    <col min="11808" max="11808" width="10.7109375" customWidth="1"/>
    <col min="11813" max="11813" width="10.7109375" customWidth="1"/>
    <col min="11816" max="11828" width="10.7109375" customWidth="1"/>
    <col min="11830" max="11832" width="10.7109375" customWidth="1"/>
    <col min="11836" max="11836" width="10.7109375" customWidth="1"/>
    <col min="11840" max="11840" width="10.7109375" customWidth="1"/>
    <col min="11845" max="11845" width="10.7109375" customWidth="1"/>
    <col min="11855" max="11855" width="10.7109375" customWidth="1"/>
    <col min="11857" max="11859" width="10.7109375" customWidth="1"/>
    <col min="11862" max="11862" width="10.7109375" customWidth="1"/>
    <col min="11864" max="11866" width="10.7109375" customWidth="1"/>
    <col min="11868" max="11868" width="10.7109375" customWidth="1"/>
    <col min="11872" max="11872" width="10.7109375" customWidth="1"/>
    <col min="11877" max="11877" width="10.7109375" customWidth="1"/>
    <col min="11887" max="11887" width="10.7109375" customWidth="1"/>
    <col min="11889" max="11953" width="10.7109375" customWidth="1"/>
    <col min="11956" max="11958" width="10.7109375" customWidth="1"/>
    <col min="11960" max="11960" width="10.7109375" customWidth="1"/>
    <col min="11968" max="11969" width="10.7109375" customWidth="1"/>
    <col min="11971" max="11972" width="10.7109375" customWidth="1"/>
    <col min="11974" max="11975" width="10.7109375" customWidth="1"/>
    <col min="11981" max="11983" width="10.7109375" customWidth="1"/>
    <col min="11985" max="12016" width="10.7109375" customWidth="1"/>
    <col min="12019" max="12083" width="10.7109375" customWidth="1"/>
    <col min="12086" max="12086" width="10.7109375" customWidth="1"/>
    <col min="12089" max="12091" width="10.7109375" customWidth="1"/>
    <col min="12096" max="12096" width="10.7109375" customWidth="1"/>
    <col min="12101" max="12101" width="10.7109375" customWidth="1"/>
    <col min="12111" max="12111" width="10.7109375" customWidth="1"/>
    <col min="12114" max="12114" width="10.7109375" customWidth="1"/>
    <col min="12116" max="12116" width="10.7109375" customWidth="1"/>
    <col min="12118" max="12118" width="10.7109375" customWidth="1"/>
    <col min="12120" max="12123" width="10.7109375" customWidth="1"/>
    <col min="12126" max="12127" width="10.7109375" customWidth="1"/>
    <col min="12129" max="12129" width="10.7109375" customWidth="1"/>
    <col min="12131" max="12134" width="10.7109375" customWidth="1"/>
    <col min="12139" max="12140" width="10.7109375" customWidth="1"/>
    <col min="12142" max="12143" width="10.7109375" customWidth="1"/>
    <col min="12146" max="12148" width="10.7109375" customWidth="1"/>
    <col min="12150" max="12151" width="10.7109375" customWidth="1"/>
    <col min="12154" max="12155" width="10.7109375" customWidth="1"/>
    <col min="12158" max="12160" width="10.7109375" customWidth="1"/>
    <col min="12166" max="12168" width="10.7109375" customWidth="1"/>
    <col min="12171" max="12175" width="10.7109375" customWidth="1"/>
    <col min="12177" max="12180" width="10.7109375" customWidth="1"/>
    <col min="12185" max="12187" width="10.7109375" customWidth="1"/>
    <col min="12192" max="12192" width="10.7109375" customWidth="1"/>
    <col min="12197" max="12197" width="10.7109375" customWidth="1"/>
    <col min="12207" max="12207" width="10.7109375" customWidth="1"/>
    <col min="12211" max="12272" width="10.7109375" customWidth="1"/>
    <col min="12275" max="12339" width="10.7109375" customWidth="1"/>
    <col min="12345" max="12347" width="10.7109375" customWidth="1"/>
    <col min="12352" max="12352" width="10.7109375" customWidth="1"/>
    <col min="12357" max="12357" width="10.7109375" customWidth="1"/>
    <col min="12367" max="12367" width="10.7109375" customWidth="1"/>
    <col min="12370" max="12370" width="10.7109375" customWidth="1"/>
    <col min="12372" max="12372" width="10.7109375" customWidth="1"/>
    <col min="12374" max="12374" width="10.7109375" customWidth="1"/>
    <col min="12376" max="12379" width="10.7109375" customWidth="1"/>
    <col min="12382" max="12383" width="10.7109375" customWidth="1"/>
    <col min="12385" max="12385" width="10.7109375" customWidth="1"/>
    <col min="12387" max="12390" width="10.7109375" customWidth="1"/>
    <col min="12395" max="12396" width="10.7109375" customWidth="1"/>
    <col min="12398" max="12399" width="10.7109375" customWidth="1"/>
    <col min="12402" max="12404" width="10.7109375" customWidth="1"/>
    <col min="12406" max="12406" width="10.7109375" customWidth="1"/>
    <col min="12408" max="12412" width="10.7109375" customWidth="1"/>
    <col min="12414" max="12414" width="10.7109375" customWidth="1"/>
    <col min="12416" max="12416" width="10.7109375" customWidth="1"/>
    <col min="12419" max="12420" width="10.7109375" customWidth="1"/>
    <col min="12427" max="12431" width="10.7109375" customWidth="1"/>
    <col min="12433" max="12436" width="10.7109375" customWidth="1"/>
    <col min="12438" max="12440" width="10.7109375" customWidth="1"/>
    <col min="12442" max="12443" width="10.7109375" customWidth="1"/>
    <col min="12448" max="12448" width="10.7109375" customWidth="1"/>
    <col min="12453" max="12453" width="10.7109375" customWidth="1"/>
    <col min="12463" max="12463" width="10.7109375" customWidth="1"/>
    <col min="12467" max="12500" width="10.7109375" customWidth="1"/>
    <col min="12503" max="12505" width="10.7109375" customWidth="1"/>
    <col min="12508" max="12509" width="10.7109375" customWidth="1"/>
    <col min="12512" max="12514" width="10.7109375" customWidth="1"/>
    <col min="12516" max="12516" width="10.7109375" customWidth="1"/>
    <col min="12519" max="12520" width="10.7109375" customWidth="1"/>
    <col min="12523" max="12525" width="10.7109375" customWidth="1"/>
    <col min="12527" max="12527" width="10.7109375" customWidth="1"/>
    <col min="12529" max="12530" width="10.7109375" customWidth="1"/>
    <col min="12536" max="12537" width="10.7109375" customWidth="1"/>
    <col min="12541" max="12541" width="10.7109375" customWidth="1"/>
    <col min="12543" max="12546" width="10.7109375" customWidth="1"/>
    <col min="12548" max="12548" width="10.7109375" customWidth="1"/>
    <col min="12551" max="12552" width="10.7109375" customWidth="1"/>
    <col min="12555" max="12557" width="10.7109375" customWidth="1"/>
    <col min="12559" max="12559" width="10.7109375" customWidth="1"/>
    <col min="12561" max="12627" width="10.7109375" customWidth="1"/>
    <col min="12631" max="12636" width="10.7109375" customWidth="1"/>
    <col min="12638" max="12639" width="10.7109375" customWidth="1"/>
    <col min="12642" max="12643" width="10.7109375" customWidth="1"/>
    <col min="12649" max="12649" width="10.7109375" customWidth="1"/>
    <col min="12651" max="12653" width="10.7109375" customWidth="1"/>
    <col min="12655" max="12655" width="10.7109375" customWidth="1"/>
    <col min="12657" max="12692" width="10.7109375" customWidth="1"/>
    <col min="12697" max="12699" width="10.7109375" customWidth="1"/>
    <col min="12704" max="12704" width="10.7109375" customWidth="1"/>
    <col min="12709" max="12709" width="10.7109375" customWidth="1"/>
    <col min="12719" max="12719" width="10.7109375" customWidth="1"/>
    <col min="12722" max="12724" width="10.7109375" customWidth="1"/>
    <col min="12731" max="12732" width="10.7109375" customWidth="1"/>
    <col min="12734" max="12735" width="10.7109375" customWidth="1"/>
    <col min="12737" max="12737" width="10.7109375" customWidth="1"/>
    <col min="12739" max="12742" width="10.7109375" customWidth="1"/>
    <col min="12747" max="12748" width="10.7109375" customWidth="1"/>
    <col min="12750" max="12751" width="10.7109375" customWidth="1"/>
    <col min="12753" max="12756" width="10.7109375" customWidth="1"/>
    <col min="12759" max="12761" width="10.7109375" customWidth="1"/>
    <col min="12764" max="12765" width="10.7109375" customWidth="1"/>
    <col min="12768" max="12770" width="10.7109375" customWidth="1"/>
    <col min="12772" max="12772" width="10.7109375" customWidth="1"/>
    <col min="12775" max="12776" width="10.7109375" customWidth="1"/>
    <col min="12779" max="12781" width="10.7109375" customWidth="1"/>
    <col min="12783" max="12783" width="10.7109375" customWidth="1"/>
    <col min="12785" max="12883" width="10.7109375" customWidth="1"/>
    <col min="12887" max="12892" width="10.7109375" customWidth="1"/>
    <col min="12894" max="12895" width="10.7109375" customWidth="1"/>
    <col min="12898" max="12899" width="10.7109375" customWidth="1"/>
    <col min="12905" max="12905" width="10.7109375" customWidth="1"/>
    <col min="12907" max="12909" width="10.7109375" customWidth="1"/>
    <col min="12911" max="12911" width="10.7109375" customWidth="1"/>
    <col min="12913" max="12948" width="10.7109375" customWidth="1"/>
    <col min="12950" max="12952" width="10.7109375" customWidth="1"/>
    <col min="12954" max="12955" width="10.7109375" customWidth="1"/>
    <col min="12960" max="12960" width="10.7109375" customWidth="1"/>
    <col min="12965" max="12965" width="10.7109375" customWidth="1"/>
    <col min="12975" max="12975" width="10.7109375" customWidth="1"/>
    <col min="12978" max="12980" width="10.7109375" customWidth="1"/>
    <col min="12987" max="12988" width="10.7109375" customWidth="1"/>
    <col min="12990" max="12991" width="10.7109375" customWidth="1"/>
    <col min="12993" max="12993" width="10.7109375" customWidth="1"/>
    <col min="12995" max="12998" width="10.7109375" customWidth="1"/>
    <col min="13003" max="13004" width="10.7109375" customWidth="1"/>
    <col min="13006" max="13007" width="10.7109375" customWidth="1"/>
    <col min="13009" max="13016" width="10.7109375" customWidth="1"/>
    <col min="13021" max="13169" width="10.7109375" customWidth="1"/>
    <col min="13172" max="13172" width="10.7109375" customWidth="1"/>
    <col min="13175" max="13177" width="10.7109375" customWidth="1"/>
    <col min="13179" max="13179" width="10.7109375" customWidth="1"/>
    <col min="13184" max="13184" width="10.7109375" customWidth="1"/>
    <col min="13187" max="13188" width="10.7109375" customWidth="1"/>
    <col min="13190" max="13190" width="10.7109375" customWidth="1"/>
    <col min="13192" max="13192" width="10.7109375" customWidth="1"/>
    <col min="13195" max="13195" width="10.7109375" customWidth="1"/>
    <col min="13198" max="13199" width="10.7109375" customWidth="1"/>
    <col min="13203" max="13274" width="10.7109375" customWidth="1"/>
    <col min="13276" max="13276" width="10.7109375" customWidth="1"/>
    <col min="13279" max="13279" width="10.7109375" customWidth="1"/>
    <col min="13283" max="13283" width="10.7109375" customWidth="1"/>
    <col min="13286" max="13298" width="10.7109375" customWidth="1"/>
    <col min="13300" max="13301" width="10.7109375" customWidth="1"/>
    <col min="13305" max="13307" width="10.7109375" customWidth="1"/>
    <col min="13312" max="13312" width="10.7109375" customWidth="1"/>
    <col min="13317" max="13317" width="10.7109375" customWidth="1"/>
    <col min="13327" max="13327" width="10.7109375" customWidth="1"/>
    <col min="13329" max="13340" width="10.7109375" customWidth="1"/>
    <col min="13342" max="13342" width="10.7109375" customWidth="1"/>
    <col min="13345" max="13350" width="10.7109375" customWidth="1"/>
    <col min="13355" max="13393" width="10.7109375" customWidth="1"/>
    <col min="13396" max="13424" width="10.7109375" customWidth="1"/>
    <col min="13427" max="13436" width="10.7109375" customWidth="1"/>
    <col min="13438" max="13487" width="10.7109375" customWidth="1"/>
    <col min="13489" max="13532" width="10.7109375" customWidth="1"/>
    <col min="13534" max="13534" width="10.7109375" customWidth="1"/>
    <col min="13537" max="13542" width="10.7109375" customWidth="1"/>
    <col min="13545" max="13554" width="10.7109375" customWidth="1"/>
    <col min="13556" max="13560" width="10.7109375" customWidth="1"/>
    <col min="13562" max="13563" width="10.7109375" customWidth="1"/>
    <col min="13568" max="13568" width="10.7109375" customWidth="1"/>
    <col min="13573" max="13573" width="10.7109375" customWidth="1"/>
    <col min="13583" max="13583" width="10.7109375" customWidth="1"/>
    <col min="13585" max="13585" width="10.7109375" customWidth="1"/>
    <col min="13587" max="13587" width="10.7109375" customWidth="1"/>
    <col min="13589" max="13591" width="10.7109375" customWidth="1"/>
    <col min="13594" max="13595" width="10.7109375" customWidth="1"/>
    <col min="13600" max="13600" width="10.7109375" customWidth="1"/>
    <col min="13603" max="13604" width="10.7109375" customWidth="1"/>
    <col min="13606" max="13606" width="10.7109375" customWidth="1"/>
    <col min="13608" max="13608" width="10.7109375" customWidth="1"/>
    <col min="13611" max="13611" width="10.7109375" customWidth="1"/>
    <col min="13614" max="13615" width="10.7109375" customWidth="1"/>
    <col min="13617" max="13619" width="10.7109375" customWidth="1"/>
    <col min="13623" max="13624" width="10.7109375" customWidth="1"/>
    <col min="13626" max="13626" width="10.7109375" customWidth="1"/>
    <col min="13628" max="13628" width="10.7109375" customWidth="1"/>
    <col min="13632" max="13632" width="10.7109375" customWidth="1"/>
    <col min="13637" max="13637" width="10.7109375" customWidth="1"/>
    <col min="13647" max="13647" width="10.7109375" customWidth="1"/>
    <col min="13654" max="13657" width="10.7109375" customWidth="1"/>
    <col min="13659" max="13659" width="10.7109375" customWidth="1"/>
    <col min="13664" max="13664" width="10.7109375" customWidth="1"/>
    <col min="13667" max="13668" width="10.7109375" customWidth="1"/>
    <col min="13670" max="13670" width="10.7109375" customWidth="1"/>
    <col min="13672" max="13672" width="10.7109375" customWidth="1"/>
    <col min="13675" max="13675" width="10.7109375" customWidth="1"/>
    <col min="13678" max="13679" width="10.7109375" customWidth="1"/>
    <col min="13681" max="13712" width="10.7109375" customWidth="1"/>
    <col min="13716" max="13747" width="10.7109375" customWidth="1"/>
    <col min="13749" max="13749" width="10.7109375" customWidth="1"/>
    <col min="13752" max="13752" width="10.7109375" customWidth="1"/>
    <col min="13754" max="13754" width="10.7109375" customWidth="1"/>
    <col min="13756" max="13756" width="10.7109375" customWidth="1"/>
    <col min="13760" max="13760" width="10.7109375" customWidth="1"/>
    <col min="13765" max="13765" width="10.7109375" customWidth="1"/>
    <col min="13775" max="13775" width="10.7109375" customWidth="1"/>
    <col min="13780" max="13782" width="10.7109375" customWidth="1"/>
    <col min="13786" max="13787" width="10.7109375" customWidth="1"/>
    <col min="13792" max="13792" width="10.7109375" customWidth="1"/>
    <col min="13795" max="13796" width="10.7109375" customWidth="1"/>
    <col min="13798" max="13798" width="10.7109375" customWidth="1"/>
    <col min="13800" max="13800" width="10.7109375" customWidth="1"/>
    <col min="13803" max="13803" width="10.7109375" customWidth="1"/>
    <col min="13806" max="13807" width="10.7109375" customWidth="1"/>
    <col min="13809" max="13820" width="10.7109375" customWidth="1"/>
    <col min="13822" max="13822" width="10.7109375" customWidth="1"/>
    <col min="13825" max="13830" width="10.7109375" customWidth="1"/>
    <col min="13835" max="13845" width="10.7109375" customWidth="1"/>
    <col min="13848" max="13875" width="10.7109375" customWidth="1"/>
    <col min="13879" max="13884" width="10.7109375" customWidth="1"/>
    <col min="13886" max="13887" width="10.7109375" customWidth="1"/>
    <col min="13890" max="13891" width="10.7109375" customWidth="1"/>
    <col min="13897" max="13897" width="10.7109375" customWidth="1"/>
    <col min="13899" max="13901" width="10.7109375" customWidth="1"/>
    <col min="13903" max="13903" width="10.7109375" customWidth="1"/>
    <col min="13905" max="13914" width="10.7109375" customWidth="1"/>
    <col min="13916" max="13916" width="10.7109375" customWidth="1"/>
    <col min="13919" max="13919" width="10.7109375" customWidth="1"/>
    <col min="13923" max="13923" width="10.7109375" customWidth="1"/>
    <col min="13926" max="13928" width="10.7109375" customWidth="1"/>
    <col min="13930" max="13931" width="10.7109375" customWidth="1"/>
    <col min="13933" max="13937" width="10.7109375" customWidth="1"/>
    <col min="13940" max="13940" width="10.7109375" customWidth="1"/>
    <col min="13943" max="13945" width="10.7109375" customWidth="1"/>
    <col min="13947" max="13947" width="10.7109375" customWidth="1"/>
    <col min="13952" max="13952" width="10.7109375" customWidth="1"/>
    <col min="13955" max="13956" width="10.7109375" customWidth="1"/>
    <col min="13958" max="13958" width="10.7109375" customWidth="1"/>
    <col min="13960" max="13960" width="10.7109375" customWidth="1"/>
    <col min="13963" max="13963" width="10.7109375" customWidth="1"/>
    <col min="13966" max="13967" width="10.7109375" customWidth="1"/>
    <col min="13971" max="14037" width="10.7109375" customWidth="1"/>
    <col min="14040" max="14065" width="10.7109375" customWidth="1"/>
    <col min="14071" max="14071" width="10.7109375" customWidth="1"/>
    <col min="14075" max="14075" width="10.7109375" customWidth="1"/>
    <col min="14077" max="14077" width="10.7109375" customWidth="1"/>
    <col min="14081" max="14081" width="10.7109375" customWidth="1"/>
    <col min="14087" max="14087" width="10.7109375" customWidth="1"/>
    <col min="14091" max="14092" width="10.7109375" customWidth="1"/>
    <col min="14094" max="14095" width="10.7109375" customWidth="1"/>
    <col min="14097" max="14097" width="10.7109375" customWidth="1"/>
    <col min="14099" max="14131" width="10.7109375" customWidth="1"/>
    <col min="14136" max="14136" width="10.7109375" customWidth="1"/>
    <col min="14138" max="14138" width="10.7109375" customWidth="1"/>
    <col min="14140" max="14140" width="10.7109375" customWidth="1"/>
    <col min="14144" max="14144" width="10.7109375" customWidth="1"/>
    <col min="14149" max="14149" width="10.7109375" customWidth="1"/>
    <col min="14159" max="14159" width="10.7109375" customWidth="1"/>
    <col min="14161" max="14163" width="10.7109375" customWidth="1"/>
    <col min="14166" max="14167" width="10.7109375" customWidth="1"/>
    <col min="14169" max="14170" width="10.7109375" customWidth="1"/>
    <col min="14173" max="14173" width="10.7109375" customWidth="1"/>
    <col min="14177" max="14177" width="10.7109375" customWidth="1"/>
    <col min="14183" max="14183" width="10.7109375" customWidth="1"/>
    <col min="14187" max="14188" width="10.7109375" customWidth="1"/>
    <col min="14190" max="14191" width="10.7109375" customWidth="1"/>
    <col min="14193" max="14204" width="10.7109375" customWidth="1"/>
    <col min="14206" max="14206" width="10.7109375" customWidth="1"/>
    <col min="14209" max="14214" width="10.7109375" customWidth="1"/>
    <col min="14219" max="14229" width="10.7109375" customWidth="1"/>
    <col min="14232" max="14259" width="10.7109375" customWidth="1"/>
    <col min="14261" max="14261" width="10.7109375" customWidth="1"/>
    <col min="14263" max="14263" width="10.7109375" customWidth="1"/>
    <col min="14266" max="14266" width="10.7109375" customWidth="1"/>
    <col min="14268" max="14268" width="10.7109375" customWidth="1"/>
    <col min="14272" max="14272" width="10.7109375" customWidth="1"/>
    <col min="14277" max="14277" width="10.7109375" customWidth="1"/>
    <col min="14287" max="14287" width="10.7109375" customWidth="1"/>
    <col min="14290" max="14293" width="10.7109375" customWidth="1"/>
    <col min="14295" max="14298" width="10.7109375" customWidth="1"/>
    <col min="14300" max="14301" width="10.7109375" customWidth="1"/>
    <col min="14303" max="14303" width="10.7109375" customWidth="1"/>
    <col min="14305" max="14307" width="10.7109375" customWidth="1"/>
    <col min="14309" max="14313" width="10.7109375" customWidth="1"/>
    <col min="14315" max="14315" width="10.7109375" customWidth="1"/>
    <col min="14318" max="14319" width="10.7109375" customWidth="1"/>
    <col min="14321" max="14325" width="10.7109375" customWidth="1"/>
    <col min="14328" max="14361" width="10.7109375" customWidth="1"/>
    <col min="14364" max="14387" width="10.7109375" customWidth="1"/>
    <col min="14389" max="14389" width="10.7109375" customWidth="1"/>
    <col min="14391" max="14391" width="10.7109375" customWidth="1"/>
    <col min="14394" max="14394" width="10.7109375" customWidth="1"/>
    <col min="14396" max="14396" width="10.7109375" customWidth="1"/>
    <col min="14400" max="14400" width="10.7109375" customWidth="1"/>
    <col min="14405" max="14405" width="10.7109375" customWidth="1"/>
    <col min="14415" max="14415" width="10.7109375" customWidth="1"/>
    <col min="14418" max="14419" width="10.7109375" customWidth="1"/>
    <col min="14422" max="14422" width="10.7109375" customWidth="1"/>
    <col min="14424" max="14425" width="10.7109375" customWidth="1"/>
    <col min="14427" max="14429" width="10.7109375" customWidth="1"/>
    <col min="14436" max="14441" width="10.7109375" customWidth="1"/>
    <col min="14443" max="14443" width="10.7109375" customWidth="1"/>
    <col min="14446" max="14447" width="10.7109375" customWidth="1"/>
    <col min="14449" max="14452" width="10.7109375" customWidth="1"/>
    <col min="14455" max="14457" width="10.7109375" customWidth="1"/>
    <col min="14460" max="14461" width="10.7109375" customWidth="1"/>
    <col min="14464" max="14466" width="10.7109375" customWidth="1"/>
    <col min="14468" max="14468" width="10.7109375" customWidth="1"/>
    <col min="14471" max="14472" width="10.7109375" customWidth="1"/>
    <col min="14475" max="14477" width="10.7109375" customWidth="1"/>
    <col min="14479" max="14479" width="10.7109375" customWidth="1"/>
    <col min="14481" max="14497" width="10.7109375" customWidth="1"/>
    <col min="14502" max="14504" width="10.7109375" customWidth="1"/>
    <col min="14507" max="14511" width="10.7109375" customWidth="1"/>
    <col min="14513" max="14515" width="10.7109375" customWidth="1"/>
    <col min="14517" max="14518" width="10.7109375" customWidth="1"/>
    <col min="14522" max="14522" width="10.7109375" customWidth="1"/>
    <col min="14524" max="14524" width="10.7109375" customWidth="1"/>
    <col min="14528" max="14528" width="10.7109375" customWidth="1"/>
    <col min="14533" max="14533" width="10.7109375" customWidth="1"/>
    <col min="14543" max="14543" width="10.7109375" customWidth="1"/>
    <col min="14545" max="14551" width="10.7109375" customWidth="1"/>
    <col min="14553" max="14581" width="10.7109375" customWidth="1"/>
    <col min="14587" max="14587" width="10.7109375" customWidth="1"/>
    <col min="14590" max="14593" width="10.7109375" customWidth="1"/>
    <col min="14598" max="14600" width="10.7109375" customWidth="1"/>
    <col min="14603" max="14607" width="10.7109375" customWidth="1"/>
    <col min="14612" max="14643" width="10.7109375" customWidth="1"/>
    <col min="14650" max="14650" width="10.7109375" customWidth="1"/>
    <col min="14652" max="14652" width="10.7109375" customWidth="1"/>
    <col min="14656" max="14656" width="10.7109375" customWidth="1"/>
    <col min="14661" max="14661" width="10.7109375" customWidth="1"/>
    <col min="14671" max="14671" width="10.7109375" customWidth="1"/>
    <col min="14673" max="14673" width="10.7109375" customWidth="1"/>
    <col min="14677" max="14677" width="10.7109375" customWidth="1"/>
    <col min="14680" max="14680" width="10.7109375" customWidth="1"/>
    <col min="14683" max="14683" width="10.7109375" customWidth="1"/>
    <col min="14685" max="14685" width="10.7109375" customWidth="1"/>
    <col min="14689" max="14689" width="10.7109375" customWidth="1"/>
    <col min="14695" max="14695" width="10.7109375" customWidth="1"/>
    <col min="14699" max="14700" width="10.7109375" customWidth="1"/>
    <col min="14702" max="14703" width="10.7109375" customWidth="1"/>
    <col min="14705" max="14709" width="10.7109375" customWidth="1"/>
    <col min="14715" max="14715" width="10.7109375" customWidth="1"/>
    <col min="14718" max="14721" width="10.7109375" customWidth="1"/>
    <col min="14726" max="14728" width="10.7109375" customWidth="1"/>
    <col min="14731" max="14735" width="10.7109375" customWidth="1"/>
    <col min="14737" max="14740" width="10.7109375" customWidth="1"/>
    <col min="14743" max="14744" width="10.7109375" customWidth="1"/>
    <col min="14746" max="14748" width="10.7109375" customWidth="1"/>
    <col min="14751" max="14752" width="10.7109375" customWidth="1"/>
    <col min="14754" max="14754" width="10.7109375" customWidth="1"/>
    <col min="14756" max="14756" width="10.7109375" customWidth="1"/>
    <col min="14759" max="14762" width="10.7109375" customWidth="1"/>
    <col min="14764" max="14765" width="10.7109375" customWidth="1"/>
    <col min="14768" max="14771" width="10.7109375" customWidth="1"/>
    <col min="14773" max="14774" width="10.7109375" customWidth="1"/>
    <col min="14776" max="14777" width="10.7109375" customWidth="1"/>
    <col min="14780" max="14780" width="10.7109375" customWidth="1"/>
    <col min="14784" max="14784" width="10.7109375" customWidth="1"/>
    <col min="14789" max="14789" width="10.7109375" customWidth="1"/>
    <col min="14799" max="14799" width="10.7109375" customWidth="1"/>
    <col min="14803" max="14803" width="10.7109375" customWidth="1"/>
    <col min="14807" max="14807" width="10.7109375" customWidth="1"/>
    <col min="14809" max="14809" width="10.7109375" customWidth="1"/>
    <col min="14811" max="14811" width="10.7109375" customWidth="1"/>
    <col min="14816" max="14816" width="10.7109375" customWidth="1"/>
    <col min="14819" max="14820" width="10.7109375" customWidth="1"/>
    <col min="14822" max="14822" width="10.7109375" customWidth="1"/>
    <col min="14824" max="14824" width="10.7109375" customWidth="1"/>
    <col min="14827" max="14827" width="10.7109375" customWidth="1"/>
    <col min="14830" max="14831" width="10.7109375" customWidth="1"/>
    <col min="14833" max="14842" width="10.7109375" customWidth="1"/>
    <col min="14844" max="14844" width="10.7109375" customWidth="1"/>
    <col min="14847" max="14847" width="10.7109375" customWidth="1"/>
    <col min="14851" max="14851" width="10.7109375" customWidth="1"/>
    <col min="14854" max="14856" width="10.7109375" customWidth="1"/>
    <col min="14858" max="14859" width="10.7109375" customWidth="1"/>
    <col min="14861" max="14864" width="10.7109375" customWidth="1"/>
    <col min="14868" max="14870" width="10.7109375" customWidth="1"/>
    <col min="14872" max="14899" width="10.7109375" customWidth="1"/>
    <col min="14906" max="14906" width="10.7109375" customWidth="1"/>
    <col min="14908" max="14908" width="10.7109375" customWidth="1"/>
    <col min="14912" max="14912" width="10.7109375" customWidth="1"/>
    <col min="14917" max="14917" width="10.7109375" customWidth="1"/>
    <col min="14927" max="14927" width="10.7109375" customWidth="1"/>
    <col min="14930" max="14960" width="10.7109375" customWidth="1"/>
    <col min="14964" max="14964" width="10.7109375" customWidth="1"/>
    <col min="14966" max="14966" width="10.7109375" customWidth="1"/>
    <col min="14969" max="14969" width="10.7109375" customWidth="1"/>
    <col min="14971" max="14971" width="10.7109375" customWidth="1"/>
    <col min="14976" max="14976" width="10.7109375" customWidth="1"/>
    <col min="14981" max="14981" width="10.7109375" customWidth="1"/>
    <col min="14986" max="15000" width="10.7109375" customWidth="1"/>
    <col min="15003" max="15004" width="10.7109375" customWidth="1"/>
    <col min="15007" max="15010" width="10.7109375" customWidth="1"/>
    <col min="15012" max="15012" width="10.7109375" customWidth="1"/>
    <col min="15015" max="15016" width="10.7109375" customWidth="1"/>
    <col min="15020" max="15020" width="10.7109375" customWidth="1"/>
    <col min="15023" max="15028" width="10.7109375" customWidth="1"/>
    <col min="15031" max="15031" width="10.7109375" customWidth="1"/>
    <col min="15033" max="15037" width="10.7109375" customWidth="1"/>
    <col min="15043" max="15044" width="10.7109375" customWidth="1"/>
    <col min="15047" max="15048" width="10.7109375" customWidth="1"/>
    <col min="15051" max="15053" width="10.7109375" customWidth="1"/>
    <col min="15055" max="15055" width="10.7109375" customWidth="1"/>
    <col min="15057" max="15058" width="10.7109375" customWidth="1"/>
    <col min="15060" max="15061" width="10.7109375" customWidth="1"/>
    <col min="15065" max="15066" width="10.7109375" customWidth="1"/>
    <col min="15068" max="15068" width="10.7109375" customWidth="1"/>
    <col min="15072" max="15072" width="10.7109375" customWidth="1"/>
    <col min="15075" max="15075" width="10.7109375" customWidth="1"/>
    <col min="15077" max="15077" width="10.7109375" customWidth="1"/>
    <col min="15079" max="15080" width="10.7109375" customWidth="1"/>
    <col min="15083" max="15085" width="10.7109375" customWidth="1"/>
    <col min="15087" max="15087" width="10.7109375" customWidth="1"/>
    <col min="15089" max="15089" width="10.7109375" customWidth="1"/>
    <col min="15095" max="15096" width="10.7109375" customWidth="1"/>
    <col min="15098" max="15099" width="10.7109375" customWidth="1"/>
    <col min="15101" max="15101" width="10.7109375" customWidth="1"/>
    <col min="15105" max="15105" width="10.7109375" customWidth="1"/>
    <col min="15111" max="15111" width="10.7109375" customWidth="1"/>
    <col min="15115" max="15116" width="10.7109375" customWidth="1"/>
    <col min="15118" max="15119" width="10.7109375" customWidth="1"/>
    <col min="15121" max="15124" width="10.7109375" customWidth="1"/>
    <col min="15127" max="15127" width="10.7109375" customWidth="1"/>
    <col min="15129" max="15133" width="10.7109375" customWidth="1"/>
    <col min="15139" max="15140" width="10.7109375" customWidth="1"/>
    <col min="15143" max="15144" width="10.7109375" customWidth="1"/>
    <col min="15147" max="15149" width="10.7109375" customWidth="1"/>
    <col min="15151" max="15151" width="10.7109375" customWidth="1"/>
    <col min="15153" max="15157" width="10.7109375" customWidth="1"/>
    <col min="15163" max="15163" width="10.7109375" customWidth="1"/>
    <col min="15166" max="15169" width="10.7109375" customWidth="1"/>
    <col min="15174" max="15176" width="10.7109375" customWidth="1"/>
    <col min="15179" max="15183" width="10.7109375" customWidth="1"/>
    <col min="15185" max="15188" width="10.7109375" customWidth="1"/>
    <col min="15191" max="15191" width="10.7109375" customWidth="1"/>
    <col min="15193" max="15197" width="10.7109375" customWidth="1"/>
    <col min="15203" max="15204" width="10.7109375" customWidth="1"/>
    <col min="15207" max="15208" width="10.7109375" customWidth="1"/>
    <col min="15211" max="15213" width="10.7109375" customWidth="1"/>
    <col min="15215" max="15215" width="10.7109375" customWidth="1"/>
    <col min="15218" max="15219" width="10.7109375" customWidth="1"/>
    <col min="15221" max="15221" width="10.7109375" customWidth="1"/>
    <col min="15227" max="15227" width="10.7109375" customWidth="1"/>
    <col min="15230" max="15233" width="10.7109375" customWidth="1"/>
    <col min="15238" max="15240" width="10.7109375" customWidth="1"/>
    <col min="15243" max="15247" width="10.7109375" customWidth="1"/>
    <col min="15252" max="15254" width="10.7109375" customWidth="1"/>
    <col min="15256" max="15283" width="10.7109375" customWidth="1"/>
    <col min="15285" max="15285" width="10.7109375" customWidth="1"/>
    <col min="15288" max="15289" width="10.7109375" customWidth="1"/>
    <col min="15291" max="15291" width="10.7109375" customWidth="1"/>
    <col min="15296" max="15296" width="10.7109375" customWidth="1"/>
    <col min="15301" max="15301" width="10.7109375" customWidth="1"/>
    <col min="15311" max="15311" width="10.7109375" customWidth="1"/>
    <col min="15313" max="15315" width="10.7109375" customWidth="1"/>
    <col min="15317" max="15318" width="10.7109375" customWidth="1"/>
    <col min="15322" max="15323" width="10.7109375" customWidth="1"/>
    <col min="15326" max="15328" width="10.7109375" customWidth="1"/>
    <col min="15335" max="15335" width="10.7109375" customWidth="1"/>
    <col min="15339" max="15340" width="10.7109375" customWidth="1"/>
    <col min="15342" max="15343" width="10.7109375" customWidth="1"/>
    <col min="15346" max="15347" width="10.7109375" customWidth="1"/>
    <col min="15349" max="15349" width="10.7109375" customWidth="1"/>
    <col min="15355" max="15355" width="10.7109375" customWidth="1"/>
    <col min="15358" max="15361" width="10.7109375" customWidth="1"/>
    <col min="15366" max="15368" width="10.7109375" customWidth="1"/>
    <col min="15371" max="15375" width="10.7109375" customWidth="1"/>
    <col min="15380" max="15380" width="10.7109375" customWidth="1"/>
    <col min="15382" max="15382" width="10.7109375" customWidth="1"/>
    <col min="15385" max="15385" width="10.7109375" customWidth="1"/>
    <col min="15387" max="15387" width="10.7109375" customWidth="1"/>
    <col min="15392" max="15392" width="10.7109375" customWidth="1"/>
    <col min="15397" max="15397" width="10.7109375" customWidth="1"/>
    <col min="15407" max="15407" width="10.7109375" customWidth="1"/>
    <col min="15409" max="15409" width="10.7109375" customWidth="1"/>
    <col min="15411" max="15412" width="10.7109375" customWidth="1"/>
    <col min="15417" max="15421" width="10.7109375" customWidth="1"/>
    <col min="15423" max="15430" width="10.7109375" customWidth="1"/>
    <col min="15435" max="15436" width="10.7109375" customWidth="1"/>
    <col min="15438" max="15439" width="10.7109375" customWidth="1"/>
    <col min="15441" max="15445" width="10.7109375" customWidth="1"/>
    <col min="15447" max="15448" width="10.7109375" customWidth="1"/>
    <col min="15451" max="15451" width="10.7109375" customWidth="1"/>
    <col min="15454" max="15454" width="10.7109375" customWidth="1"/>
    <col min="15456" max="15457" width="10.7109375" customWidth="1"/>
    <col min="15459" max="15460" width="10.7109375" customWidth="1"/>
    <col min="15467" max="15471" width="10.7109375" customWidth="1"/>
    <col min="15473" max="15484" width="10.7109375" customWidth="1"/>
    <col min="15486" max="15486" width="10.7109375" customWidth="1"/>
    <col min="15489" max="15494" width="10.7109375" customWidth="1"/>
    <col min="15499" max="15504" width="10.7109375" customWidth="1"/>
    <col min="15506" max="15507" width="10.7109375" customWidth="1"/>
    <col min="15509" max="15536" width="10.7109375" customWidth="1"/>
    <col min="15538" max="15539" width="10.7109375" customWidth="1"/>
    <col min="15541" max="15580" width="10.7109375" customWidth="1"/>
    <col min="15582" max="15582" width="10.7109375" customWidth="1"/>
    <col min="15585" max="15590" width="10.7109375" customWidth="1"/>
    <col min="15595" max="15608" width="10.7109375" customWidth="1"/>
    <col min="15613" max="15637" width="10.7109375" customWidth="1"/>
    <col min="15639" max="15640" width="10.7109375" customWidth="1"/>
    <col min="15643" max="15643" width="10.7109375" customWidth="1"/>
    <col min="15646" max="15646" width="10.7109375" customWidth="1"/>
    <col min="15648" max="15649" width="10.7109375" customWidth="1"/>
    <col min="15651" max="15652" width="10.7109375" customWidth="1"/>
    <col min="15659" max="15663" width="10.7109375" customWidth="1"/>
    <col min="15665" max="15667" width="10.7109375" customWidth="1"/>
    <col min="15671" max="15671" width="10.7109375" customWidth="1"/>
    <col min="15673" max="15673" width="10.7109375" customWidth="1"/>
    <col min="15676" max="15676" width="10.7109375" customWidth="1"/>
    <col min="15680" max="15680" width="10.7109375" customWidth="1"/>
    <col min="15685" max="15685" width="10.7109375" customWidth="1"/>
    <col min="15695" max="15695" width="10.7109375" customWidth="1"/>
    <col min="15700" max="15705" width="10.7109375" customWidth="1"/>
    <col min="15707" max="15711" width="10.7109375" customWidth="1"/>
    <col min="15715" max="15716" width="10.7109375" customWidth="1"/>
    <col min="15718" max="15718" width="10.7109375" customWidth="1"/>
    <col min="15720" max="15720" width="10.7109375" customWidth="1"/>
    <col min="15723" max="15723" width="10.7109375" customWidth="1"/>
    <col min="15726" max="15727" width="10.7109375" customWidth="1"/>
    <col min="15729" max="15733" width="10.7109375" customWidth="1"/>
    <col min="15735" max="15736" width="10.7109375" customWidth="1"/>
    <col min="15739" max="15739" width="10.7109375" customWidth="1"/>
    <col min="15742" max="15742" width="10.7109375" customWidth="1"/>
    <col min="15744" max="15745" width="10.7109375" customWidth="1"/>
    <col min="15747" max="15748" width="10.7109375" customWidth="1"/>
    <col min="15755" max="15759" width="10.7109375" customWidth="1"/>
    <col min="15761" max="15765" width="10.7109375" customWidth="1"/>
    <col min="15767" max="15767" width="10.7109375" customWidth="1"/>
    <col min="15769" max="15795" width="10.7109375" customWidth="1"/>
    <col min="15797" max="15797" width="10.7109375" customWidth="1"/>
    <col min="15803" max="15803" width="10.7109375" customWidth="1"/>
    <col min="15806" max="15809" width="10.7109375" customWidth="1"/>
    <col min="15814" max="15816" width="10.7109375" customWidth="1"/>
    <col min="15819" max="15823" width="10.7109375" customWidth="1"/>
    <col min="15825" max="15836" width="10.7109375" customWidth="1"/>
    <col min="15838" max="15838" width="10.7109375" customWidth="1"/>
    <col min="15841" max="15846" width="10.7109375" customWidth="1"/>
    <col min="15851" max="15861" width="10.7109375" customWidth="1"/>
    <col min="15864" max="15889" width="10.7109375" customWidth="1"/>
    <col min="15891" max="15891" width="10.7109375" customWidth="1"/>
    <col min="15893" max="15895" width="10.7109375" customWidth="1"/>
    <col min="15898" max="15899" width="10.7109375" customWidth="1"/>
    <col min="15904" max="15904" width="10.7109375" customWidth="1"/>
    <col min="15907" max="15908" width="10.7109375" customWidth="1"/>
    <col min="15910" max="15910" width="10.7109375" customWidth="1"/>
    <col min="15912" max="15912" width="10.7109375" customWidth="1"/>
    <col min="15915" max="15915" width="10.7109375" customWidth="1"/>
    <col min="15918" max="15919" width="10.7109375" customWidth="1"/>
    <col min="15921" max="15921" width="10.7109375" customWidth="1"/>
    <col min="15924" max="15926" width="10.7109375" customWidth="1"/>
    <col min="15928" max="15928" width="10.7109375" customWidth="1"/>
    <col min="15936" max="15937" width="10.7109375" customWidth="1"/>
    <col min="15939" max="15940" width="10.7109375" customWidth="1"/>
    <col min="15942" max="15943" width="10.7109375" customWidth="1"/>
    <col min="15949" max="15951" width="10.7109375" customWidth="1"/>
    <col min="15953" max="15954" width="10.7109375" customWidth="1"/>
    <col min="15956" max="15959" width="10.7109375" customWidth="1"/>
    <col min="15961" max="15964" width="10.7109375" customWidth="1"/>
    <col min="15966" max="15967" width="10.7109375" customWidth="1"/>
    <col min="15970" max="15971" width="10.7109375" customWidth="1"/>
    <col min="15977" max="15977" width="10.7109375" customWidth="1"/>
    <col min="15979" max="15981" width="10.7109375" customWidth="1"/>
    <col min="15983" max="15983" width="10.7109375" customWidth="1"/>
    <col min="15985" max="15987" width="10.7109375" customWidth="1"/>
    <col min="15991" max="15996" width="10.7109375" customWidth="1"/>
    <col min="15998" max="15999" width="10.7109375" customWidth="1"/>
    <col min="16002" max="16003" width="10.7109375" customWidth="1"/>
    <col min="16009" max="16009" width="10.7109375" customWidth="1"/>
    <col min="16011" max="16013" width="10.7109375" customWidth="1"/>
    <col min="16015" max="16015" width="10.7109375" customWidth="1"/>
    <col min="16017" max="16021" width="10.7109375" customWidth="1"/>
    <col min="16025" max="16027" width="10.7109375" customWidth="1"/>
    <col min="16032" max="16032" width="10.7109375" customWidth="1"/>
    <col min="16037" max="16037" width="10.7109375" customWidth="1"/>
    <col min="16047" max="16047" width="10.7109375" customWidth="1"/>
    <col min="16049" max="16051" width="10.7109375" customWidth="1"/>
    <col min="16053" max="16053" width="10.7109375" customWidth="1"/>
    <col min="16057" max="16057" width="10.7109375" customWidth="1"/>
    <col min="16060" max="16060" width="10.7109375" customWidth="1"/>
    <col min="16064" max="16064" width="10.7109375" customWidth="1"/>
    <col min="16069" max="16069" width="10.7109375" customWidth="1"/>
    <col min="16079" max="16079" width="10.7109375" customWidth="1"/>
    <col min="16081" max="16081" width="10.7109375" customWidth="1"/>
    <col min="16084" max="16085" width="10.7109375" customWidth="1"/>
    <col min="16087" max="16087" width="10.7109375" customWidth="1"/>
    <col min="16090" max="16093" width="10.7109375" customWidth="1"/>
    <col min="16095" max="16096" width="10.7109375" customWidth="1"/>
    <col min="16100" max="16100" width="10.7109375" customWidth="1"/>
    <col min="16106" max="16108" width="10.7109375" customWidth="1"/>
    <col min="16110" max="16111" width="10.7109375" customWidth="1"/>
    <col min="16113" max="16116" width="10.7109375" customWidth="1"/>
    <col min="16118" max="16120" width="10.7109375" customWidth="1"/>
    <col min="16124" max="16124" width="10.7109375" customWidth="1"/>
    <col min="16128" max="16128" width="10.7109375" customWidth="1"/>
    <col min="16133" max="16133" width="10.7109375" customWidth="1"/>
    <col min="16143" max="16143" width="10.7109375" customWidth="1"/>
    <col min="16145" max="16146" width="10.7109375" customWidth="1"/>
    <col min="16148" max="16151" width="10.7109375" customWidth="1"/>
    <col min="16153" max="16156" width="10.7109375" customWidth="1"/>
    <col min="16158" max="16159" width="10.7109375" customWidth="1"/>
    <col min="16162" max="16163" width="10.7109375" customWidth="1"/>
    <col min="16169" max="16169" width="10.7109375" customWidth="1"/>
    <col min="16171" max="16173" width="10.7109375" customWidth="1"/>
    <col min="16175" max="16175" width="10.7109375" customWidth="1"/>
    <col min="16177" max="16179" width="10.7109375" customWidth="1"/>
    <col min="16184" max="16186" width="10.7109375" customWidth="1"/>
    <col min="16192" max="16192" width="10.7109375" customWidth="1"/>
    <col min="16197" max="16197" width="10.7109375" customWidth="1"/>
    <col min="16207" max="16207" width="10.7109375" customWidth="1"/>
    <col min="16209" max="16213" width="10.7109375" customWidth="1"/>
    <col min="16217" max="16219" width="10.7109375" customWidth="1"/>
    <col min="16224" max="16224" width="10.7109375" customWidth="1"/>
    <col min="16229" max="16229" width="10.7109375" customWidth="1"/>
    <col min="16239" max="16239" width="10.7109375" customWidth="1"/>
    <col min="16241" max="16243" width="10.7109375" customWidth="1"/>
    <col min="16247" max="16252" width="10.7109375" customWidth="1"/>
    <col min="16254" max="16255" width="10.7109375" customWidth="1"/>
    <col min="16258" max="16259" width="10.7109375" customWidth="1"/>
    <col min="16265" max="16265" width="10.7109375" customWidth="1"/>
    <col min="16267" max="16269" width="10.7109375" customWidth="1"/>
    <col min="16271" max="16271" width="10.7109375" customWidth="1"/>
    <col min="16273" max="16280" width="10.7109375" customWidth="1"/>
    <col min="16282" max="16283" width="10.7109375" customWidth="1"/>
    <col min="16288" max="16288" width="10.7109375" customWidth="1"/>
    <col min="16293" max="16293" width="10.7109375" customWidth="1"/>
    <col min="16303" max="16303" width="10.7109375" customWidth="1"/>
    <col min="16305" max="16307" width="10.7109375" customWidth="1"/>
    <col min="16309" max="16312" width="10.7109375" customWidth="1"/>
    <col min="16316" max="16316" width="10.7109375" customWidth="1"/>
    <col min="16320" max="16320" width="10.7109375" customWidth="1"/>
    <col min="16325" max="16325" width="10.7109375" customWidth="1"/>
    <col min="16335" max="16335" width="10.7109375" customWidth="1"/>
    <col min="16337" max="16339" width="10.7109375" customWidth="1"/>
    <col min="16343" max="16348" width="10.7109375" customWidth="1"/>
    <col min="16350" max="16351" width="10.7109375" customWidth="1"/>
    <col min="16354" max="16355" width="10.7109375" customWidth="1"/>
    <col min="16361" max="16361" width="10.7109375" customWidth="1"/>
    <col min="16363" max="16365" width="10.7109375" customWidth="1"/>
    <col min="16367" max="16367" width="10.7109375" customWidth="1"/>
    <col min="16369" max="16372" width="10.7109375" customWidth="1"/>
    <col min="16375" max="16376" width="10.7109375" customWidth="1"/>
    <col min="16380" max="16380" width="10.7109375" customWidth="1"/>
    <col min="16384" max="16384" width="10.7109375" customWidth="1"/>
  </cols>
  <sheetData>
    <row r="1" spans="1:38" s="14" customFormat="1" x14ac:dyDescent="0.2">
      <c r="B1" s="16" t="s">
        <v>18</v>
      </c>
      <c r="C1" s="16" t="s">
        <v>19</v>
      </c>
      <c r="D1" s="16" t="s">
        <v>20</v>
      </c>
      <c r="E1" s="16" t="s">
        <v>21</v>
      </c>
      <c r="F1" s="16" t="s">
        <v>22</v>
      </c>
      <c r="G1" s="16" t="s">
        <v>23</v>
      </c>
      <c r="H1" s="16" t="s">
        <v>24</v>
      </c>
      <c r="I1" s="16" t="s">
        <v>25</v>
      </c>
      <c r="J1" s="16" t="s">
        <v>26</v>
      </c>
      <c r="K1" s="16" t="s">
        <v>27</v>
      </c>
      <c r="L1" s="16" t="s">
        <v>28</v>
      </c>
      <c r="M1" s="16" t="s">
        <v>29</v>
      </c>
      <c r="N1" s="16" t="s">
        <v>30</v>
      </c>
      <c r="O1" s="16" t="s">
        <v>31</v>
      </c>
      <c r="P1" s="16" t="s">
        <v>32</v>
      </c>
      <c r="Q1" s="16" t="s">
        <v>33</v>
      </c>
      <c r="R1" s="16" t="s">
        <v>34</v>
      </c>
      <c r="S1" s="16" t="s">
        <v>35</v>
      </c>
      <c r="T1" s="16" t="s">
        <v>36</v>
      </c>
      <c r="U1" s="16" t="s">
        <v>37</v>
      </c>
      <c r="V1" s="16" t="s">
        <v>38</v>
      </c>
      <c r="W1" s="16" t="s">
        <v>39</v>
      </c>
      <c r="X1" s="16" t="s">
        <v>40</v>
      </c>
      <c r="Y1" s="16" t="s">
        <v>41</v>
      </c>
      <c r="Z1" s="16" t="s">
        <v>42</v>
      </c>
      <c r="AA1" s="16" t="s">
        <v>43</v>
      </c>
      <c r="AB1" s="16" t="s">
        <v>44</v>
      </c>
      <c r="AC1" s="16" t="s">
        <v>45</v>
      </c>
      <c r="AD1" s="16" t="s">
        <v>46</v>
      </c>
      <c r="AE1" s="16" t="s">
        <v>47</v>
      </c>
      <c r="AF1" s="16" t="s">
        <v>48</v>
      </c>
      <c r="AG1" s="16" t="s">
        <v>49</v>
      </c>
      <c r="AH1" s="16" t="s">
        <v>50</v>
      </c>
      <c r="AI1" s="16" t="s">
        <v>51</v>
      </c>
      <c r="AJ1" s="16" t="s">
        <v>52</v>
      </c>
      <c r="AK1" s="16" t="s">
        <v>53</v>
      </c>
      <c r="AL1" s="16" t="s">
        <v>54</v>
      </c>
    </row>
    <row r="2" spans="1:38" x14ac:dyDescent="0.2">
      <c r="A2" s="15" t="s">
        <v>18</v>
      </c>
      <c r="B2" s="17">
        <f>PEARSON(GR_2, GR_2)</f>
        <v>1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</row>
    <row r="3" spans="1:38" x14ac:dyDescent="0.2">
      <c r="A3" s="15" t="s">
        <v>19</v>
      </c>
      <c r="B3" s="17">
        <f>PEARSON(FA_15,GR_2)</f>
        <v>0.99962291214230248</v>
      </c>
      <c r="C3" s="17">
        <f>PEARSON(FA_15,FA_15)</f>
        <v>1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</row>
    <row r="4" spans="1:38" x14ac:dyDescent="0.2">
      <c r="A4" s="15" t="s">
        <v>20</v>
      </c>
      <c r="B4" s="17">
        <f>PEARSON(FA_10,GR_2)</f>
        <v>0.99911751068892429</v>
      </c>
      <c r="C4" s="17">
        <f>PEARSON(Sheet2!B4:O4,FA_15)</f>
        <v>0.9994293874584641</v>
      </c>
      <c r="D4" s="17">
        <f>PEARSON(Sheet2!$B4:$O4,Sheet2!$B4:$O4)</f>
        <v>1</v>
      </c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</row>
    <row r="5" spans="1:38" x14ac:dyDescent="0.2">
      <c r="A5" s="15" t="s">
        <v>21</v>
      </c>
      <c r="B5" s="17">
        <f>PEARSON(FA_12,GR_2)</f>
        <v>0.99971495159208246</v>
      </c>
      <c r="C5" s="17">
        <f>PEARSON(Sheet2!B5:O5,FA_15)</f>
        <v>0.99995649432141798</v>
      </c>
      <c r="D5" s="17">
        <f>PEARSON(Sheet2!B5:O5,FA_10)</f>
        <v>0.99952503778202251</v>
      </c>
      <c r="E5" s="17">
        <f>PEARSON(Sheet2!$B5:$O5,Sheet2!$B5:$O5)</f>
        <v>1.0000000000000002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</row>
    <row r="6" spans="1:38" x14ac:dyDescent="0.2">
      <c r="A6" s="15" t="s">
        <v>22</v>
      </c>
      <c r="B6" s="17">
        <f>PEARSON(Sheet2!B6:O6,GR_2)</f>
        <v>0.99951390867413881</v>
      </c>
      <c r="C6" s="17">
        <f>PEARSON(Sheet2!B6:O6,FA_15)</f>
        <v>0.99989608423606724</v>
      </c>
      <c r="D6" s="17">
        <f>PEARSON(Sheet2!B6:O6,FA_10)</f>
        <v>0.99953483383534858</v>
      </c>
      <c r="E6" s="17">
        <f>PEARSON(Sheet2!B6:O6,FA_12)</f>
        <v>0.99987467907809002</v>
      </c>
      <c r="F6" s="17">
        <f>PEARSON(Sheet2!$B6:$O6,Sheet2!$B6:$O6)</f>
        <v>1</v>
      </c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</row>
    <row r="7" spans="1:38" x14ac:dyDescent="0.2">
      <c r="A7" s="15" t="s">
        <v>23</v>
      </c>
      <c r="B7" s="17">
        <f>PEARSON(Sheet2!B7:O7,GR_2)</f>
        <v>0.99967062778791926</v>
      </c>
      <c r="C7" s="17">
        <f>PEARSON(Sheet2!B7:O7,FA_15)</f>
        <v>0.99999287825590122</v>
      </c>
      <c r="D7" s="17">
        <f>PEARSON(Sheet2!B7:O7,FA_10)</f>
        <v>0.99947856202957641</v>
      </c>
      <c r="E7" s="17">
        <f>PEARSON(Sheet2!B7:O7,FA_12)</f>
        <v>0.99998457677708752</v>
      </c>
      <c r="F7" s="17">
        <f>PEARSON(Sheet2!$B7:$O7,AL_3)</f>
        <v>0.99989790323810723</v>
      </c>
      <c r="G7" s="17">
        <f>PEARSON(Sheet2!$B7:$O7,Sheet2!$B7:$O7)</f>
        <v>1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</row>
    <row r="8" spans="1:38" x14ac:dyDescent="0.2">
      <c r="A8" s="15" t="s">
        <v>24</v>
      </c>
      <c r="B8" s="17">
        <f>PEARSON(Sheet2!B8:O8,GR_2)</f>
        <v>0.99823585703024587</v>
      </c>
      <c r="C8" s="17">
        <f>PEARSON(Sheet2!B8:O8,FA_15)</f>
        <v>0.99767695906049148</v>
      </c>
      <c r="D8" s="17">
        <f>PEARSON(Sheet2!B8:O8,FA_10)</f>
        <v>0.99637227780637849</v>
      </c>
      <c r="E8" s="17">
        <f>PEARSON(Sheet2!B8:O8,FA_12)</f>
        <v>0.99736518549344921</v>
      </c>
      <c r="F8" s="17">
        <f>PEARSON(Sheet2!$B8:$O8,AL_3)</f>
        <v>0.99742530775629601</v>
      </c>
      <c r="G8" s="17">
        <f>PEARSON(Sheet2!$B8:$O8,FA_12)</f>
        <v>0.99736518549344921</v>
      </c>
      <c r="H8" s="17">
        <f>PEARSON(Sheet2!$B8:$O8,Sheet2!$B8:$O8)</f>
        <v>1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</row>
    <row r="9" spans="1:38" x14ac:dyDescent="0.2">
      <c r="A9" s="15" t="s">
        <v>25</v>
      </c>
      <c r="B9" s="17">
        <f>PEARSON(Sheet2!B9:O9,GR_2)</f>
        <v>0.99917520287454786</v>
      </c>
      <c r="C9" s="17">
        <f>PEARSON(Sheet2!B9:O9,FA_15)</f>
        <v>0.99941988892425804</v>
      </c>
      <c r="D9" s="17">
        <f>PEARSON(Sheet2!B9:O9,FA_10)</f>
        <v>0.99869184513981346</v>
      </c>
      <c r="E9" s="17">
        <f>PEARSON(Sheet2!B9:O9,FA_12)</f>
        <v>0.99916210700846542</v>
      </c>
      <c r="F9" s="17">
        <f>PEARSON(Sheet2!$B9:$O9,AL_3)</f>
        <v>0.99921560637816054</v>
      </c>
      <c r="G9" s="17">
        <f>PEARSON(Sheet2!$B9:$O9,FA_12)</f>
        <v>0.99916210700846542</v>
      </c>
      <c r="H9" s="17">
        <f>PEARSON(Sheet2!$B9:$O9,FA_8)</f>
        <v>0.99910051425492097</v>
      </c>
      <c r="I9" s="17">
        <f>PEARSON(Sheet2!$B9:$O9,Sheet2!$B9:$O9)</f>
        <v>1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</row>
    <row r="10" spans="1:38" x14ac:dyDescent="0.2">
      <c r="A10" s="15" t="s">
        <v>26</v>
      </c>
      <c r="B10" s="17">
        <f>PEARSON(Sheet2!B10:O10,GR_2)</f>
        <v>0.99614787117359715</v>
      </c>
      <c r="C10" s="17">
        <f>PEARSON(Sheet2!B10:O10,FA_15)</f>
        <v>0.99708619317545044</v>
      </c>
      <c r="D10" s="17">
        <f>PEARSON(Sheet2!B10:O10,FA_10)</f>
        <v>0.99563460058355313</v>
      </c>
      <c r="E10" s="17">
        <f>PEARSON(Sheet2!B10:O10,FA_12)</f>
        <v>0.99644382151366251</v>
      </c>
      <c r="F10" s="17">
        <f>PEARSON(Sheet2!$B10:$O10,AL_3)</f>
        <v>0.99707859013953049</v>
      </c>
      <c r="G10" s="17">
        <f>PEARSON(Sheet2!$B10:$O10,FA_12)</f>
        <v>0.99644382151366251</v>
      </c>
      <c r="H10" s="17">
        <f>PEARSON(Sheet2!$B10:$O10,FA_8)</f>
        <v>0.99728224358169282</v>
      </c>
      <c r="I10" s="17">
        <f>PEARSON(Sheet2!$B10:$O10,WM_8)</f>
        <v>0.99810198043539899</v>
      </c>
      <c r="J10" s="17">
        <f>PEARSON(Sheet2!$B10:$O10,AL_4)</f>
        <v>1</v>
      </c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</row>
    <row r="11" spans="1:38" x14ac:dyDescent="0.2">
      <c r="A11" s="15" t="s">
        <v>27</v>
      </c>
      <c r="B11" s="17">
        <f>PEARSON(Sheet2!B11:O11,GR_2)</f>
        <v>0.99286766231593881</v>
      </c>
      <c r="C11" s="17">
        <f>PEARSON(Sheet2!B11:O11,FA_15)</f>
        <v>0.99436373467208694</v>
      </c>
      <c r="D11" s="17">
        <f>PEARSON(Sheet2!B11:O11,FA_10)</f>
        <v>0.99249976485913904</v>
      </c>
      <c r="E11" s="17">
        <f>PEARSON(Sheet2!B11:O11,FA_12)</f>
        <v>0.99337381099213351</v>
      </c>
      <c r="F11" s="17">
        <f>PEARSON(Sheet2!$B11:$O11,AL_3)</f>
        <v>0.99435909082315221</v>
      </c>
      <c r="G11" s="17">
        <f>PEARSON(Sheet2!$B11:$O11,FA_12)</f>
        <v>0.99337381099213351</v>
      </c>
      <c r="H11" s="17">
        <f>PEARSON(Sheet2!$B11:$O11,FA_8)</f>
        <v>0.99602651289430943</v>
      </c>
      <c r="I11" s="17">
        <f>PEARSON(Sheet2!$B11:$O11,WM_8)</f>
        <v>0.99645660008065229</v>
      </c>
      <c r="J11" s="17">
        <f>PEARSON(Sheet2!$B11:$O11,AL_4)</f>
        <v>0.99863885772721872</v>
      </c>
      <c r="K11" s="17">
        <f>PEARSON(Sheet2!$B11:$O11,WH_22)</f>
        <v>1.0000000000000002</v>
      </c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</row>
    <row r="12" spans="1:38" x14ac:dyDescent="0.2">
      <c r="A12" s="15" t="s">
        <v>28</v>
      </c>
      <c r="B12" s="17">
        <f>PEARSON(Sheet2!B12:O12,GR_2)</f>
        <v>0.97122737366134893</v>
      </c>
      <c r="C12" s="17">
        <f>PEARSON(Sheet2!B12:O12,FA_15)</f>
        <v>0.97478888880017434</v>
      </c>
      <c r="D12" s="17">
        <f>PEARSON(Sheet2!B12:O12,FA_10)</f>
        <v>0.9713136267493101</v>
      </c>
      <c r="E12" s="17">
        <f>PEARSON(Sheet2!B12:O12,FA_12)</f>
        <v>0.97270382916519149</v>
      </c>
      <c r="F12" s="17">
        <f>PEARSON(Sheet2!$B12:$O12,AL_3)</f>
        <v>0.9744993006255136</v>
      </c>
      <c r="G12" s="17">
        <f>PEARSON(Sheet2!$B12:$O12,FA_12)</f>
        <v>0.97270382916519149</v>
      </c>
      <c r="H12" s="17">
        <f>PEARSON(Sheet2!$B12:$O12,FA_8)</f>
        <v>0.97828716655902326</v>
      </c>
      <c r="I12" s="17">
        <f>PEARSON(Sheet2!$B12:$O12,WM_8)</f>
        <v>0.97894459212546514</v>
      </c>
      <c r="J12" s="17">
        <f>PEARSON(Sheet2!$B12:$O12,AL_4)</f>
        <v>0.98695693350979041</v>
      </c>
      <c r="K12" s="17">
        <f>PEARSON(Sheet2!$B12:$O12,WH_22)</f>
        <v>0.99194513046242083</v>
      </c>
      <c r="L12" s="17">
        <f>PEARSON(Sheet2!$B12:$O12,FA_11)</f>
        <v>1.0000000000000002</v>
      </c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</row>
    <row r="13" spans="1:38" x14ac:dyDescent="0.2">
      <c r="A13" s="15" t="s">
        <v>29</v>
      </c>
      <c r="B13" s="17">
        <f>PEARSON(Sheet2!B13:O13,GR_2)</f>
        <v>0.79508150476546779</v>
      </c>
      <c r="C13" s="17">
        <f>PEARSON(Sheet2!B13:O13,FA_15)</f>
        <v>0.80336355464433806</v>
      </c>
      <c r="D13" s="17">
        <f>PEARSON(Sheet2!B13:O13,FA_10)</f>
        <v>0.79411786140955654</v>
      </c>
      <c r="E13" s="17">
        <f>PEARSON(Sheet2!B13:O13,FA_12)</f>
        <v>0.79778692246783545</v>
      </c>
      <c r="F13" s="17">
        <f>PEARSON(Sheet2!$B13:$O13,AL_3)</f>
        <v>0.80179531697750606</v>
      </c>
      <c r="G13" s="17">
        <f>PEARSON(Sheet2!$B13:$O13,FA_12)</f>
        <v>0.79778692246783545</v>
      </c>
      <c r="H13" s="17">
        <f>PEARSON(Sheet2!$B13:$O13,FA_8)</f>
        <v>0.82048875675552446</v>
      </c>
      <c r="I13" s="17">
        <f>PEARSON(Sheet2!$B13:$O13,WM_8)</f>
        <v>0.81718080051576725</v>
      </c>
      <c r="J13" s="17">
        <f>PEARSON(Sheet2!$B13:$O13,AL_4)</f>
        <v>0.83965913909778267</v>
      </c>
      <c r="K13" s="17">
        <f>PEARSON(Sheet2!$B13:$O13,WH_22)</f>
        <v>0.85958554961043077</v>
      </c>
      <c r="L13" s="17">
        <f>PEARSON(Sheet2!$B13:$O13,FA_11)</f>
        <v>0.91335510686446864</v>
      </c>
      <c r="M13" s="17">
        <f>PEARSON(Sheet2!$B13:$O13,GR_1)</f>
        <v>0.99999999999999978</v>
      </c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</row>
    <row r="14" spans="1:38" x14ac:dyDescent="0.2">
      <c r="A14" s="15" t="s">
        <v>30</v>
      </c>
      <c r="B14" s="17">
        <f>PEARSON(Sheet2!B14:O14,GR_2)</f>
        <v>0.75756214565131741</v>
      </c>
      <c r="C14" s="17">
        <f>PEARSON(Sheet2!B14:O14,FA_15)</f>
        <v>0.76669527475538646</v>
      </c>
      <c r="D14" s="17">
        <f>PEARSON(Sheet2!B14:O14,FA_10)</f>
        <v>0.7569868303449282</v>
      </c>
      <c r="E14" s="17">
        <f>PEARSON(Sheet2!B14:O14,FA_12)</f>
        <v>0.76068518394802709</v>
      </c>
      <c r="F14" s="17">
        <f>PEARSON(Sheet2!$B14:$O14,AL_3)</f>
        <v>0.7655444469726308</v>
      </c>
      <c r="G14" s="17">
        <f>PEARSON(Sheet2!$B14:$O14,FA_12)</f>
        <v>0.76068518394802709</v>
      </c>
      <c r="H14" s="17">
        <f>PEARSON(Sheet2!$B14:$O14,FA_8)</f>
        <v>0.78473542874626545</v>
      </c>
      <c r="I14" s="17">
        <f>PEARSON(Sheet2!$B14:$O14,WM_8)</f>
        <v>0.78141634571207519</v>
      </c>
      <c r="J14" s="17">
        <f>PEARSON(Sheet2!$B14:$O14,AL_4)</f>
        <v>0.80646980634990362</v>
      </c>
      <c r="K14" s="17">
        <f>PEARSON(Sheet2!$B14:$O14,WH_22)</f>
        <v>0.82864039231801967</v>
      </c>
      <c r="L14" s="17">
        <f>PEARSON(Sheet2!$B14:$O14,FA_11)</f>
        <v>0.88823859497851188</v>
      </c>
      <c r="M14" s="17">
        <f>PEARSON(Sheet2!$B14:$O14,GR_1)</f>
        <v>0.99719786019544154</v>
      </c>
      <c r="N14" s="17">
        <f>PEARSON(Sheet2!$B14:$O14,GR_13)</f>
        <v>1</v>
      </c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</row>
    <row r="15" spans="1:38" x14ac:dyDescent="0.2">
      <c r="A15" s="15" t="s">
        <v>31</v>
      </c>
      <c r="B15" s="17">
        <f>PEARSON(Sheet2!B15:O15,GR_2)</f>
        <v>0.38893784221332883</v>
      </c>
      <c r="C15" s="17">
        <f>PEARSON(Sheet2!B15:O15,FA_15)</f>
        <v>0.40246664024728684</v>
      </c>
      <c r="D15" s="17">
        <f>PEARSON(Sheet2!B15:O15,FA_10)</f>
        <v>0.38895719214328239</v>
      </c>
      <c r="E15" s="17">
        <f>PEARSON(Sheet2!B15:O15,FA_12)</f>
        <v>0.39391464958389855</v>
      </c>
      <c r="F15" s="17">
        <f>PEARSON(Sheet2!$B15:$O15,AL_3)</f>
        <v>0.40068422347846855</v>
      </c>
      <c r="G15" s="17">
        <f>PEARSON(Sheet2!$B15:$O15,FA_12)</f>
        <v>0.39391464958389855</v>
      </c>
      <c r="H15" s="17">
        <f>PEARSON(Sheet2!$B15:$O15,FA_8)</f>
        <v>0.42768669118831804</v>
      </c>
      <c r="I15" s="17">
        <f>PEARSON(Sheet2!$B15:$O15,WM_8)</f>
        <v>0.42315622645398748</v>
      </c>
      <c r="J15" s="17">
        <f>PEARSON(Sheet2!$B15:$O15,AL_4)</f>
        <v>0.46057084735087978</v>
      </c>
      <c r="K15" s="17">
        <f>PEARSON(Sheet2!$B15:$O15,WH_22)</f>
        <v>0.49376900798213319</v>
      </c>
      <c r="L15" s="17">
        <f>PEARSON(Sheet2!$B15:$O15,FA_11)</f>
        <v>0.59337445269254618</v>
      </c>
      <c r="M15" s="17">
        <f>PEARSON(Sheet2!$B15:$O15,GR_1)</f>
        <v>0.86672944473844404</v>
      </c>
      <c r="N15" s="17">
        <f>PEARSON(Sheet2!$B15:$O15,GR_13)</f>
        <v>0.89575072968649838</v>
      </c>
      <c r="O15" s="17">
        <f>PEARSON(Sheet2!$B15:$O15,GR_15)</f>
        <v>1</v>
      </c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</row>
    <row r="16" spans="1:38" x14ac:dyDescent="0.2">
      <c r="A16" s="15" t="s">
        <v>32</v>
      </c>
      <c r="B16" s="17">
        <f>PEARSON(Sheet2!B16:O16,GR_2)</f>
        <v>-1.4837560097941387E-2</v>
      </c>
      <c r="C16" s="17">
        <f>PEARSON(Sheet2!B16:O16,FA_15)</f>
        <v>-2.5664013352778641E-4</v>
      </c>
      <c r="D16" s="17">
        <f>PEARSON(Sheet2!B16:O16,FA_10)</f>
        <v>-1.4994672907041694E-2</v>
      </c>
      <c r="E16" s="17">
        <f>PEARSON(Sheet2!B16:O16,FA_12)</f>
        <v>-9.5827313016635437E-3</v>
      </c>
      <c r="F16" s="17">
        <f>PEARSON(Sheet2!$B16:$O16,AL_3)</f>
        <v>-2.6502513818296037E-3</v>
      </c>
      <c r="G16" s="17">
        <f>PEARSON(Sheet2!$B16:$O16,FA_12)</f>
        <v>-9.5827313016635437E-3</v>
      </c>
      <c r="H16" s="17">
        <f>PEARSON(Sheet2!$B16:$O16,FA_8)</f>
        <v>2.8399284769871455E-2</v>
      </c>
      <c r="I16" s="17">
        <f>PEARSON(Sheet2!$B16:$O16,WM_8)</f>
        <v>2.2650127982269348E-2</v>
      </c>
      <c r="J16" s="17">
        <f>PEARSON(Sheet2!$B16:$O16,AL_4)</f>
        <v>6.404147712600286E-2</v>
      </c>
      <c r="K16" s="17">
        <f>PEARSON(Sheet2!$B16:$O16,WH_22)</f>
        <v>0.10113284950825659</v>
      </c>
      <c r="L16" s="17">
        <f>PEARSON(Sheet2!$B16:$O16,FA_11)</f>
        <v>0.21901054771788137</v>
      </c>
      <c r="M16" s="17">
        <f>PEARSON(Sheet2!$B16:$O16,GR_1)</f>
        <v>0.59424220325959076</v>
      </c>
      <c r="N16" s="17">
        <f>PEARSON(Sheet2!$B16:$O16,GR_13)</f>
        <v>0.64031377042735038</v>
      </c>
      <c r="O16" s="17">
        <f>PEARSON(Sheet2!$B16:$O16,GR_15)</f>
        <v>0.91461101837451531</v>
      </c>
      <c r="P16" s="17">
        <f>PEARSON(Sheet2!$B16:$O16,GR_6)</f>
        <v>0.99999999999999978</v>
      </c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</row>
    <row r="17" spans="1:38" x14ac:dyDescent="0.2">
      <c r="A17" s="15" t="s">
        <v>33</v>
      </c>
      <c r="B17" s="17">
        <f>PEARSON(Sheet2!B17:O17,GR_2)</f>
        <v>0.13433070928354948</v>
      </c>
      <c r="C17" s="17">
        <f>PEARSON(Sheet2!B17:O17,FA_15)</f>
        <v>0.14655291059730957</v>
      </c>
      <c r="D17" s="17">
        <f>PEARSON(Sheet2!B17:O17,FA_10)</f>
        <v>0.131303119323433</v>
      </c>
      <c r="E17" s="17">
        <f>PEARSON(Sheet2!B17:O17,FA_12)</f>
        <v>0.13736425580025072</v>
      </c>
      <c r="F17" s="17">
        <f>PEARSON(Sheet2!$B17:$O17,AL_3)</f>
        <v>0.14407985822412925</v>
      </c>
      <c r="G17" s="17">
        <f>PEARSON(Sheet2!$B17:$O17,FA_12)</f>
        <v>0.13736425580025072</v>
      </c>
      <c r="H17" s="17">
        <f>PEARSON(Sheet2!$B17:$O17,FA_8)</f>
        <v>0.18055200148012412</v>
      </c>
      <c r="I17" s="17">
        <f>PEARSON(Sheet2!$B17:$O17,WM_8)</f>
        <v>0.1712006038277695</v>
      </c>
      <c r="J17" s="17">
        <f>PEARSON(Sheet2!$B17:$O17,AL_4)</f>
        <v>0.21038804359786961</v>
      </c>
      <c r="K17" s="17">
        <f>PEARSON(Sheet2!$B17:$O17,WH_22)</f>
        <v>0.24729188735978286</v>
      </c>
      <c r="L17" s="17">
        <f>PEARSON(Sheet2!$B17:$O17,FA_11)</f>
        <v>0.35757468762765865</v>
      </c>
      <c r="M17" s="17">
        <f>PEARSON(Sheet2!$B17:$O17,GR_1)</f>
        <v>0.70555677292884844</v>
      </c>
      <c r="N17" s="17">
        <f>PEARSON(Sheet2!$B17:$O17,GR_13)</f>
        <v>0.74528676909268299</v>
      </c>
      <c r="O17" s="17">
        <f>PEARSON(Sheet2!$B17:$O17,GR_15)</f>
        <v>0.95937725282250885</v>
      </c>
      <c r="P17" s="17">
        <f>PEARSON(Sheet2!$B17:$O17,GR_6)</f>
        <v>0.98399094233543882</v>
      </c>
      <c r="Q17" s="17">
        <f>PEARSON(Sheet2!$B17:$O17,WH_9)</f>
        <v>0.99999999999999989</v>
      </c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</row>
    <row r="18" spans="1:38" x14ac:dyDescent="0.2">
      <c r="A18" s="15" t="s">
        <v>34</v>
      </c>
      <c r="B18" s="17">
        <f>PEARSON(Sheet2!B18:O18,GR_2)</f>
        <v>0.70979001720100476</v>
      </c>
      <c r="C18" s="17">
        <f>PEARSON(Sheet2!B18:O18,FA_15)</f>
        <v>0.71911250540053806</v>
      </c>
      <c r="D18" s="17">
        <f>PEARSON(Sheet2!B18:O18,FA_10)</f>
        <v>0.70821614283284673</v>
      </c>
      <c r="E18" s="17">
        <f>PEARSON(Sheet2!B18:O18,FA_12)</f>
        <v>0.71262745600124699</v>
      </c>
      <c r="F18" s="17">
        <f>PEARSON(Sheet2!$B18:$O18,AL_3)</f>
        <v>0.7172455561130211</v>
      </c>
      <c r="G18" s="17">
        <f>PEARSON(Sheet2!$B18:$O18,FA_12)</f>
        <v>0.71262745600124699</v>
      </c>
      <c r="H18" s="17">
        <f>PEARSON(Sheet2!$B18:$O18,FA_8)</f>
        <v>0.74031294362801736</v>
      </c>
      <c r="I18" s="17">
        <f>PEARSON(Sheet2!$B18:$O18,WM_8)</f>
        <v>0.7355523357268805</v>
      </c>
      <c r="J18" s="17">
        <f>PEARSON(Sheet2!$B18:$O18,AL_4)</f>
        <v>0.76289908684564578</v>
      </c>
      <c r="K18" s="17">
        <f>PEARSON(Sheet2!$B18:$O18,WH_22)</f>
        <v>0.78593088779226561</v>
      </c>
      <c r="L18" s="17">
        <f>PEARSON(Sheet2!$B18:$O18,FA_11)</f>
        <v>0.85222102042371795</v>
      </c>
      <c r="M18" s="17">
        <f>PEARSON(Sheet2!$B18:$O18,GR_1)</f>
        <v>0.99094371338302312</v>
      </c>
      <c r="N18" s="17">
        <f>PEARSON(Sheet2!$B18:$O18,GR_13)</f>
        <v>0.99551539195902139</v>
      </c>
      <c r="O18" s="17">
        <f>PEARSON(Sheet2!$B18:$O18,GR_15)</f>
        <v>0.92212442898569147</v>
      </c>
      <c r="P18" s="17">
        <f>PEARSON(Sheet2!$B18:$O18,GR_6)</f>
        <v>0.69199890428999933</v>
      </c>
      <c r="Q18" s="17">
        <f>PEARSON(Sheet2!$B18:$O18,WH_9)</f>
        <v>0.79114639671835685</v>
      </c>
      <c r="R18" s="17">
        <f>PEARSON(Sheet2!$B18:$O18,WH_21)</f>
        <v>1.0000000000000002</v>
      </c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</row>
    <row r="19" spans="1:38" x14ac:dyDescent="0.2">
      <c r="A19" s="15" t="s">
        <v>35</v>
      </c>
      <c r="B19" s="17">
        <f>PEARSON(Sheet2!B19:O19,GR_2)</f>
        <v>0.85337749659009055</v>
      </c>
      <c r="C19" s="17">
        <f>PEARSON(Sheet2!B19:O19,FA_15)</f>
        <v>0.85915973571391746</v>
      </c>
      <c r="D19" s="17">
        <f>PEARSON(Sheet2!B19:O19,FA_10)</f>
        <v>0.85108734468101344</v>
      </c>
      <c r="E19" s="17">
        <f>PEARSON(Sheet2!B19:O19,FA_12)</f>
        <v>0.8544289283922506</v>
      </c>
      <c r="F19" s="17">
        <f>PEARSON(Sheet2!$B19:$O19,AL_3)</f>
        <v>0.85835485013469048</v>
      </c>
      <c r="G19" s="17">
        <f>PEARSON(Sheet2!$B19:$O19,FA_12)</f>
        <v>0.8544289283922506</v>
      </c>
      <c r="H19" s="17">
        <f>PEARSON(Sheet2!$B19:$O19,FA_8)</f>
        <v>0.8758555206651939</v>
      </c>
      <c r="I19" s="17">
        <f>PEARSON(Sheet2!$B19:$O19,WM_8)</f>
        <v>0.87158465348850211</v>
      </c>
      <c r="J19" s="17">
        <f>PEARSON(Sheet2!$B19:$O19,AL_4)</f>
        <v>0.89137298681900079</v>
      </c>
      <c r="K19" s="17">
        <f>PEARSON(Sheet2!$B19:$O19,WH_22)</f>
        <v>0.90756243781836099</v>
      </c>
      <c r="L19" s="17">
        <f>PEARSON(Sheet2!$B19:$O19,FA_11)</f>
        <v>0.94921428706471123</v>
      </c>
      <c r="M19" s="17">
        <f>PEARSON(Sheet2!$B19:$O19,GR_1)</f>
        <v>0.99099303616548196</v>
      </c>
      <c r="N19" s="17">
        <f>PEARSON(Sheet2!$B19:$O19,GR_13)</f>
        <v>0.98398053351027426</v>
      </c>
      <c r="O19" s="17">
        <f>PEARSON(Sheet2!$B19:$O19,GR_15)</f>
        <v>0.80715175794606264</v>
      </c>
      <c r="P19" s="17">
        <f>PEARSON(Sheet2!$B19:$O19,GR_6)</f>
        <v>0.50253931071823932</v>
      </c>
      <c r="Q19" s="17">
        <f>PEARSON(Sheet2!$B19:$O19,WH_9)</f>
        <v>0.6278723521985794</v>
      </c>
      <c r="R19" s="17">
        <f>PEARSON(Sheet2!$B19:$O19,WH_21)</f>
        <v>0.9686296145197314</v>
      </c>
      <c r="S19" s="17">
        <f>PEARSON(Sheet2!$B19:$O19,WH_25)</f>
        <v>0.99999999999999978</v>
      </c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</row>
    <row r="20" spans="1:38" x14ac:dyDescent="0.2">
      <c r="A20" s="15" t="s">
        <v>36</v>
      </c>
      <c r="B20" s="17">
        <f>PEARSON(Sheet2!B20:O20,GR_2)</f>
        <v>0.7048345724410201</v>
      </c>
      <c r="C20" s="17">
        <f>PEARSON(Sheet2!B20:O20,FA_15)</f>
        <v>0.70758893145413004</v>
      </c>
      <c r="D20" s="17">
        <f>PEARSON(Sheet2!B20:O20,FA_10)</f>
        <v>0.69629537516639861</v>
      </c>
      <c r="E20" s="17">
        <f>PEARSON(Sheet2!B20:O20,FA_12)</f>
        <v>0.70158268778690114</v>
      </c>
      <c r="F20" s="17">
        <f>PEARSON(Sheet2!$B20:$O20,AL_3)</f>
        <v>0.7060641084009639</v>
      </c>
      <c r="G20" s="17">
        <f>PEARSON(Sheet2!$B20:$O20,FA_12)</f>
        <v>0.70158268778690114</v>
      </c>
      <c r="H20" s="17">
        <f>PEARSON(Sheet2!$B20:$O20,FA_8)</f>
        <v>0.74228651933450129</v>
      </c>
      <c r="I20" s="17">
        <f>PEARSON(Sheet2!$B20:$O20,WM_8)</f>
        <v>0.7280704096783126</v>
      </c>
      <c r="J20" s="17">
        <f>PEARSON(Sheet2!$B20:$O20,AL_4)</f>
        <v>0.75153811388323244</v>
      </c>
      <c r="K20" s="17">
        <f>PEARSON(Sheet2!$B20:$O20,WH_22)</f>
        <v>0.77435394257769419</v>
      </c>
      <c r="L20" s="17">
        <f>PEARSON(Sheet2!$B20:$O20,FA_11)</f>
        <v>0.82975270304813287</v>
      </c>
      <c r="M20" s="17">
        <f>PEARSON(Sheet2!$B20:$O20,GR_1)</f>
        <v>0.95768593686413772</v>
      </c>
      <c r="N20" s="17">
        <f>PEARSON(Sheet2!$B20:$O20,GR_13)</f>
        <v>0.96052381227518846</v>
      </c>
      <c r="O20" s="17">
        <f>PEARSON(Sheet2!$B20:$O20,GR_15)</f>
        <v>0.87103436581238802</v>
      </c>
      <c r="P20" s="17">
        <f>PEARSON(Sheet2!$B20:$O20,GR_6)</f>
        <v>0.63958775636313048</v>
      </c>
      <c r="Q20" s="17">
        <f>PEARSON(Sheet2!$B20:$O20,WH_9)</f>
        <v>0.7625702094588559</v>
      </c>
      <c r="R20" s="17">
        <f>PEARSON(Sheet2!$B20:$O20,WH_21)</f>
        <v>0.9653411713959279</v>
      </c>
      <c r="S20" s="17">
        <f>PEARSON(Sheet2!$B20:$O20,WH_25)</f>
        <v>0.95435294416183181</v>
      </c>
      <c r="T20" s="17">
        <f>PEARSON(Sheet2!$B20:$O20,WH_26)</f>
        <v>0.99999999999999989</v>
      </c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</row>
    <row r="21" spans="1:38" x14ac:dyDescent="0.2">
      <c r="A21" s="15" t="s">
        <v>37</v>
      </c>
      <c r="B21" s="17">
        <f>PEARSON(Sheet2!B21:O21,GR_2)</f>
        <v>0.82693218165001769</v>
      </c>
      <c r="C21" s="17">
        <f>PEARSON(Sheet2!B21:O21,FA_15)</f>
        <v>0.83268400592451919</v>
      </c>
      <c r="D21" s="17">
        <f>PEARSON(Sheet2!B21:O21,FA_10)</f>
        <v>0.82380271781846048</v>
      </c>
      <c r="E21" s="17">
        <f>PEARSON(Sheet2!B21:O21,FA_12)</f>
        <v>0.82760114067995916</v>
      </c>
      <c r="F21" s="17">
        <f>PEARSON(Sheet2!$B21:$O21,AL_3)</f>
        <v>0.8314894438906768</v>
      </c>
      <c r="G21" s="17">
        <f>PEARSON(Sheet2!$B21:$O21,FA_12)</f>
        <v>0.82760114067995916</v>
      </c>
      <c r="H21" s="17">
        <f>PEARSON(Sheet2!$B21:$O21,FA_8)</f>
        <v>0.85249530196778778</v>
      </c>
      <c r="I21" s="17">
        <f>PEARSON(Sheet2!$B21:$O21,WM_8)</f>
        <v>0.8466204167879402</v>
      </c>
      <c r="J21" s="17">
        <f>PEARSON(Sheet2!$B21:$O21,AL_4)</f>
        <v>0.86853066673895252</v>
      </c>
      <c r="K21" s="17">
        <f>PEARSON(Sheet2!$B21:$O21,WH_22)</f>
        <v>0.88515024078481808</v>
      </c>
      <c r="L21" s="17">
        <f>PEARSON(Sheet2!$B21:$O21,FA_11)</f>
        <v>0.93092357540428794</v>
      </c>
      <c r="M21" s="17">
        <f>PEARSON(Sheet2!$B21:$O21,GR_1)</f>
        <v>0.99387334923790405</v>
      </c>
      <c r="N21" s="17">
        <f>PEARSON(Sheet2!$B21:$O21,GR_13)</f>
        <v>0.9880379440446132</v>
      </c>
      <c r="O21" s="17">
        <f>PEARSON(Sheet2!$B21:$O21,GR_15)</f>
        <v>0.83050251454545121</v>
      </c>
      <c r="P21" s="17">
        <f>PEARSON(Sheet2!$B21:$O21,GR_6)</f>
        <v>0.5408424619862684</v>
      </c>
      <c r="Q21" s="17">
        <f>PEARSON(Sheet2!$B21:$O21,WH_9)</f>
        <v>0.664367910380666</v>
      </c>
      <c r="R21" s="17">
        <f>PEARSON(Sheet2!$B21:$O21,WH_21)</f>
        <v>0.97962131077472403</v>
      </c>
      <c r="S21" s="17">
        <f>PEARSON(Sheet2!$B21:$O21,WH_25)</f>
        <v>0.9968590933689031</v>
      </c>
      <c r="T21" s="17">
        <f>PEARSON(Sheet2!$B21:$O21,WH_26)</f>
        <v>0.96741813803044097</v>
      </c>
      <c r="U21" s="17">
        <f>PEARSON(Sheet2!$B21:$O21,WH_19)</f>
        <v>1</v>
      </c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</row>
    <row r="22" spans="1:38" x14ac:dyDescent="0.2">
      <c r="A22" s="15" t="s">
        <v>38</v>
      </c>
      <c r="B22" s="17">
        <f>PEARSON(Sheet2!B22:O22,GR_2)</f>
        <v>0.90535623564968781</v>
      </c>
      <c r="C22" s="17">
        <f>PEARSON(Sheet2!B22:O22,FA_15)</f>
        <v>0.90967332637506593</v>
      </c>
      <c r="D22" s="17">
        <f>PEARSON(Sheet2!B22:O22,FA_10)</f>
        <v>0.90352643460591897</v>
      </c>
      <c r="E22" s="17">
        <f>PEARSON(Sheet2!B22:O22,FA_12)</f>
        <v>0.90586533975950601</v>
      </c>
      <c r="F22" s="17">
        <f>PEARSON(Sheet2!$B22:$O22,AL_3)</f>
        <v>0.90875024549993544</v>
      </c>
      <c r="G22" s="17">
        <f>PEARSON(Sheet2!$B22:$O22,FA_12)</f>
        <v>0.90586533975950601</v>
      </c>
      <c r="H22" s="17">
        <f>PEARSON(Sheet2!$B22:$O22,FA_8)</f>
        <v>0.92418122284857518</v>
      </c>
      <c r="I22" s="17">
        <f>PEARSON(Sheet2!$B22:$O22,WM_8)</f>
        <v>0.92035387163527493</v>
      </c>
      <c r="J22" s="17">
        <f>PEARSON(Sheet2!$B22:$O22,AL_4)</f>
        <v>0.93529256173850706</v>
      </c>
      <c r="K22" s="17">
        <f>PEARSON(Sheet2!$B22:$O22,WH_22)</f>
        <v>0.94734628631868512</v>
      </c>
      <c r="L22" s="17">
        <f>PEARSON(Sheet2!$B22:$O22,FA_11)</f>
        <v>0.9755279195207357</v>
      </c>
      <c r="M22" s="17">
        <f>PEARSON(Sheet2!$B22:$O22,GR_1)</f>
        <v>0.9737098452617432</v>
      </c>
      <c r="N22" s="17">
        <f>PEARSON(Sheet2!$B22:$O22,GR_13)</f>
        <v>0.95866735796163194</v>
      </c>
      <c r="O22" s="17">
        <f>PEARSON(Sheet2!$B22:$O22,GR_15)</f>
        <v>0.73601560012153078</v>
      </c>
      <c r="P22" s="17">
        <f>PEARSON(Sheet2!$B22:$O22,GR_6)</f>
        <v>0.40383957384845576</v>
      </c>
      <c r="Q22" s="17">
        <f>PEARSON(Sheet2!$B22:$O22,WH_9)</f>
        <v>0.53889138883542886</v>
      </c>
      <c r="R22" s="17">
        <f>PEARSON(Sheet2!$B22:$O22,WH_21)</f>
        <v>0.93858746591130349</v>
      </c>
      <c r="S22" s="17">
        <f>PEARSON(Sheet2!$B22:$O22,WH_25)</f>
        <v>0.99185440226623212</v>
      </c>
      <c r="T22" s="17">
        <f>PEARSON(Sheet2!$B22:$O22,WH_26)</f>
        <v>0.92752678278685718</v>
      </c>
      <c r="U22" s="17">
        <f>PEARSON(Sheet2!$B22:$O22,WH_19)</f>
        <v>0.98646837594130576</v>
      </c>
      <c r="V22" s="17">
        <f>PEARSON(Sheet2!$B22:$O22,AL_13)</f>
        <v>1</v>
      </c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</row>
    <row r="23" spans="1:38" x14ac:dyDescent="0.2">
      <c r="A23" s="15" t="s">
        <v>39</v>
      </c>
      <c r="B23" s="17">
        <f>PEARSON(Sheet2!B23:O23,GR_2)</f>
        <v>0.92054519913963717</v>
      </c>
      <c r="C23" s="17">
        <f>PEARSON(Sheet2!B23:O23,FA_15)</f>
        <v>0.92231820357583016</v>
      </c>
      <c r="D23" s="17">
        <f>PEARSON(Sheet2!B23:O23,FA_10)</f>
        <v>0.92471661045112985</v>
      </c>
      <c r="E23" s="17">
        <f>PEARSON(Sheet2!B23:O23,FA_12)</f>
        <v>0.92218603207744876</v>
      </c>
      <c r="F23" s="17">
        <f>PEARSON(Sheet2!$B23:$O23,AL_3)</f>
        <v>0.92160310739812223</v>
      </c>
      <c r="G23" s="17">
        <f>PEARSON(Sheet2!$B23:$O23,FA_12)</f>
        <v>0.92218603207744876</v>
      </c>
      <c r="H23" s="17">
        <f>PEARSON(Sheet2!$B23:$O23,FA_8)</f>
        <v>0.91787198640396439</v>
      </c>
      <c r="I23" s="17">
        <f>PEARSON(Sheet2!$B23:$O23,WM_8)</f>
        <v>0.92051858996969371</v>
      </c>
      <c r="J23" s="17">
        <f>PEARSON(Sheet2!$B23:$O23,AL_4)</f>
        <v>0.92371621884665578</v>
      </c>
      <c r="K23" s="17">
        <f>PEARSON(Sheet2!$B23:$O23,WH_22)</f>
        <v>0.91623610969458935</v>
      </c>
      <c r="L23" s="17">
        <f>PEARSON(Sheet2!$B23:$O23,FA_11)</f>
        <v>0.90687329294989294</v>
      </c>
      <c r="M23" s="17">
        <f>PEARSON(Sheet2!$B23:$O23,GR_1)</f>
        <v>0.75555910834765316</v>
      </c>
      <c r="N23" s="17">
        <f>PEARSON(Sheet2!$B23:$O23,GR_13)</f>
        <v>0.71097669008287379</v>
      </c>
      <c r="O23" s="17">
        <f>PEARSON(Sheet2!$B23:$O23,GR_15)</f>
        <v>0.37897324156294188</v>
      </c>
      <c r="P23" s="17">
        <f>PEARSON(Sheet2!$B23:$O23,GR_6)</f>
        <v>1.7040552320698302E-2</v>
      </c>
      <c r="Q23" s="17">
        <f>PEARSON(Sheet2!$B23:$O23,WH_9)</f>
        <v>0.1407981883987614</v>
      </c>
      <c r="R23" s="17">
        <f>PEARSON(Sheet2!$B23:$O23,WH_21)</f>
        <v>0.68070673414174032</v>
      </c>
      <c r="S23" s="17">
        <f>PEARSON(Sheet2!$B23:$O23,WH_25)</f>
        <v>0.79019460422737708</v>
      </c>
      <c r="T23" s="17">
        <f>PEARSON(Sheet2!$B23:$O23,WH_26)</f>
        <v>0.6422129284064505</v>
      </c>
      <c r="U23" s="17">
        <f>PEARSON(Sheet2!$B23:$O23,WH_19)</f>
        <v>0.77793088656860865</v>
      </c>
      <c r="V23" s="17">
        <f>PEARSON(Sheet2!$B23:$O23,AL_13)</f>
        <v>0.84675592108887809</v>
      </c>
      <c r="W23" s="17">
        <f>PEARSON(Sheet2!$B23:$O23,FA_23)</f>
        <v>1</v>
      </c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</row>
    <row r="24" spans="1:38" x14ac:dyDescent="0.2">
      <c r="A24" s="15" t="s">
        <v>40</v>
      </c>
      <c r="B24" s="17">
        <f>PEARSON(Sheet2!B24:O24,GR_2)</f>
        <v>0.97021874010680753</v>
      </c>
      <c r="C24" s="17">
        <f>PEARSON(Sheet2!B24:O24,FA_15)</f>
        <v>0.971108746716698</v>
      </c>
      <c r="D24" s="17">
        <f>PEARSON(Sheet2!B24:O24,FA_10)</f>
        <v>0.96927044780400184</v>
      </c>
      <c r="E24" s="17">
        <f>PEARSON(Sheet2!B24:O24,FA_12)</f>
        <v>0.96935947587607041</v>
      </c>
      <c r="F24" s="17">
        <f>PEARSON(Sheet2!$B24:$O24,AL_3)</f>
        <v>0.97006221540100834</v>
      </c>
      <c r="G24" s="17">
        <f>PEARSON(Sheet2!$B24:$O24,FA_12)</f>
        <v>0.96935947587607041</v>
      </c>
      <c r="H24" s="17">
        <f>PEARSON(Sheet2!$B24:$O24,FA_8)</f>
        <v>0.98072349592281649</v>
      </c>
      <c r="I24" s="17">
        <f>PEARSON(Sheet2!$B24:$O24,WM_8)</f>
        <v>0.97789216767894982</v>
      </c>
      <c r="J24" s="17">
        <f>PEARSON(Sheet2!$B24:$O24,AL_4)</f>
        <v>0.9808183074914989</v>
      </c>
      <c r="K24" s="17">
        <f>PEARSON(Sheet2!$B24:$O24,WH_22)</f>
        <v>0.98535853503284265</v>
      </c>
      <c r="L24" s="17">
        <f>PEARSON(Sheet2!$B24:$O24,FA_11)</f>
        <v>0.98513751668001459</v>
      </c>
      <c r="M24" s="17">
        <f>PEARSON(Sheet2!$B24:$O24,GR_1)</f>
        <v>0.89365776522024265</v>
      </c>
      <c r="N24" s="17">
        <f>PEARSON(Sheet2!$B24:$O24,GR_13)</f>
        <v>0.86331670103076952</v>
      </c>
      <c r="O24" s="17">
        <f>PEARSON(Sheet2!$B24:$O24,GR_15)</f>
        <v>0.55719447998164451</v>
      </c>
      <c r="P24" s="17">
        <f>PEARSON(Sheet2!$B24:$O24,GR_6)</f>
        <v>0.18362030998441964</v>
      </c>
      <c r="Q24" s="17">
        <f>PEARSON(Sheet2!$B24:$O24,WH_9)</f>
        <v>0.33288994163491259</v>
      </c>
      <c r="R24" s="17">
        <f>PEARSON(Sheet2!$B24:$O24,WH_21)</f>
        <v>0.83198241761446201</v>
      </c>
      <c r="S24" s="17">
        <f>PEARSON(Sheet2!$B24:$O24,WH_25)</f>
        <v>0.93123062146989044</v>
      </c>
      <c r="T24" s="17">
        <f>PEARSON(Sheet2!$B24:$O24,WH_26)</f>
        <v>0.83277474756411674</v>
      </c>
      <c r="U24" s="17">
        <f>PEARSON(Sheet2!$B24:$O24,WH_19)</f>
        <v>0.91825127982304666</v>
      </c>
      <c r="V24" s="17">
        <f>PEARSON(Sheet2!$B24:$O24,AL_13)</f>
        <v>0.96922676849783218</v>
      </c>
      <c r="W24" s="17">
        <f>PEARSON(Sheet2!$B24:$O24,FA_23)</f>
        <v>0.91498263319611273</v>
      </c>
      <c r="X24" s="17">
        <f>PEARSON(Sheet2!$B24:$O24,OH_7)</f>
        <v>1</v>
      </c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</row>
    <row r="25" spans="1:38" x14ac:dyDescent="0.2">
      <c r="A25" s="15" t="s">
        <v>41</v>
      </c>
      <c r="B25" s="17">
        <f>PEARSON(Sheet2!B25:O25,GR_2)</f>
        <v>0.89697578356067142</v>
      </c>
      <c r="C25" s="17">
        <f>PEARSON(Sheet2!B25:O25,FA_15)</f>
        <v>0.90295855421018756</v>
      </c>
      <c r="D25" s="17">
        <f>PEARSON(Sheet2!B25:O25,FA_10)</f>
        <v>0.89686948426079205</v>
      </c>
      <c r="E25" s="17">
        <f>PEARSON(Sheet2!B25:O25,FA_12)</f>
        <v>0.89913428285663555</v>
      </c>
      <c r="F25" s="17">
        <f>PEARSON(Sheet2!$B25:$O25,AL_3)</f>
        <v>0.90206716818915056</v>
      </c>
      <c r="G25" s="17">
        <f>PEARSON(Sheet2!$B25:$O25,FA_12)</f>
        <v>0.89913428285663555</v>
      </c>
      <c r="H25" s="17">
        <f>PEARSON(Sheet2!$B25:$O25,FA_8)</f>
        <v>0.91379155604554518</v>
      </c>
      <c r="I25" s="17">
        <f>PEARSON(Sheet2!$B25:$O25,WM_8)</f>
        <v>0.91189136640819879</v>
      </c>
      <c r="J25" s="17">
        <f>PEARSON(Sheet2!$B25:$O25,AL_4)</f>
        <v>0.93034045755283323</v>
      </c>
      <c r="K25" s="17">
        <f>PEARSON(Sheet2!$B25:$O25,WH_22)</f>
        <v>0.93973887782725285</v>
      </c>
      <c r="L25" s="17">
        <f>PEARSON(Sheet2!$B25:$O25,FA_11)</f>
        <v>0.97001398067236178</v>
      </c>
      <c r="M25" s="17">
        <f>PEARSON(Sheet2!$B25:$O25,GR_1)</f>
        <v>0.96919689513861274</v>
      </c>
      <c r="N25" s="17">
        <f>PEARSON(Sheet2!$B25:$O25,GR_13)</f>
        <v>0.95319471201725348</v>
      </c>
      <c r="O25" s="17">
        <f>PEARSON(Sheet2!$B25:$O25,GR_15)</f>
        <v>0.73501339903701779</v>
      </c>
      <c r="P25" s="17">
        <f>PEARSON(Sheet2!$B25:$O25,GR_6)</f>
        <v>0.40696151094489935</v>
      </c>
      <c r="Q25" s="17">
        <f>PEARSON(Sheet2!$B25:$O25,WH_9)</f>
        <v>0.53375122805238795</v>
      </c>
      <c r="R25" s="17">
        <f>PEARSON(Sheet2!$B25:$O25,WH_21)</f>
        <v>0.93692572527667906</v>
      </c>
      <c r="S25" s="17">
        <f>PEARSON(Sheet2!$B25:$O25,WH_25)</f>
        <v>0.98074127033484371</v>
      </c>
      <c r="T25" s="17">
        <f>PEARSON(Sheet2!$B25:$O25,WH_26)</f>
        <v>0.90374979054305382</v>
      </c>
      <c r="U25" s="17">
        <f>PEARSON(Sheet2!$B25:$O25,WH_19)</f>
        <v>0.9797651887922576</v>
      </c>
      <c r="V25" s="17">
        <f>PEARSON(Sheet2!$B25:$O25,AL_13)</f>
        <v>0.99087519655286826</v>
      </c>
      <c r="W25" s="17">
        <f>PEARSON(Sheet2!$B25:$O25,FA_23)</f>
        <v>0.87391085757663323</v>
      </c>
      <c r="X25" s="17">
        <f>PEARSON(Sheet2!$B25:$O25,OH_7)</f>
        <v>0.95832236981287111</v>
      </c>
      <c r="Y25" s="17">
        <f>PEARSON(Sheet2!$B25:$O25,OH_6)</f>
        <v>1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</row>
    <row r="26" spans="1:38" x14ac:dyDescent="0.2">
      <c r="A26" s="15" t="s">
        <v>42</v>
      </c>
      <c r="B26" s="17">
        <f>PEARSON(Sheet2!B26:O26,GR_2)</f>
        <v>0.54228870985869304</v>
      </c>
      <c r="C26" s="17">
        <f>PEARSON(Sheet2!B26:O26,FA_15)</f>
        <v>0.54981818323953202</v>
      </c>
      <c r="D26" s="17">
        <f>PEARSON(Sheet2!B26:O26,FA_10)</f>
        <v>0.54141268703300283</v>
      </c>
      <c r="E26" s="17">
        <f>PEARSON(Sheet2!B26:O26,FA_12)</f>
        <v>0.54248151543754575</v>
      </c>
      <c r="F26" s="17">
        <f>PEARSON(Sheet2!$B26:$O26,AL_3)</f>
        <v>0.54764964250732007</v>
      </c>
      <c r="G26" s="17">
        <f>PEARSON(Sheet2!$B26:$O26,FA_12)</f>
        <v>0.54248151543754575</v>
      </c>
      <c r="H26" s="17">
        <f>PEARSON(Sheet2!$B26:$O26,FA_8)</f>
        <v>0.58365908148818546</v>
      </c>
      <c r="I26" s="17">
        <f>PEARSON(Sheet2!$B26:$O26,WM_8)</f>
        <v>0.57338671689648646</v>
      </c>
      <c r="J26" s="17">
        <f>PEARSON(Sheet2!$B26:$O26,AL_4)</f>
        <v>0.60160731622924146</v>
      </c>
      <c r="K26" s="17">
        <f>PEARSON(Sheet2!$B26:$O26,WH_22)</f>
        <v>0.62976661640638332</v>
      </c>
      <c r="L26" s="17">
        <f>PEARSON(Sheet2!$B26:$O26,FA_11)</f>
        <v>0.70795235523025901</v>
      </c>
      <c r="M26" s="17">
        <f>PEARSON(Sheet2!$B26:$O26,GR_1)</f>
        <v>0.91710012385326911</v>
      </c>
      <c r="N26" s="17">
        <f>PEARSON(Sheet2!$B26:$O26,GR_13)</f>
        <v>0.92845004730185765</v>
      </c>
      <c r="O26" s="17">
        <f>PEARSON(Sheet2!$B26:$O26,GR_15)</f>
        <v>0.93803084152256744</v>
      </c>
      <c r="P26" s="17">
        <f>PEARSON(Sheet2!$B26:$O26,GR_6)</f>
        <v>0.78579124270881928</v>
      </c>
      <c r="Q26" s="17">
        <f>PEARSON(Sheet2!$B26:$O26,WH_9)</f>
        <v>0.87213439682037219</v>
      </c>
      <c r="R26" s="17">
        <f>PEARSON(Sheet2!$B26:$O26,WH_21)</f>
        <v>0.95175262549838546</v>
      </c>
      <c r="S26" s="17">
        <f>PEARSON(Sheet2!$B26:$O26,WH_25)</f>
        <v>0.8783234854001053</v>
      </c>
      <c r="T26" s="17">
        <f>PEARSON(Sheet2!$B26:$O26,WH_26)</f>
        <v>0.94722431473762747</v>
      </c>
      <c r="U26" s="17">
        <f>PEARSON(Sheet2!$B26:$O26,WH_19)</f>
        <v>0.90438920955721103</v>
      </c>
      <c r="V26" s="17">
        <f>PEARSON(Sheet2!$B26:$O26,AL_13)</f>
        <v>0.8379294329989021</v>
      </c>
      <c r="W26" s="17">
        <f>PEARSON(Sheet2!$B26:$O26,FA_23)</f>
        <v>0.55595468999713094</v>
      </c>
      <c r="X26" s="17">
        <f>PEARSON(Sheet2!$B26:$O26,OH_7)</f>
        <v>0.71474425203951919</v>
      </c>
      <c r="Y26" s="17">
        <f>PEARSON(Sheet2!$B26:$O26,OH_6)</f>
        <v>0.83182179763055564</v>
      </c>
      <c r="Z26" s="17">
        <f>PEARSON(Sheet2!$B26:$O26,BV_4)</f>
        <v>1</v>
      </c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</row>
    <row r="27" spans="1:38" x14ac:dyDescent="0.2">
      <c r="A27" s="15" t="s">
        <v>43</v>
      </c>
      <c r="B27" s="17">
        <f>PEARSON(Sheet2!B27:O27,GR_2)</f>
        <v>0.41071665238668525</v>
      </c>
      <c r="C27" s="17">
        <f>PEARSON(Sheet2!B27:O27,FA_15)</f>
        <v>0.42453918952820779</v>
      </c>
      <c r="D27" s="17">
        <f>PEARSON(Sheet2!B27:O27,FA_10)</f>
        <v>0.41189539651055973</v>
      </c>
      <c r="E27" s="17">
        <f>PEARSON(Sheet2!B27:O27,FA_12)</f>
        <v>0.41630950005490108</v>
      </c>
      <c r="F27" s="17">
        <f>PEARSON(Sheet2!$B27:$O27,AL_3)</f>
        <v>0.42200429736248352</v>
      </c>
      <c r="G27" s="17">
        <f>PEARSON(Sheet2!$B27:$O27,FA_12)</f>
        <v>0.41630950005490108</v>
      </c>
      <c r="H27" s="17">
        <f>PEARSON(Sheet2!$B27:$O27,FA_8)</f>
        <v>0.44711834525293148</v>
      </c>
      <c r="I27" s="17">
        <f>PEARSON(Sheet2!$B27:$O27,WM_8)</f>
        <v>0.44350194858607128</v>
      </c>
      <c r="J27" s="17">
        <f>PEARSON(Sheet2!$B27:$O27,AL_4)</f>
        <v>0.4837815334183998</v>
      </c>
      <c r="K27" s="17">
        <f>PEARSON(Sheet2!$B27:$O27,WH_22)</f>
        <v>0.51020149483319821</v>
      </c>
      <c r="L27" s="17">
        <f>PEARSON(Sheet2!$B27:$O27,FA_11)</f>
        <v>0.60799169094237959</v>
      </c>
      <c r="M27" s="17">
        <f>PEARSON(Sheet2!$B27:$O27,GR_1)</f>
        <v>0.86712446502425178</v>
      </c>
      <c r="N27" s="17">
        <f>PEARSON(Sheet2!$B27:$O27,GR_13)</f>
        <v>0.88783620456971246</v>
      </c>
      <c r="O27" s="17">
        <f>PEARSON(Sheet2!$B27:$O27,GR_15)</f>
        <v>0.97541939112364395</v>
      </c>
      <c r="P27" s="17">
        <f>PEARSON(Sheet2!$B27:$O27,GR_6)</f>
        <v>0.8829614654189113</v>
      </c>
      <c r="Q27" s="17">
        <f>PEARSON(Sheet2!$B27:$O27,WH_9)</f>
        <v>0.92598405800016692</v>
      </c>
      <c r="R27" s="17">
        <f>PEARSON(Sheet2!$B27:$O27,WH_21)</f>
        <v>0.92199650831114</v>
      </c>
      <c r="S27" s="17">
        <f>PEARSON(Sheet2!$B27:$O27,WH_25)</f>
        <v>0.80278046061481467</v>
      </c>
      <c r="T27" s="17">
        <f>PEARSON(Sheet2!$B27:$O27,WH_26)</f>
        <v>0.85292627700343315</v>
      </c>
      <c r="U27" s="17">
        <f>PEARSON(Sheet2!$B27:$O27,WH_19)</f>
        <v>0.83480724953625363</v>
      </c>
      <c r="V27" s="17">
        <f>PEARSON(Sheet2!$B27:$O27,AL_13)</f>
        <v>0.74448476719498813</v>
      </c>
      <c r="W27" s="17">
        <f>PEARSON(Sheet2!$B27:$O27,FA_23)</f>
        <v>0.46856492454124349</v>
      </c>
      <c r="X27" s="17">
        <f>PEARSON(Sheet2!$B27:$O27,OH_7)</f>
        <v>0.58036264739348786</v>
      </c>
      <c r="Y27" s="17">
        <f>PEARSON(Sheet2!$B27:$O27,OH_6)</f>
        <v>0.76805588293361771</v>
      </c>
      <c r="Z27" s="17">
        <f>PEARSON(Sheet2!$B27:$O27,BV_4)</f>
        <v>0.94006710516768532</v>
      </c>
      <c r="AA27" s="17">
        <f>PEARSON(Sheet2!$B27:$O27,FA_22)</f>
        <v>0.99999999999999978</v>
      </c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</row>
    <row r="28" spans="1:38" x14ac:dyDescent="0.2">
      <c r="A28" s="15" t="s">
        <v>44</v>
      </c>
      <c r="B28" s="17">
        <f>PEARSON(Sheet2!B28:O28,GR_2)</f>
        <v>0.38699887588525089</v>
      </c>
      <c r="C28" s="17">
        <f>PEARSON(Sheet2!B28:O28,FA_15)</f>
        <v>0.39501258307652648</v>
      </c>
      <c r="D28" s="17">
        <f>PEARSON(Sheet2!B28:O28,FA_10)</f>
        <v>0.39623902643809655</v>
      </c>
      <c r="E28" s="17">
        <f>PEARSON(Sheet2!B28:O28,FA_12)</f>
        <v>0.39183884021476151</v>
      </c>
      <c r="F28" s="17">
        <f>PEARSON(Sheet2!$B28:$O28,AL_3)</f>
        <v>0.39279951522744688</v>
      </c>
      <c r="G28" s="17">
        <f>PEARSON(Sheet2!$B28:$O28,FA_12)</f>
        <v>0.39183884021476151</v>
      </c>
      <c r="H28" s="17">
        <f>PEARSON(Sheet2!$B28:$O28,FA_8)</f>
        <v>0.39788005286395212</v>
      </c>
      <c r="I28" s="17">
        <f>PEARSON(Sheet2!$B28:$O28,WM_8)</f>
        <v>0.39912826922729977</v>
      </c>
      <c r="J28" s="17">
        <f>PEARSON(Sheet2!$B28:$O28,AL_4)</f>
        <v>0.42419575553886407</v>
      </c>
      <c r="K28" s="17">
        <f>PEARSON(Sheet2!$B28:$O28,WH_22)</f>
        <v>0.42279410334994966</v>
      </c>
      <c r="L28" s="17">
        <f>PEARSON(Sheet2!$B28:$O28,FA_11)</f>
        <v>0.47112520437652244</v>
      </c>
      <c r="M28" s="17">
        <f>PEARSON(Sheet2!$B28:$O28,GR_1)</f>
        <v>0.53729439040871774</v>
      </c>
      <c r="N28" s="17">
        <f>PEARSON(Sheet2!$B28:$O28,GR_13)</f>
        <v>0.51396981165738176</v>
      </c>
      <c r="O28" s="17">
        <f>PEARSON(Sheet2!$B28:$O28,GR_15)</f>
        <v>0.46570401142235651</v>
      </c>
      <c r="P28" s="17">
        <f>PEARSON(Sheet2!$B28:$O28,GR_6)</f>
        <v>0.35441016981383655</v>
      </c>
      <c r="Q28" s="17">
        <f>PEARSON(Sheet2!$B28:$O28,WH_9)</f>
        <v>0.38161554506452111</v>
      </c>
      <c r="R28" s="17">
        <f>PEARSON(Sheet2!$B28:$O28,WH_21)</f>
        <v>0.54280891600571957</v>
      </c>
      <c r="S28" s="17">
        <f>PEARSON(Sheet2!$B28:$O28,WH_25)</f>
        <v>0.49311490174414935</v>
      </c>
      <c r="T28" s="17">
        <f>PEARSON(Sheet2!$B28:$O28,WH_26)</f>
        <v>0.45780891981478783</v>
      </c>
      <c r="U28" s="17">
        <f>PEARSON(Sheet2!$B28:$O28,WH_19)</f>
        <v>0.5233614660958642</v>
      </c>
      <c r="V28" s="17">
        <f>PEARSON(Sheet2!$B28:$O28,AL_13)</f>
        <v>0.50473641230658461</v>
      </c>
      <c r="W28" s="17">
        <f>PEARSON(Sheet2!$B28:$O28,FA_23)</f>
        <v>0.6970717643827159</v>
      </c>
      <c r="X28" s="17">
        <f>PEARSON(Sheet2!$B28:$O28,OH_7)</f>
        <v>0.48374553474921894</v>
      </c>
      <c r="Y28" s="17">
        <f>PEARSON(Sheet2!$B28:$O28,OH_6)</f>
        <v>0.58024200700143025</v>
      </c>
      <c r="Z28" s="17">
        <f>PEARSON(Sheet2!$B28:$O28,BV_4)</f>
        <v>0.5722760734395036</v>
      </c>
      <c r="AA28" s="17">
        <f>PEARSON(Sheet2!$B28:$O28,FA_22)</f>
        <v>0.6220286853846354</v>
      </c>
      <c r="AB28" s="17">
        <f>PEARSON(Sheet2!$B28:$O28,GA_22)</f>
        <v>1</v>
      </c>
      <c r="AC28" s="17"/>
      <c r="AD28" s="17"/>
      <c r="AE28" s="17"/>
      <c r="AF28" s="17"/>
      <c r="AG28" s="17"/>
      <c r="AH28" s="17"/>
      <c r="AI28" s="17"/>
      <c r="AJ28" s="17"/>
      <c r="AK28" s="17"/>
      <c r="AL28" s="17"/>
    </row>
    <row r="29" spans="1:38" x14ac:dyDescent="0.2">
      <c r="A29" s="15" t="s">
        <v>45</v>
      </c>
      <c r="B29" s="17">
        <f>PEARSON(Sheet2!B29:O29,GR_2)</f>
        <v>9.5678510724760288E-2</v>
      </c>
      <c r="C29" s="17">
        <f>PEARSON(Sheet2!B29:O29,FA_15)</f>
        <v>0.10364848680338551</v>
      </c>
      <c r="D29" s="17">
        <f>PEARSON(Sheet2!B29:O29,FA_10)</f>
        <v>0.10434720899319144</v>
      </c>
      <c r="E29" s="17">
        <f>PEARSON(Sheet2!B29:O29,FA_12)</f>
        <v>0.10099290770059306</v>
      </c>
      <c r="F29" s="17">
        <f>PEARSON(Sheet2!$B29:$O29,AL_3)</f>
        <v>0.10119730310298085</v>
      </c>
      <c r="G29" s="17">
        <f>PEARSON(Sheet2!$B29:$O29,FA_12)</f>
        <v>0.10099290770059306</v>
      </c>
      <c r="H29" s="17">
        <f>PEARSON(Sheet2!$B29:$O29,FA_8)</f>
        <v>0.10391080430590298</v>
      </c>
      <c r="I29" s="17">
        <f>PEARSON(Sheet2!$B29:$O29,WM_8)</f>
        <v>0.10569524305116697</v>
      </c>
      <c r="J29" s="17">
        <f>PEARSON(Sheet2!$B29:$O29,AL_4)</f>
        <v>0.13667204899646146</v>
      </c>
      <c r="K29" s="17">
        <f>PEARSON(Sheet2!$B29:$O29,WH_22)</f>
        <v>0.12631731029517435</v>
      </c>
      <c r="L29" s="17">
        <f>PEARSON(Sheet2!$B29:$O29,FA_11)</f>
        <v>0.17260408046688475</v>
      </c>
      <c r="M29" s="17">
        <f>PEARSON(Sheet2!$B29:$O29,GR_1)</f>
        <v>0.26939863371547385</v>
      </c>
      <c r="N29" s="17">
        <f>PEARSON(Sheet2!$B29:$O29,GR_13)</f>
        <v>0.25420678703772304</v>
      </c>
      <c r="O29" s="17">
        <f>PEARSON(Sheet2!$B29:$O29,GR_15)</f>
        <v>0.29802069419408256</v>
      </c>
      <c r="P29" s="17">
        <f>PEARSON(Sheet2!$B29:$O29,GR_6)</f>
        <v>0.29978934417115743</v>
      </c>
      <c r="Q29" s="17">
        <f>PEARSON(Sheet2!$B29:$O29,WH_9)</f>
        <v>0.28285089649880996</v>
      </c>
      <c r="R29" s="17">
        <f>PEARSON(Sheet2!$B29:$O29,WH_21)</f>
        <v>0.3039613537576234</v>
      </c>
      <c r="S29" s="17">
        <f>PEARSON(Sheet2!$B29:$O29,WH_25)</f>
        <v>0.21073294689731845</v>
      </c>
      <c r="T29" s="17">
        <f>PEARSON(Sheet2!$B29:$O29,WH_26)</f>
        <v>0.20578812895449039</v>
      </c>
      <c r="U29" s="17">
        <f>PEARSON(Sheet2!$B29:$O29,WH_19)</f>
        <v>0.25947498947740277</v>
      </c>
      <c r="V29" s="17">
        <f>PEARSON(Sheet2!$B29:$O29,AL_13)</f>
        <v>0.22056796200447154</v>
      </c>
      <c r="W29" s="17">
        <f>PEARSON(Sheet2!$B29:$O29,FA_23)</f>
        <v>0.44058605053850552</v>
      </c>
      <c r="X29" s="17">
        <f>PEARSON(Sheet2!$B29:$O29,OH_7)</f>
        <v>0.18972625360390077</v>
      </c>
      <c r="Y29" s="17">
        <f>PEARSON(Sheet2!$B29:$O29,OH_6)</f>
        <v>0.32578694416248399</v>
      </c>
      <c r="Z29" s="17">
        <f>PEARSON(Sheet2!$B29:$O29,BV_4)</f>
        <v>0.36715525859269499</v>
      </c>
      <c r="AA29" s="17">
        <f>PEARSON(Sheet2!$B29:$O29,FA_22)</f>
        <v>0.49186026978418163</v>
      </c>
      <c r="AB29" s="17">
        <f>PEARSON(Sheet2!$B29:$O29,GA_22)</f>
        <v>0.90946547366643671</v>
      </c>
      <c r="AC29" s="17">
        <f>PEARSON(Sheet2!$B29:$O29,GA_23)</f>
        <v>1</v>
      </c>
      <c r="AD29" s="17"/>
      <c r="AE29" s="17"/>
      <c r="AF29" s="17"/>
      <c r="AG29" s="17"/>
      <c r="AH29" s="17"/>
      <c r="AI29" s="17"/>
      <c r="AJ29" s="17"/>
      <c r="AK29" s="17"/>
      <c r="AL29" s="17"/>
    </row>
    <row r="30" spans="1:38" x14ac:dyDescent="0.2">
      <c r="A30" s="15" t="s">
        <v>46</v>
      </c>
      <c r="B30" s="17">
        <f>PEARSON(Sheet2!B30:O30,GR_2)</f>
        <v>0.13464115755550057</v>
      </c>
      <c r="C30" s="17">
        <f>PEARSON(Sheet2!B30:O30,FA_15)</f>
        <v>0.13760302468352506</v>
      </c>
      <c r="D30" s="17">
        <f>PEARSON(Sheet2!B30:O30,FA_10)</f>
        <v>0.14491317194398753</v>
      </c>
      <c r="E30" s="17">
        <f>PEARSON(Sheet2!B30:O30,FA_12)</f>
        <v>0.13809976781729091</v>
      </c>
      <c r="F30" s="17">
        <f>PEARSON(Sheet2!$B30:$O30,AL_3)</f>
        <v>0.1359996341849177</v>
      </c>
      <c r="G30" s="17">
        <f>PEARSON(Sheet2!$B30:$O30,FA_12)</f>
        <v>0.13809976781729091</v>
      </c>
      <c r="H30" s="17">
        <f>PEARSON(Sheet2!$B30:$O30,FA_8)</f>
        <v>0.12827792241157193</v>
      </c>
      <c r="I30" s="17">
        <f>PEARSON(Sheet2!$B30:$O30,WM_8)</f>
        <v>0.1319885521429236</v>
      </c>
      <c r="J30" s="17">
        <f>PEARSON(Sheet2!$B30:$O30,AL_4)</f>
        <v>0.14635080894384178</v>
      </c>
      <c r="K30" s="17">
        <f>PEARSON(Sheet2!$B30:$O30,WH_22)</f>
        <v>0.12592662129981588</v>
      </c>
      <c r="L30" s="17">
        <f>PEARSON(Sheet2!$B30:$O30,FA_11)</f>
        <v>0.13451656127891701</v>
      </c>
      <c r="M30" s="17">
        <f>PEARSON(Sheet2!$B30:$O30,GR_1)</f>
        <v>9.894932579280373E-2</v>
      </c>
      <c r="N30" s="17">
        <f>PEARSON(Sheet2!$B30:$O30,GR_13)</f>
        <v>6.3813169651794163E-2</v>
      </c>
      <c r="O30" s="17">
        <f>PEARSON(Sheet2!$B30:$O30,GR_15)</f>
        <v>2.4465210702068396E-3</v>
      </c>
      <c r="P30" s="17">
        <f>PEARSON(Sheet2!$B30:$O30,GR_6)</f>
        <v>-3.6047862553236235E-2</v>
      </c>
      <c r="Q30" s="17">
        <f>PEARSON(Sheet2!$B30:$O30,WH_9)</f>
        <v>-4.4654053122882002E-2</v>
      </c>
      <c r="R30" s="17">
        <f>PEARSON(Sheet2!$B30:$O30,WH_21)</f>
        <v>9.2983076578160934E-2</v>
      </c>
      <c r="S30" s="17">
        <f>PEARSON(Sheet2!$B30:$O30,WH_25)</f>
        <v>7.0392617015783449E-2</v>
      </c>
      <c r="T30" s="17">
        <f>PEARSON(Sheet2!$B30:$O30,WH_26)</f>
        <v>1.4639282965049582E-2</v>
      </c>
      <c r="U30" s="17">
        <f>PEARSON(Sheet2!$B30:$O30,WH_19)</f>
        <v>0.10183804343102874</v>
      </c>
      <c r="V30" s="17">
        <f>PEARSON(Sheet2!$B30:$O30,AL_13)</f>
        <v>0.11440645438787209</v>
      </c>
      <c r="W30" s="17">
        <f>PEARSON(Sheet2!$B30:$O30,FA_23)</f>
        <v>0.50103533477847184</v>
      </c>
      <c r="X30" s="17">
        <f>PEARSON(Sheet2!$B30:$O30,OH_7)</f>
        <v>0.1660175360864562</v>
      </c>
      <c r="Y30" s="17">
        <f>PEARSON(Sheet2!$B30:$O30,OH_6)</f>
        <v>0.21302857473690542</v>
      </c>
      <c r="Z30" s="17">
        <f>PEARSON(Sheet2!$B30:$O30,BV_4)</f>
        <v>0.13281050398453795</v>
      </c>
      <c r="AA30" s="17">
        <f>PEARSON(Sheet2!$B30:$O30,FA_22)</f>
        <v>0.20508391220418667</v>
      </c>
      <c r="AB30" s="17">
        <f>PEARSON(Sheet2!$B30:$O30,GA_22)</f>
        <v>0.87248338419284255</v>
      </c>
      <c r="AC30" s="17">
        <f>PEARSON(Sheet2!$B30:$O30,GA_23)</f>
        <v>0.92623706674880057</v>
      </c>
      <c r="AD30" s="17">
        <f>PEARSON(Sheet2!$B30:$O30,SO_2)</f>
        <v>1</v>
      </c>
      <c r="AE30" s="17"/>
      <c r="AF30" s="17"/>
      <c r="AG30" s="17"/>
      <c r="AH30" s="17"/>
      <c r="AI30" s="17"/>
      <c r="AJ30" s="17"/>
      <c r="AK30" s="17"/>
      <c r="AL30" s="17"/>
    </row>
    <row r="31" spans="1:38" x14ac:dyDescent="0.2">
      <c r="A31" s="15" t="s">
        <v>47</v>
      </c>
      <c r="B31" s="17">
        <f>PEARSON(Sheet2!B31:O31,GR_2)</f>
        <v>0.28313232897176444</v>
      </c>
      <c r="C31" s="17">
        <f>PEARSON(Sheet2!B31:O31,FA_15)</f>
        <v>0.28478745486266221</v>
      </c>
      <c r="D31" s="17">
        <f>PEARSON(Sheet2!B31:O31,FA_10)</f>
        <v>0.29404068388777427</v>
      </c>
      <c r="E31" s="17">
        <f>PEARSON(Sheet2!B31:O31,FA_12)</f>
        <v>0.28571366255046426</v>
      </c>
      <c r="F31" s="17">
        <f>PEARSON(Sheet2!$B31:$O31,AL_3)</f>
        <v>0.28359710831562401</v>
      </c>
      <c r="G31" s="17">
        <f>PEARSON(Sheet2!$B31:$O31,FA_12)</f>
        <v>0.28571366255046426</v>
      </c>
      <c r="H31" s="17">
        <f>PEARSON(Sheet2!$B31:$O31,FA_8)</f>
        <v>0.27515542394472187</v>
      </c>
      <c r="I31" s="17">
        <f>PEARSON(Sheet2!$B31:$O31,WM_8)</f>
        <v>0.27880903692454961</v>
      </c>
      <c r="J31" s="17">
        <f>PEARSON(Sheet2!$B31:$O31,AL_4)</f>
        <v>0.28477496456701118</v>
      </c>
      <c r="K31" s="17">
        <f>PEARSON(Sheet2!$B31:$O31,WH_22)</f>
        <v>0.26854415492648054</v>
      </c>
      <c r="L31" s="17">
        <f>PEARSON(Sheet2!$B31:$O31,FA_11)</f>
        <v>0.27009758293576591</v>
      </c>
      <c r="M31" s="17">
        <f>PEARSON(Sheet2!$B31:$O31,GR_1)</f>
        <v>0.1910034228947913</v>
      </c>
      <c r="N31" s="17">
        <f>PEARSON(Sheet2!$B31:$O31,GR_13)</f>
        <v>0.14804235798474419</v>
      </c>
      <c r="O31" s="17">
        <f>PEARSON(Sheet2!$B31:$O31,GR_15)</f>
        <v>1.9600802009205855E-2</v>
      </c>
      <c r="P31" s="17">
        <f>PEARSON(Sheet2!$B31:$O31,GR_6)</f>
        <v>-8.2196180347230849E-2</v>
      </c>
      <c r="Q31" s="17">
        <f>PEARSON(Sheet2!$B31:$O31,WH_9)</f>
        <v>-6.6904662833110876E-2</v>
      </c>
      <c r="R31" s="17">
        <f>PEARSON(Sheet2!$B31:$O31,WH_21)</f>
        <v>0.15991568014030488</v>
      </c>
      <c r="S31" s="17">
        <f>PEARSON(Sheet2!$B31:$O31,WH_25)</f>
        <v>0.17716852601233143</v>
      </c>
      <c r="T31" s="17">
        <f>PEARSON(Sheet2!$B31:$O31,WH_26)</f>
        <v>9.7770409480064602E-2</v>
      </c>
      <c r="U31" s="17">
        <f>PEARSON(Sheet2!$B31:$O31,WH_19)</f>
        <v>0.19249413259097889</v>
      </c>
      <c r="V31" s="17">
        <f>PEARSON(Sheet2!$B31:$O31,AL_13)</f>
        <v>0.22719092893821669</v>
      </c>
      <c r="W31" s="17">
        <f>PEARSON(Sheet2!$B31:$O31,FA_23)</f>
        <v>0.62920244195663066</v>
      </c>
      <c r="X31" s="17">
        <f>PEARSON(Sheet2!$B31:$O31,OH_7)</f>
        <v>0.30178389069873252</v>
      </c>
      <c r="Y31" s="17">
        <f>PEARSON(Sheet2!$B31:$O31,OH_6)</f>
        <v>0.30223895025525066</v>
      </c>
      <c r="Z31" s="17">
        <f>PEARSON(Sheet2!$B31:$O31,BV_4)</f>
        <v>0.18012601468736014</v>
      </c>
      <c r="AA31" s="17">
        <f>PEARSON(Sheet2!$B31:$O31,FA_22)</f>
        <v>0.19357917505735114</v>
      </c>
      <c r="AB31" s="17">
        <f>PEARSON(Sheet2!$B31:$O31,GA_22)</f>
        <v>0.88680199793724068</v>
      </c>
      <c r="AC31" s="17">
        <f>PEARSON(Sheet2!$B31:$O31,GA_23)</f>
        <v>0.82251344352411127</v>
      </c>
      <c r="AD31" s="17">
        <f>PEARSON(Sheet2!$B31:$O31,SO_2)</f>
        <v>0.9556674589945342</v>
      </c>
      <c r="AE31" s="17">
        <f>PEARSON(Sheet2!$B31:$O31,SO_7)</f>
        <v>1.0000000000000002</v>
      </c>
      <c r="AF31" s="17"/>
      <c r="AG31" s="17"/>
      <c r="AH31" s="17"/>
      <c r="AI31" s="17"/>
      <c r="AJ31" s="17"/>
      <c r="AK31" s="17"/>
      <c r="AL31" s="17"/>
    </row>
    <row r="32" spans="1:38" x14ac:dyDescent="0.2">
      <c r="A32" s="15" t="s">
        <v>48</v>
      </c>
      <c r="B32" s="17">
        <f>PEARSON(Sheet2!B32:O32,GR_2)</f>
        <v>-5.3429537323944863E-2</v>
      </c>
      <c r="C32" s="17">
        <f>PEARSON(Sheet2!B32:O32,FA_15)</f>
        <v>-5.1711630791346219E-2</v>
      </c>
      <c r="D32" s="17">
        <f>PEARSON(Sheet2!B32:O32,FA_10)</f>
        <v>-4.1896496162087932E-2</v>
      </c>
      <c r="E32" s="17">
        <f>PEARSON(Sheet2!B32:O32,FA_12)</f>
        <v>-5.0873214936780674E-2</v>
      </c>
      <c r="F32" s="17">
        <f>PEARSON(Sheet2!$B32:$O32,AL_3)</f>
        <v>-5.2907023777459677E-2</v>
      </c>
      <c r="G32" s="17">
        <f>PEARSON(Sheet2!$B32:$O32,FA_12)</f>
        <v>-5.0873214936780674E-2</v>
      </c>
      <c r="H32" s="17">
        <f>PEARSON(Sheet2!$B32:$O32,FA_8)</f>
        <v>-6.0306824977829125E-2</v>
      </c>
      <c r="I32" s="17">
        <f>PEARSON(Sheet2!$B32:$O32,WM_8)</f>
        <v>-5.7277597583276635E-2</v>
      </c>
      <c r="J32" s="17">
        <f>PEARSON(Sheet2!$B32:$O32,AL_4)</f>
        <v>-5.3442860367854277E-2</v>
      </c>
      <c r="K32" s="17">
        <f>PEARSON(Sheet2!$B32:$O32,WH_22)</f>
        <v>-6.4988173511573918E-2</v>
      </c>
      <c r="L32" s="17">
        <f>PEARSON(Sheet2!$B32:$O32,FA_11)</f>
        <v>-5.4548606506705156E-2</v>
      </c>
      <c r="M32" s="17">
        <f>PEARSON(Sheet2!$B32:$O32,GR_1)</f>
        <v>-7.1629373220162953E-2</v>
      </c>
      <c r="N32" s="17">
        <f>PEARSON(Sheet2!$B32:$O32,GR_13)</f>
        <v>-0.10297216303211237</v>
      </c>
      <c r="O32" s="17">
        <f>PEARSON(Sheet2!$B32:$O32,GR_15)</f>
        <v>-0.10581122773776148</v>
      </c>
      <c r="P32" s="17">
        <f>PEARSON(Sheet2!$B32:$O32,GR_6)</f>
        <v>-7.0247622435665999E-2</v>
      </c>
      <c r="Q32" s="17">
        <f>PEARSON(Sheet2!$B32:$O32,WH_9)</f>
        <v>-0.10550575416225251</v>
      </c>
      <c r="R32" s="17">
        <f>PEARSON(Sheet2!$B32:$O32,WH_21)</f>
        <v>-7.7890539111124799E-2</v>
      </c>
      <c r="S32" s="17">
        <f>PEARSON(Sheet2!$B32:$O32,WH_25)</f>
        <v>-0.10658154997550677</v>
      </c>
      <c r="T32" s="17">
        <f>PEARSON(Sheet2!$B32:$O32,WH_26)</f>
        <v>-0.13369116366896081</v>
      </c>
      <c r="U32" s="17">
        <f>PEARSON(Sheet2!$B32:$O32,WH_19)</f>
        <v>-8.7012303105043917E-2</v>
      </c>
      <c r="V32" s="17">
        <f>PEARSON(Sheet2!$B32:$O32,AL_13)</f>
        <v>-7.7668355035147935E-2</v>
      </c>
      <c r="W32" s="17">
        <f>PEARSON(Sheet2!$B32:$O32,FA_23)</f>
        <v>0.32598865189855841</v>
      </c>
      <c r="X32" s="17">
        <f>PEARSON(Sheet2!$B32:$O32,OH_7)</f>
        <v>-2.3926439547461084E-2</v>
      </c>
      <c r="Y32" s="17">
        <f>PEARSON(Sheet2!$B32:$O32,OH_6)</f>
        <v>-8.9331892032667639E-3</v>
      </c>
      <c r="Z32" s="17">
        <f>PEARSON(Sheet2!$B32:$O32,BV_4)</f>
        <v>2.9964528617139703E-3</v>
      </c>
      <c r="AA32" s="17">
        <f>PEARSON(Sheet2!$B32:$O32,FA_22)</f>
        <v>4.7188095543669623E-2</v>
      </c>
      <c r="AB32" s="17">
        <f>PEARSON(Sheet2!$B32:$O32,GA_22)</f>
        <v>0.76631244527575904</v>
      </c>
      <c r="AC32" s="17">
        <f>PEARSON(Sheet2!$B32:$O32,GA_23)</f>
        <v>0.75730491840002034</v>
      </c>
      <c r="AD32" s="17">
        <f>PEARSON(Sheet2!$B32:$O32,SO_2)</f>
        <v>0.89912689227359843</v>
      </c>
      <c r="AE32" s="17">
        <f>PEARSON(Sheet2!$B32:$O32,SO_7)</f>
        <v>0.92886077876717033</v>
      </c>
      <c r="AF32" s="17">
        <f>PEARSON(Sheet2!$B32:$O32,SO_11)</f>
        <v>0.99999999999999978</v>
      </c>
      <c r="AG32" s="17"/>
      <c r="AH32" s="17"/>
      <c r="AI32" s="17"/>
      <c r="AJ32" s="17"/>
      <c r="AK32" s="17"/>
      <c r="AL32" s="17"/>
    </row>
    <row r="33" spans="1:38" x14ac:dyDescent="0.2">
      <c r="A33" s="15" t="s">
        <v>49</v>
      </c>
      <c r="B33" s="17">
        <f>PEARSON(Sheet2!B33:O33,GR_2)</f>
        <v>-6.9716735853262449E-2</v>
      </c>
      <c r="C33" s="17">
        <f>PEARSON(Sheet2!B33:O33,FA_15)</f>
        <v>-6.7729168202417617E-2</v>
      </c>
      <c r="D33" s="17">
        <f>PEARSON(Sheet2!B33:O33,FA_10)</f>
        <v>-5.6415371728104714E-2</v>
      </c>
      <c r="E33" s="17">
        <f>PEARSON(Sheet2!B33:O33,FA_12)</f>
        <v>-6.7119300445037347E-2</v>
      </c>
      <c r="F33" s="17">
        <f>PEARSON(Sheet2!$B33:$O33,AL_3)</f>
        <v>-6.9206242666389431E-2</v>
      </c>
      <c r="G33" s="17">
        <f>PEARSON(Sheet2!$B33:$O33,FA_12)</f>
        <v>-6.7119300445037347E-2</v>
      </c>
      <c r="H33" s="17">
        <f>PEARSON(Sheet2!$B33:$O33,FA_8)</f>
        <v>-7.5014608681353775E-2</v>
      </c>
      <c r="I33" s="17">
        <f>PEARSON(Sheet2!$B33:$O33,WM_8)</f>
        <v>-7.1493714107359219E-2</v>
      </c>
      <c r="J33" s="17">
        <f>PEARSON(Sheet2!$B33:$O33,AL_4)</f>
        <v>-6.7326463298102573E-2</v>
      </c>
      <c r="K33" s="17">
        <f>PEARSON(Sheet2!$B33:$O33,WH_22)</f>
        <v>-7.8649200778746611E-2</v>
      </c>
      <c r="L33" s="17">
        <f>PEARSON(Sheet2!$B33:$O33,FA_11)</f>
        <v>-6.538433234514214E-2</v>
      </c>
      <c r="M33" s="17">
        <f>PEARSON(Sheet2!$B33:$O33,GR_1)</f>
        <v>-6.955526569930133E-2</v>
      </c>
      <c r="N33" s="17">
        <f>PEARSON(Sheet2!$B33:$O33,GR_13)</f>
        <v>-9.9806002049962012E-2</v>
      </c>
      <c r="O33" s="17">
        <f>PEARSON(Sheet2!$B33:$O33,GR_15)</f>
        <v>-9.0246946459354632E-2</v>
      </c>
      <c r="P33" s="17">
        <f>PEARSON(Sheet2!$B33:$O33,GR_6)</f>
        <v>-4.5644538907250599E-2</v>
      </c>
      <c r="Q33" s="17">
        <f>PEARSON(Sheet2!$B33:$O33,WH_9)</f>
        <v>-8.276801114044921E-2</v>
      </c>
      <c r="R33" s="17">
        <f>PEARSON(Sheet2!$B33:$O33,WH_21)</f>
        <v>-7.0559524957190367E-2</v>
      </c>
      <c r="S33" s="17">
        <f>PEARSON(Sheet2!$B33:$O33,WH_25)</f>
        <v>-0.10877242253729412</v>
      </c>
      <c r="T33" s="17">
        <f>PEARSON(Sheet2!$B33:$O33,WH_26)</f>
        <v>-0.1281265628847385</v>
      </c>
      <c r="U33" s="17">
        <f>PEARSON(Sheet2!$B33:$O33,WH_19)</f>
        <v>-8.537908528230459E-2</v>
      </c>
      <c r="V33" s="17">
        <f>PEARSON(Sheet2!$B33:$O33,AL_13)</f>
        <v>-7.8666247485613239E-2</v>
      </c>
      <c r="W33" s="17">
        <f>PEARSON(Sheet2!$B33:$O33,FA_23)</f>
        <v>0.31486596424086194</v>
      </c>
      <c r="X33" s="17">
        <f>PEARSON(Sheet2!$B33:$O33,OH_7)</f>
        <v>-2.5752827417517929E-2</v>
      </c>
      <c r="Y33" s="17">
        <f>PEARSON(Sheet2!$B33:$O33,OH_6)</f>
        <v>-9.0403667608500073E-3</v>
      </c>
      <c r="Z33" s="17">
        <f>PEARSON(Sheet2!$B33:$O33,BV_4)</f>
        <v>3.1027202604555847E-2</v>
      </c>
      <c r="AA33" s="17">
        <f>PEARSON(Sheet2!$B33:$O33,FA_22)</f>
        <v>6.7949090654775807E-2</v>
      </c>
      <c r="AB33" s="17">
        <f>PEARSON(Sheet2!$B33:$O33,GA_22)</f>
        <v>0.77763745159067621</v>
      </c>
      <c r="AC33" s="17">
        <f>PEARSON(Sheet2!$B33:$O33,GA_23)</f>
        <v>0.78362946153207591</v>
      </c>
      <c r="AD33" s="17">
        <f>PEARSON(Sheet2!$B33:$O33,SO_2)</f>
        <v>0.91141672129782625</v>
      </c>
      <c r="AE33" s="17">
        <f>PEARSON(Sheet2!$B33:$O33,SO_7)</f>
        <v>0.9279687547259482</v>
      </c>
      <c r="AF33" s="17">
        <f>PEARSON(Sheet2!$B33:$O33,SO_11)</f>
        <v>0.9888159163502066</v>
      </c>
      <c r="AG33" s="17">
        <f>PEARSON(Sheet2!$B33:$O33,HK_34)</f>
        <v>1</v>
      </c>
      <c r="AH33" s="17"/>
      <c r="AI33" s="17"/>
      <c r="AJ33" s="17"/>
      <c r="AK33" s="17"/>
      <c r="AL33" s="17"/>
    </row>
    <row r="34" spans="1:38" x14ac:dyDescent="0.2">
      <c r="A34" s="15" t="s">
        <v>50</v>
      </c>
      <c r="B34" s="17">
        <f>PEARSON(Sheet2!B34:O34,GR_2)</f>
        <v>-2.5323483501017409E-2</v>
      </c>
      <c r="C34" s="17">
        <f>PEARSON(Sheet2!B34:O34,FA_15)</f>
        <v>-2.3308579481902219E-2</v>
      </c>
      <c r="D34" s="17">
        <f>PEARSON(Sheet2!B34:O34,FA_10)</f>
        <v>-1.4575290017230378E-2</v>
      </c>
      <c r="E34" s="17">
        <f>PEARSON(Sheet2!B34:O34,FA_12)</f>
        <v>-2.2311998232278002E-2</v>
      </c>
      <c r="F34" s="17">
        <f>PEARSON(Sheet2!$B34:$O34,AL_3)</f>
        <v>-2.4714948246746395E-2</v>
      </c>
      <c r="G34" s="17">
        <f>PEARSON(Sheet2!$B34:$O34,FA_12)</f>
        <v>-2.2311998232278002E-2</v>
      </c>
      <c r="H34" s="17">
        <f>PEARSON(Sheet2!$B34:$O34,FA_8)</f>
        <v>-3.3540508522400106E-2</v>
      </c>
      <c r="I34" s="17">
        <f>PEARSON(Sheet2!$B34:$O34,WM_8)</f>
        <v>-2.9905540593709201E-2</v>
      </c>
      <c r="J34" s="17">
        <f>PEARSON(Sheet2!$B34:$O34,AL_4)</f>
        <v>-1.8777574527480544E-2</v>
      </c>
      <c r="K34" s="17">
        <f>PEARSON(Sheet2!$B34:$O34,WH_22)</f>
        <v>-3.9265660594274894E-2</v>
      </c>
      <c r="L34" s="17">
        <f>PEARSON(Sheet2!$B34:$O34,FA_11)</f>
        <v>-3.2938936465145743E-2</v>
      </c>
      <c r="M34" s="17">
        <f>PEARSON(Sheet2!$B34:$O34,GR_1)</f>
        <v>-6.0781513860381907E-2</v>
      </c>
      <c r="N34" s="17">
        <f>PEARSON(Sheet2!$B34:$O34,GR_13)</f>
        <v>-9.318053651770955E-2</v>
      </c>
      <c r="O34" s="17">
        <f>PEARSON(Sheet2!$B34:$O34,GR_15)</f>
        <v>-0.1105395216437717</v>
      </c>
      <c r="P34" s="17">
        <f>PEARSON(Sheet2!$B34:$O34,GR_6)</f>
        <v>-8.8245961206399548E-2</v>
      </c>
      <c r="Q34" s="17">
        <f>PEARSON(Sheet2!$B34:$O34,WH_9)</f>
        <v>-0.1198682825256069</v>
      </c>
      <c r="R34" s="17">
        <f>PEARSON(Sheet2!$B34:$O34,WH_21)</f>
        <v>-6.0524233110351953E-2</v>
      </c>
      <c r="S34" s="17">
        <f>PEARSON(Sheet2!$B34:$O34,WH_25)</f>
        <v>-9.3775287384074701E-2</v>
      </c>
      <c r="T34" s="17">
        <f>PEARSON(Sheet2!$B34:$O34,WH_26)</f>
        <v>-0.13151778078370346</v>
      </c>
      <c r="U34" s="17">
        <f>PEARSON(Sheet2!$B34:$O34,WH_19)</f>
        <v>-6.2324245042831648E-2</v>
      </c>
      <c r="V34" s="17">
        <f>PEARSON(Sheet2!$B34:$O34,AL_13)</f>
        <v>-5.3725677529807815E-2</v>
      </c>
      <c r="W34" s="17">
        <f>PEARSON(Sheet2!$B34:$O34,FA_23)</f>
        <v>0.35848914375574764</v>
      </c>
      <c r="X34" s="17">
        <f>PEARSON(Sheet2!$B34:$O34,OH_7)</f>
        <v>1.4545260598219825E-3</v>
      </c>
      <c r="Y34" s="17">
        <f>PEARSON(Sheet2!$B34:$O34,OH_6)</f>
        <v>4.1478154957448533E-2</v>
      </c>
      <c r="Z34" s="17">
        <f>PEARSON(Sheet2!$B34:$O34,BV_4)</f>
        <v>6.0674291691425117E-3</v>
      </c>
      <c r="AA34" s="17">
        <f>PEARSON(Sheet2!$B34:$O34,FA_22)</f>
        <v>8.4931723138137266E-2</v>
      </c>
      <c r="AB34" s="17">
        <f>PEARSON(Sheet2!$B34:$O34,GA_22)</f>
        <v>0.80171385356417546</v>
      </c>
      <c r="AC34" s="17">
        <f>PEARSON(Sheet2!$B34:$O34,GA_23)</f>
        <v>0.88426738380958703</v>
      </c>
      <c r="AD34" s="17">
        <f>PEARSON(Sheet2!$B34:$O34,SO_2)</f>
        <v>0.98301438675434127</v>
      </c>
      <c r="AE34" s="17">
        <f>PEARSON(Sheet2!$B34:$O34,SO_7)</f>
        <v>0.93514222346341636</v>
      </c>
      <c r="AF34" s="17">
        <f>PEARSON(Sheet2!$B34:$O34,SO_11)</f>
        <v>0.94244602243424669</v>
      </c>
      <c r="AG34" s="17">
        <f>PEARSON(Sheet2!$B34:$O34,HK_34)</f>
        <v>0.95350781981317911</v>
      </c>
      <c r="AH34" s="17">
        <f>PEARSON(Sheet2!$B34:$O34,SO_1)</f>
        <v>1</v>
      </c>
      <c r="AI34" s="17"/>
      <c r="AJ34" s="17"/>
      <c r="AK34" s="17"/>
      <c r="AL34" s="17"/>
    </row>
    <row r="35" spans="1:38" x14ac:dyDescent="0.2">
      <c r="A35" s="15" t="s">
        <v>51</v>
      </c>
      <c r="B35" s="17">
        <f>PEARSON(Sheet2!B35:O35,GR_2)</f>
        <v>-6.1356126024091941E-2</v>
      </c>
      <c r="C35" s="17">
        <f>PEARSON(Sheet2!B35:O35,FA_15)</f>
        <v>-5.8655123083234353E-2</v>
      </c>
      <c r="D35" s="17">
        <f>PEARSON(Sheet2!B35:O35,FA_10)</f>
        <v>-5.0605654456748216E-2</v>
      </c>
      <c r="E35" s="17">
        <f>PEARSON(Sheet2!B35:O35,FA_12)</f>
        <v>-5.8044276966891281E-2</v>
      </c>
      <c r="F35" s="17">
        <f>PEARSON(Sheet2!$B35:$O35,AL_3)</f>
        <v>-6.0200885825979038E-2</v>
      </c>
      <c r="G35" s="17">
        <f>PEARSON(Sheet2!$B35:$O35,FA_12)</f>
        <v>-5.8044276966891281E-2</v>
      </c>
      <c r="H35" s="17">
        <f>PEARSON(Sheet2!$B35:$O35,FA_8)</f>
        <v>-6.7804638495335842E-2</v>
      </c>
      <c r="I35" s="17">
        <f>PEARSON(Sheet2!$B35:$O35,WM_8)</f>
        <v>-6.4389655362985687E-2</v>
      </c>
      <c r="J35" s="17">
        <f>PEARSON(Sheet2!$B35:$O35,AL_4)</f>
        <v>-5.1697726947766448E-2</v>
      </c>
      <c r="K35" s="17">
        <f>PEARSON(Sheet2!$B35:$O35,WH_22)</f>
        <v>-7.0340925363760229E-2</v>
      </c>
      <c r="L35" s="17">
        <f>PEARSON(Sheet2!$B35:$O35,FA_11)</f>
        <v>-5.8447228947695808E-2</v>
      </c>
      <c r="M35" s="17">
        <f>PEARSON(Sheet2!$B35:$O35,GR_1)</f>
        <v>-6.4518067409941121E-2</v>
      </c>
      <c r="N35" s="17">
        <f>PEARSON(Sheet2!$B35:$O35,GR_13)</f>
        <v>-9.3864885069492629E-2</v>
      </c>
      <c r="O35" s="17">
        <f>PEARSON(Sheet2!$B35:$O35,GR_15)</f>
        <v>-8.6873334137395244E-2</v>
      </c>
      <c r="P35" s="17">
        <f>PEARSON(Sheet2!$B35:$O35,GR_6)</f>
        <v>-4.6655162697286458E-2</v>
      </c>
      <c r="Q35" s="17">
        <f>PEARSON(Sheet2!$B35:$O35,WH_9)</f>
        <v>-8.4485246424907165E-2</v>
      </c>
      <c r="R35" s="17">
        <f>PEARSON(Sheet2!$B35:$O35,WH_21)</f>
        <v>-5.748932462471177E-2</v>
      </c>
      <c r="S35" s="17">
        <f>PEARSON(Sheet2!$B35:$O35,WH_25)</f>
        <v>-0.10379302622501786</v>
      </c>
      <c r="T35" s="17">
        <f>PEARSON(Sheet2!$B35:$O35,WH_26)</f>
        <v>-0.13118785006375247</v>
      </c>
      <c r="U35" s="17">
        <f>PEARSON(Sheet2!$B35:$O35,WH_19)</f>
        <v>-7.0062915303398185E-2</v>
      </c>
      <c r="V35" s="17">
        <f>PEARSON(Sheet2!$B35:$O35,AL_13)</f>
        <v>-6.9873160700468728E-2</v>
      </c>
      <c r="W35" s="17">
        <f>PEARSON(Sheet2!$B35:$O35,FA_23)</f>
        <v>0.32724727945630316</v>
      </c>
      <c r="X35" s="17">
        <f>PEARSON(Sheet2!$B35:$O35,OH_7)</f>
        <v>-2.6096121116929223E-2</v>
      </c>
      <c r="Y35" s="17">
        <f>PEARSON(Sheet2!$B35:$O35,OH_6)</f>
        <v>2.5791062573050007E-2</v>
      </c>
      <c r="Z35" s="17">
        <f>PEARSON(Sheet2!$B35:$O35,BV_4)</f>
        <v>1.7776979622022175E-2</v>
      </c>
      <c r="AA35" s="17">
        <f>PEARSON(Sheet2!$B35:$O35,FA_22)</f>
        <v>0.10614547623008543</v>
      </c>
      <c r="AB35" s="17">
        <f>PEARSON(Sheet2!$B35:$O35,GA_22)</f>
        <v>0.80357988244127943</v>
      </c>
      <c r="AC35" s="17">
        <f>PEARSON(Sheet2!$B35:$O35,GA_23)</f>
        <v>0.89227803907206338</v>
      </c>
      <c r="AD35" s="17">
        <f>PEARSON(Sheet2!$B35:$O35,SO_2)</f>
        <v>0.97702811931441724</v>
      </c>
      <c r="AE35" s="17">
        <f>PEARSON(Sheet2!$B35:$O35,SO_7)</f>
        <v>0.92362905042865506</v>
      </c>
      <c r="AF35" s="17">
        <f>PEARSON(Sheet2!$B35:$O35,SO_11)</f>
        <v>0.94713845728588686</v>
      </c>
      <c r="AG35" s="17">
        <f>PEARSON(Sheet2!$B35:$O35,HK_34)</f>
        <v>0.95598279340531556</v>
      </c>
      <c r="AH35" s="17">
        <f>PEARSON(Sheet2!$B35:$O35,SO_1)</f>
        <v>0.99801158361059239</v>
      </c>
      <c r="AI35" s="17">
        <f>PEARSON(Sheet2!$B35:$O35,SO_9)</f>
        <v>1</v>
      </c>
      <c r="AJ35" s="17"/>
      <c r="AK35" s="17"/>
      <c r="AL35" s="17"/>
    </row>
    <row r="36" spans="1:38" x14ac:dyDescent="0.2">
      <c r="A36" s="15" t="s">
        <v>52</v>
      </c>
      <c r="B36" s="17">
        <f>PEARSON(Sheet2!B36:O36,GR_2)</f>
        <v>-0.12205966004212426</v>
      </c>
      <c r="C36" s="17">
        <f>PEARSON(Sheet2!B36:O36,FA_15)</f>
        <v>-0.11971081293182755</v>
      </c>
      <c r="D36" s="17">
        <f>PEARSON(Sheet2!B36:O36,FA_10)</f>
        <v>-0.11372790467358242</v>
      </c>
      <c r="E36" s="17">
        <f>PEARSON(Sheet2!B36:O36,FA_12)</f>
        <v>-0.11858181512667759</v>
      </c>
      <c r="F36" s="17">
        <f>PEARSON(Sheet2!$B36:$O36,AL_3)</f>
        <v>-0.1213395823370329</v>
      </c>
      <c r="G36" s="17">
        <f>PEARSON(Sheet2!$B36:$O36,FA_12)</f>
        <v>-0.11858181512667759</v>
      </c>
      <c r="H36" s="17">
        <f>PEARSON(Sheet2!$B36:$O36,FA_8)</f>
        <v>-0.13126492956515751</v>
      </c>
      <c r="I36" s="17">
        <f>PEARSON(Sheet2!$B36:$O36,WM_8)</f>
        <v>-0.12723081000444697</v>
      </c>
      <c r="J36" s="17">
        <f>PEARSON(Sheet2!$B36:$O36,AL_4)</f>
        <v>-0.11033222410857335</v>
      </c>
      <c r="K36" s="17">
        <f>PEARSON(Sheet2!$B36:$O36,WH_22)</f>
        <v>-0.13735789816813396</v>
      </c>
      <c r="L36" s="17">
        <f>PEARSON(Sheet2!$B36:$O36,FA_11)</f>
        <v>-0.1352996159638733</v>
      </c>
      <c r="M36" s="17">
        <f>PEARSON(Sheet2!$B36:$O36,GR_1)</f>
        <v>-0.15169685901440244</v>
      </c>
      <c r="N36" s="17">
        <f>PEARSON(Sheet2!$B36:$O36,GR_13)</f>
        <v>-0.17700351134167774</v>
      </c>
      <c r="O36" s="17">
        <f>PEARSON(Sheet2!$B36:$O36,GR_15)</f>
        <v>-0.1624743425642883</v>
      </c>
      <c r="P36" s="17">
        <f>PEARSON(Sheet2!$B36:$O36,GR_6)</f>
        <v>-0.10539188896799673</v>
      </c>
      <c r="Q36" s="17">
        <f>PEARSON(Sheet2!$B36:$O36,WH_9)</f>
        <v>-0.14934397587113712</v>
      </c>
      <c r="R36" s="17">
        <f>PEARSON(Sheet2!$B36:$O36,WH_21)</f>
        <v>-0.13476466356109579</v>
      </c>
      <c r="S36" s="17">
        <f>PEARSON(Sheet2!$B36:$O36,WH_25)</f>
        <v>-0.18671366129190203</v>
      </c>
      <c r="T36" s="17">
        <f>PEARSON(Sheet2!$B36:$O36,WH_26)</f>
        <v>-0.21597662428794365</v>
      </c>
      <c r="U36" s="17">
        <f>PEARSON(Sheet2!$B36:$O36,WH_19)</f>
        <v>-0.14381133460546805</v>
      </c>
      <c r="V36" s="17">
        <f>PEARSON(Sheet2!$B36:$O36,AL_13)</f>
        <v>-0.14633279331974039</v>
      </c>
      <c r="W36" s="17">
        <f>PEARSON(Sheet2!$B36:$O36,FA_23)</f>
        <v>0.22574700828870731</v>
      </c>
      <c r="X36" s="17">
        <f>PEARSON(Sheet2!$B36:$O36,OH_7)</f>
        <v>-0.10396470602805719</v>
      </c>
      <c r="Y36" s="17">
        <f>PEARSON(Sheet2!$B36:$O36,OH_6)</f>
        <v>-3.2322528717460407E-2</v>
      </c>
      <c r="Z36" s="17">
        <f>PEARSON(Sheet2!$B36:$O36,BV_4)</f>
        <v>-7.8543651799938469E-2</v>
      </c>
      <c r="AA36" s="17">
        <f>PEARSON(Sheet2!$B36:$O36,FA_22)</f>
        <v>5.0593650247183042E-2</v>
      </c>
      <c r="AB36" s="17">
        <f>PEARSON(Sheet2!$B36:$O36,GA_22)</f>
        <v>0.67859913754334555</v>
      </c>
      <c r="AC36" s="17">
        <f>PEARSON(Sheet2!$B36:$O36,GA_23)</f>
        <v>0.88701311481260325</v>
      </c>
      <c r="AD36" s="17">
        <f>PEARSON(Sheet2!$B36:$O36,SO_2)</f>
        <v>0.92514616047379894</v>
      </c>
      <c r="AE36" s="17">
        <f>PEARSON(Sheet2!$B36:$O36,SO_7)</f>
        <v>0.7815184991268086</v>
      </c>
      <c r="AF36" s="17">
        <f>PEARSON(Sheet2!$B36:$O36,SO_11)</f>
        <v>0.77594117700319776</v>
      </c>
      <c r="AG36" s="17">
        <f>PEARSON(Sheet2!$B36:$O36,HK_34)</f>
        <v>0.79510749394571911</v>
      </c>
      <c r="AH36" s="17">
        <f>PEARSON(Sheet2!$B36:$O36,SO_1)</f>
        <v>0.93299449093100706</v>
      </c>
      <c r="AI36" s="17">
        <f>PEARSON(Sheet2!$B36:$O36,SO_9)</f>
        <v>0.93260463735546928</v>
      </c>
      <c r="AJ36" s="17">
        <f>PEARSON(Sheet2!$B36:$O36,SO_10)</f>
        <v>1</v>
      </c>
      <c r="AK36" s="17"/>
      <c r="AL36" s="17"/>
    </row>
    <row r="37" spans="1:38" x14ac:dyDescent="0.2">
      <c r="A37" s="15" t="s">
        <v>53</v>
      </c>
      <c r="B37" s="17">
        <f>PEARSON(Sheet2!B37:O37,GR_2)</f>
        <v>-0.13203642238687099</v>
      </c>
      <c r="C37" s="17">
        <f>PEARSON(Sheet2!B37:O37,FA_15)</f>
        <v>-0.12699019025483757</v>
      </c>
      <c r="D37" s="17">
        <f>PEARSON(Sheet2!B37:O37,FA_10)</f>
        <v>-0.10725658087081705</v>
      </c>
      <c r="E37" s="17">
        <f>PEARSON(Sheet2!B37:O37,FA_12)</f>
        <v>-0.12568939699461734</v>
      </c>
      <c r="F37" s="17">
        <f>PEARSON(Sheet2!$B37:$O37,AL_3)</f>
        <v>-0.12899905991085384</v>
      </c>
      <c r="G37" s="17">
        <f>PEARSON(Sheet2!$B37:$O37,FA_12)</f>
        <v>-0.12568939699461734</v>
      </c>
      <c r="H37" s="17">
        <f>PEARSON(Sheet2!$B37:$O37,FA_8)</f>
        <v>-0.14504599952809766</v>
      </c>
      <c r="I37" s="17">
        <f>PEARSON(Sheet2!$B37:$O37,WM_8)</f>
        <v>-0.129625493389361</v>
      </c>
      <c r="J37" s="17">
        <f>PEARSON(Sheet2!$B37:$O37,AL_4)</f>
        <v>-0.13657922613267692</v>
      </c>
      <c r="K37" s="17">
        <f>PEARSON(Sheet2!$B37:$O37,WH_22)</f>
        <v>-0.14910596773482379</v>
      </c>
      <c r="L37" s="17">
        <f>PEARSON(Sheet2!$B37:$O37,FA_11)</f>
        <v>-0.14678545165013424</v>
      </c>
      <c r="M37" s="17">
        <f>PEARSON(Sheet2!$B37:$O37,GR_1)</f>
        <v>-0.17480095994175418</v>
      </c>
      <c r="N37" s="17">
        <f>PEARSON(Sheet2!$B37:$O37,GR_13)</f>
        <v>-0.19784613647699431</v>
      </c>
      <c r="O37" s="17">
        <f>PEARSON(Sheet2!$B37:$O37,GR_15)</f>
        <v>-0.18311949299683</v>
      </c>
      <c r="P37" s="17">
        <f>PEARSON(Sheet2!$B37:$O37,GR_6)</f>
        <v>-0.12604956489550287</v>
      </c>
      <c r="Q37" s="17">
        <f>PEARSON(Sheet2!$B37:$O37,WH_9)</f>
        <v>-0.17796094690873523</v>
      </c>
      <c r="R37" s="17">
        <f>PEARSON(Sheet2!$B37:$O37,WH_21)</f>
        <v>-0.17505950528969461</v>
      </c>
      <c r="S37" s="17">
        <f>PEARSON(Sheet2!$B37:$O37,WH_25)</f>
        <v>-0.21583728441569025</v>
      </c>
      <c r="T37" s="17">
        <f>PEARSON(Sheet2!$B37:$O37,WH_26)</f>
        <v>-0.26911138986822652</v>
      </c>
      <c r="U37" s="17">
        <f>PEARSON(Sheet2!$B37:$O37,WH_19)</f>
        <v>-0.19700022951743482</v>
      </c>
      <c r="V37" s="17">
        <f>PEARSON(Sheet2!$B37:$O37,AL_13)</f>
        <v>-0.17279060253152118</v>
      </c>
      <c r="W37" s="17">
        <f>PEARSON(Sheet2!$B37:$O37,FA_23)</f>
        <v>0.14415255881585839</v>
      </c>
      <c r="X37" s="17">
        <f>PEARSON(Sheet2!$B37:$O37,OH_7)</f>
        <v>-9.9857827552149822E-2</v>
      </c>
      <c r="Y37" s="17">
        <f>PEARSON(Sheet2!$B37:$O37,OH_6)</f>
        <v>-0.1081642658494045</v>
      </c>
      <c r="Z37" s="17">
        <f>PEARSON(Sheet2!$B37:$O37,BV_4)</f>
        <v>-3.8443564516714407E-2</v>
      </c>
      <c r="AA37" s="17">
        <f>PEARSON(Sheet2!$B37:$O37,FA_22)</f>
        <v>-4.6892956467090595E-2</v>
      </c>
      <c r="AB37" s="17">
        <f>PEARSON(Sheet2!$B37:$O37,GA_22)</f>
        <v>0.48634359478283173</v>
      </c>
      <c r="AC37" s="17">
        <f>PEARSON(Sheet2!$B37:$O37,GA_23)</f>
        <v>0.57684129261894357</v>
      </c>
      <c r="AD37" s="17">
        <f>PEARSON(Sheet2!$B37:$O37,SO_2)</f>
        <v>0.66439455211283105</v>
      </c>
      <c r="AE37" s="17">
        <f>PEARSON(Sheet2!$B37:$O37,SO_7)</f>
        <v>0.62001450678978731</v>
      </c>
      <c r="AF37" s="17">
        <f>PEARSON(Sheet2!$B37:$O37,SO_11)</f>
        <v>0.64831461853426375</v>
      </c>
      <c r="AG37" s="17">
        <f>PEARSON(Sheet2!$B37:$O37,HK_34)</f>
        <v>0.72266418594728488</v>
      </c>
      <c r="AH37" s="17">
        <f>PEARSON(Sheet2!$B37:$O37,SO_1)</f>
        <v>0.69792912614777058</v>
      </c>
      <c r="AI37" s="17">
        <f>PEARSON(Sheet2!$B37:$O37,SO_9)</f>
        <v>0.69306017432905409</v>
      </c>
      <c r="AJ37" s="17">
        <f>PEARSON(Sheet2!$B37:$O37,SO_10)</f>
        <v>0.65482552874895905</v>
      </c>
      <c r="AK37" s="17">
        <f>PEARSON(Sheet2!$B37:$O37,BV_32)</f>
        <v>1.0000000000000002</v>
      </c>
      <c r="AL37" s="17"/>
    </row>
    <row r="38" spans="1:38" x14ac:dyDescent="0.2">
      <c r="A38" s="15" t="s">
        <v>54</v>
      </c>
      <c r="B38" s="17">
        <f>PEARSON(Sheet2!B38:O38,GR_2)</f>
        <v>-0.16027099228494007</v>
      </c>
      <c r="C38" s="17">
        <f>PEARSON(Sheet2!B38:O38,FA_15)</f>
        <v>-0.15718682789383037</v>
      </c>
      <c r="D38" s="17">
        <f>PEARSON(Sheet2!B38:O38,FA_10)</f>
        <v>-0.14284197390705364</v>
      </c>
      <c r="E38" s="17">
        <f>PEARSON(Sheet2!B38:O38,FA_12)</f>
        <v>-0.15570439218610799</v>
      </c>
      <c r="F38" s="17">
        <f>PEARSON(Sheet2!$B38:$O38,AL_3)</f>
        <v>-0.1593254909761749</v>
      </c>
      <c r="G38" s="17">
        <f>PEARSON(Sheet2!$B38:$O38,FA_12)</f>
        <v>-0.15570439218610799</v>
      </c>
      <c r="H38" s="17">
        <f>PEARSON(Sheet2!$B38:$O38,FA_8)</f>
        <v>-0.17235801333839607</v>
      </c>
      <c r="I38" s="17">
        <f>PEARSON(Sheet2!$B38:$O38,WM_8)</f>
        <v>-0.16222028974229935</v>
      </c>
      <c r="J38" s="17">
        <f>PEARSON(Sheet2!$B38:$O38,AL_4)</f>
        <v>-0.17401975339105621</v>
      </c>
      <c r="K38" s="17">
        <f>PEARSON(Sheet2!$B38:$O38,WH_22)</f>
        <v>-0.18035841350027604</v>
      </c>
      <c r="L38" s="17">
        <f>PEARSON(Sheet2!$B38:$O38,FA_11)</f>
        <v>-0.17477424408309897</v>
      </c>
      <c r="M38" s="17">
        <f>PEARSON(Sheet2!$B38:$O38,GR_1)</f>
        <v>-0.20640662028992088</v>
      </c>
      <c r="N38" s="17">
        <f>PEARSON(Sheet2!$B38:$O38,GR_13)</f>
        <v>-0.23241526636121221</v>
      </c>
      <c r="O38" s="17">
        <f>PEARSON(Sheet2!$B38:$O38,GR_15)</f>
        <v>-0.21333767515520749</v>
      </c>
      <c r="P38" s="17">
        <f>PEARSON(Sheet2!$B38:$O38,GR_6)</f>
        <v>-0.14366775710069607</v>
      </c>
      <c r="Q38" s="17">
        <f>PEARSON(Sheet2!$B38:$O38,WH_9)</f>
        <v>-0.19609678739384365</v>
      </c>
      <c r="R38" s="17">
        <f>PEARSON(Sheet2!$B38:$O38,WH_21)</f>
        <v>-0.21572112627850706</v>
      </c>
      <c r="S38" s="17">
        <f>PEARSON(Sheet2!$B38:$O38,WH_25)</f>
        <v>-0.24516522295801846</v>
      </c>
      <c r="T38" s="17">
        <f>PEARSON(Sheet2!$B38:$O38,WH_26)</f>
        <v>-0.28358908973721886</v>
      </c>
      <c r="U38" s="17">
        <f>PEARSON(Sheet2!$B38:$O38,WH_19)</f>
        <v>-0.23711412737857637</v>
      </c>
      <c r="V38" s="17">
        <f>PEARSON(Sheet2!$B38:$O38,AL_13)</f>
        <v>-0.21602806729329821</v>
      </c>
      <c r="W38" s="17">
        <f>PEARSON(Sheet2!$B38:$O38,FA_23)</f>
        <v>0.12526264648107954</v>
      </c>
      <c r="X38" s="17">
        <f>PEARSON(Sheet2!$B38:$O38,OH_7)</f>
        <v>-0.14806535558478384</v>
      </c>
      <c r="Y38" s="17">
        <f>PEARSON(Sheet2!$B38:$O38,OH_6)</f>
        <v>-0.17074334404343688</v>
      </c>
      <c r="Z38" s="17">
        <f>PEARSON(Sheet2!$B38:$O38,BV_4)</f>
        <v>-8.4411583701296658E-2</v>
      </c>
      <c r="AA38" s="17">
        <f>PEARSON(Sheet2!$B38:$O38,FA_22)</f>
        <v>-0.11095136394205445</v>
      </c>
      <c r="AB38" s="17">
        <f>PEARSON(Sheet2!$B38:$O38,GA_22)</f>
        <v>0.47212898290229605</v>
      </c>
      <c r="AC38" s="17">
        <f>PEARSON(Sheet2!$B38:$O38,GA_23)</f>
        <v>0.47321934351490763</v>
      </c>
      <c r="AD38" s="17">
        <f>PEARSON(Sheet2!$B38:$O38,SO_2)</f>
        <v>0.62037537953706923</v>
      </c>
      <c r="AE38" s="17">
        <f>PEARSON(Sheet2!$B38:$O38,SO_7)</f>
        <v>0.65569930189691505</v>
      </c>
      <c r="AF38" s="17">
        <f>PEARSON(Sheet2!$B38:$O38,SO_11)</f>
        <v>0.74371584277401737</v>
      </c>
      <c r="AG38" s="17">
        <f>PEARSON(Sheet2!$B38:$O38,HK_34)</f>
        <v>0.78552361721953667</v>
      </c>
      <c r="AH38" s="17">
        <f>PEARSON(Sheet2!$B38:$O38,SO_1)</f>
        <v>0.68351707010815999</v>
      </c>
      <c r="AI38" s="17">
        <f>PEARSON(Sheet2!$B38:$O38,SO_9)</f>
        <v>0.68208590718843654</v>
      </c>
      <c r="AJ38" s="17">
        <f>PEARSON(Sheet2!$B38:$O38,SO_10)</f>
        <v>0.5327277912238304</v>
      </c>
      <c r="AK38" s="17">
        <f>PEARSON(Sheet2!$B38:$O38,BV_32)</f>
        <v>0.89555228210165405</v>
      </c>
      <c r="AL38" s="17">
        <f>PEARSON(Sheet2!$B38:$O38,BV_5)</f>
        <v>0.99999999999999989</v>
      </c>
    </row>
  </sheetData>
  <printOptions gridLines="1" gridLinesSet="0"/>
  <pageMargins left="0.7" right="0.7" top="0.75" bottom="0.75" header="0.5" footer="0.5"/>
  <headerFooter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opLeftCell="A7" workbookViewId="0">
      <selection activeCell="A38" sqref="A2:A38"/>
    </sheetView>
  </sheetViews>
  <sheetFormatPr baseColWidth="10" defaultRowHeight="14" x14ac:dyDescent="0.2"/>
  <cols>
    <col min="2" max="3" width="10.7109375" style="2"/>
  </cols>
  <sheetData>
    <row r="1" spans="1:3" s="19" customFormat="1" ht="15" thickBot="1" x14ac:dyDescent="0.25">
      <c r="A1" s="6" t="s">
        <v>0</v>
      </c>
      <c r="B1" s="19" t="s">
        <v>67</v>
      </c>
      <c r="C1" s="19" t="s">
        <v>68</v>
      </c>
    </row>
    <row r="2" spans="1:3" ht="15" thickTop="1" x14ac:dyDescent="0.2">
      <c r="A2" s="1" t="s">
        <v>18</v>
      </c>
      <c r="B2">
        <v>539.70000000000005</v>
      </c>
      <c r="C2">
        <v>4465.6000000000004</v>
      </c>
    </row>
    <row r="3" spans="1:3" x14ac:dyDescent="0.2">
      <c r="A3" s="1" t="s">
        <v>19</v>
      </c>
      <c r="B3">
        <v>571.20000000000005</v>
      </c>
      <c r="C3">
        <v>4515.1000000000004</v>
      </c>
    </row>
    <row r="4" spans="1:3" x14ac:dyDescent="0.2">
      <c r="A4" s="1" t="s">
        <v>20</v>
      </c>
      <c r="B4">
        <v>566.6</v>
      </c>
      <c r="C4">
        <v>4509.8999999999996</v>
      </c>
    </row>
    <row r="5" spans="1:3" x14ac:dyDescent="0.2">
      <c r="A5" s="1" t="s">
        <v>21</v>
      </c>
      <c r="B5">
        <v>569.5</v>
      </c>
      <c r="C5">
        <v>4519.5</v>
      </c>
    </row>
    <row r="6" spans="1:3" x14ac:dyDescent="0.2">
      <c r="A6" s="1" t="s">
        <v>22</v>
      </c>
      <c r="B6">
        <v>560</v>
      </c>
      <c r="C6">
        <v>4547.1000000000004</v>
      </c>
    </row>
    <row r="7" spans="1:3" x14ac:dyDescent="0.2">
      <c r="A7" s="1" t="s">
        <v>23</v>
      </c>
      <c r="B7">
        <v>561.20000000000005</v>
      </c>
      <c r="C7">
        <v>4498</v>
      </c>
    </row>
    <row r="8" spans="1:3" x14ac:dyDescent="0.2">
      <c r="A8" s="1" t="s">
        <v>24</v>
      </c>
      <c r="B8">
        <v>567.70000000000005</v>
      </c>
      <c r="C8">
        <v>4508.5</v>
      </c>
    </row>
    <row r="9" spans="1:3" x14ac:dyDescent="0.2">
      <c r="A9" s="1" t="s">
        <v>25</v>
      </c>
      <c r="B9">
        <v>567.9</v>
      </c>
      <c r="C9">
        <v>4539.2</v>
      </c>
    </row>
    <row r="10" spans="1:3" x14ac:dyDescent="0.2">
      <c r="A10" s="1" t="s">
        <v>26</v>
      </c>
      <c r="B10">
        <v>560.6</v>
      </c>
      <c r="C10">
        <v>4543.1000000000004</v>
      </c>
    </row>
    <row r="11" spans="1:3" x14ac:dyDescent="0.2">
      <c r="A11" s="1" t="s">
        <v>27</v>
      </c>
      <c r="B11">
        <v>518.20000000000005</v>
      </c>
      <c r="C11">
        <v>4584.8</v>
      </c>
    </row>
    <row r="12" spans="1:3" x14ac:dyDescent="0.2">
      <c r="A12" s="1" t="s">
        <v>28</v>
      </c>
      <c r="B12">
        <v>567.4</v>
      </c>
      <c r="C12">
        <v>4516</v>
      </c>
    </row>
    <row r="13" spans="1:3" x14ac:dyDescent="0.2">
      <c r="A13" s="1" t="s">
        <v>29</v>
      </c>
      <c r="B13">
        <v>542.20000000000005</v>
      </c>
      <c r="C13">
        <v>4473.8</v>
      </c>
    </row>
    <row r="14" spans="1:3" x14ac:dyDescent="0.2">
      <c r="A14" s="1" t="s">
        <v>30</v>
      </c>
      <c r="B14">
        <v>543.70000000000005</v>
      </c>
      <c r="C14">
        <v>4467.6000000000004</v>
      </c>
    </row>
    <row r="15" spans="1:3" x14ac:dyDescent="0.2">
      <c r="A15" s="1" t="s">
        <v>31</v>
      </c>
      <c r="B15">
        <v>550.70000000000005</v>
      </c>
      <c r="C15">
        <v>4485</v>
      </c>
    </row>
    <row r="16" spans="1:3" x14ac:dyDescent="0.2">
      <c r="A16" s="1" t="s">
        <v>32</v>
      </c>
      <c r="B16">
        <v>555.6</v>
      </c>
      <c r="C16">
        <v>4481.3</v>
      </c>
    </row>
    <row r="17" spans="1:3" x14ac:dyDescent="0.2">
      <c r="A17" s="1" t="s">
        <v>33</v>
      </c>
      <c r="B17">
        <v>554.79999999999995</v>
      </c>
      <c r="C17">
        <v>4508.2</v>
      </c>
    </row>
    <row r="18" spans="1:3" x14ac:dyDescent="0.2">
      <c r="A18" s="1" t="s">
        <v>34</v>
      </c>
      <c r="B18">
        <v>545.70000000000005</v>
      </c>
      <c r="C18">
        <v>4510.8999999999996</v>
      </c>
    </row>
    <row r="19" spans="1:3" x14ac:dyDescent="0.2">
      <c r="A19" s="1" t="s">
        <v>35</v>
      </c>
      <c r="B19">
        <v>562.5</v>
      </c>
      <c r="C19">
        <v>4514.8</v>
      </c>
    </row>
    <row r="20" spans="1:3" x14ac:dyDescent="0.2">
      <c r="A20" s="1" t="s">
        <v>36</v>
      </c>
      <c r="B20">
        <v>563.4</v>
      </c>
      <c r="C20">
        <v>4509.8999999999996</v>
      </c>
    </row>
    <row r="21" spans="1:3" x14ac:dyDescent="0.2">
      <c r="A21" s="1" t="s">
        <v>37</v>
      </c>
      <c r="B21">
        <v>535.6</v>
      </c>
      <c r="C21">
        <v>4541.1000000000004</v>
      </c>
    </row>
    <row r="22" spans="1:3" x14ac:dyDescent="0.2">
      <c r="A22" s="1" t="s">
        <v>38</v>
      </c>
      <c r="B22">
        <v>542.70000000000005</v>
      </c>
      <c r="C22">
        <v>4602.8</v>
      </c>
    </row>
    <row r="23" spans="1:3" x14ac:dyDescent="0.2">
      <c r="A23" s="1" t="s">
        <v>39</v>
      </c>
      <c r="B23">
        <v>604</v>
      </c>
      <c r="C23">
        <v>4454.7</v>
      </c>
    </row>
    <row r="24" spans="1:3" x14ac:dyDescent="0.2">
      <c r="A24" s="1" t="s">
        <v>40</v>
      </c>
      <c r="B24">
        <v>498</v>
      </c>
      <c r="C24">
        <v>4516.7</v>
      </c>
    </row>
    <row r="25" spans="1:3" x14ac:dyDescent="0.2">
      <c r="A25" s="1" t="s">
        <v>41</v>
      </c>
      <c r="B25">
        <v>494.9</v>
      </c>
      <c r="C25">
        <v>4522.1000000000004</v>
      </c>
    </row>
    <row r="26" spans="1:3" x14ac:dyDescent="0.2">
      <c r="A26" s="1" t="s">
        <v>42</v>
      </c>
      <c r="B26">
        <v>511.3</v>
      </c>
      <c r="C26">
        <v>4618.3</v>
      </c>
    </row>
    <row r="27" spans="1:3" x14ac:dyDescent="0.2">
      <c r="A27" s="1" t="s">
        <v>43</v>
      </c>
      <c r="B27">
        <v>575.29999999999995</v>
      </c>
      <c r="C27">
        <v>4463.6000000000004</v>
      </c>
    </row>
    <row r="28" spans="1:3" x14ac:dyDescent="0.2">
      <c r="A28" s="1" t="s">
        <v>44</v>
      </c>
      <c r="B28">
        <v>610.5</v>
      </c>
      <c r="C28">
        <v>4420</v>
      </c>
    </row>
    <row r="29" spans="1:3" x14ac:dyDescent="0.2">
      <c r="A29" s="1" t="s">
        <v>45</v>
      </c>
      <c r="B29">
        <v>607</v>
      </c>
      <c r="C29">
        <v>4432.3999999999996</v>
      </c>
    </row>
    <row r="30" spans="1:3" x14ac:dyDescent="0.2">
      <c r="A30" s="1" t="s">
        <v>46</v>
      </c>
      <c r="B30">
        <v>623.70000000000005</v>
      </c>
      <c r="C30">
        <v>4471.7</v>
      </c>
    </row>
    <row r="31" spans="1:3" x14ac:dyDescent="0.2">
      <c r="A31" s="1" t="s">
        <v>47</v>
      </c>
      <c r="B31">
        <v>612.70000000000005</v>
      </c>
      <c r="C31">
        <v>4470.3</v>
      </c>
    </row>
    <row r="32" spans="1:3" x14ac:dyDescent="0.2">
      <c r="A32" s="1" t="s">
        <v>48</v>
      </c>
      <c r="B32">
        <v>655</v>
      </c>
      <c r="C32">
        <v>4518</v>
      </c>
    </row>
    <row r="33" spans="1:3" x14ac:dyDescent="0.2">
      <c r="A33" s="1" t="s">
        <v>49</v>
      </c>
      <c r="B33">
        <v>500.4</v>
      </c>
      <c r="C33">
        <v>4593.3999999999996</v>
      </c>
    </row>
    <row r="34" spans="1:3" x14ac:dyDescent="0.2">
      <c r="A34" s="1" t="s">
        <v>50</v>
      </c>
      <c r="B34">
        <v>638.20000000000005</v>
      </c>
      <c r="C34">
        <v>4468.7</v>
      </c>
    </row>
    <row r="35" spans="1:3" x14ac:dyDescent="0.2">
      <c r="A35" s="1" t="s">
        <v>51</v>
      </c>
      <c r="B35">
        <v>655.5</v>
      </c>
      <c r="C35">
        <v>4464.6000000000004</v>
      </c>
    </row>
    <row r="36" spans="1:3" x14ac:dyDescent="0.2">
      <c r="A36" s="1" t="s">
        <v>52</v>
      </c>
      <c r="B36">
        <v>658.7</v>
      </c>
      <c r="C36">
        <v>4481.8</v>
      </c>
    </row>
    <row r="37" spans="1:3" x14ac:dyDescent="0.2">
      <c r="A37" s="1" t="s">
        <v>53</v>
      </c>
      <c r="B37">
        <v>525.1</v>
      </c>
      <c r="C37">
        <v>4609.6000000000004</v>
      </c>
    </row>
    <row r="38" spans="1:3" x14ac:dyDescent="0.2">
      <c r="A38" s="1" t="s">
        <v>54</v>
      </c>
      <c r="B38">
        <v>524.9</v>
      </c>
      <c r="C38">
        <v>4632.6000000000004</v>
      </c>
    </row>
  </sheetData>
  <printOptions gridLines="1" gridLinesSet="0"/>
  <pageMargins left="0.7" right="0.7" top="0.75" bottom="0.75" header="0.5" footer="0.5"/>
  <pageSetup paperSize="0" orientation="portrait" horizontalDpi="4294967292" verticalDpi="4294967292"/>
  <headerFooter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8"/>
  <sheetViews>
    <sheetView workbookViewId="0">
      <pane xSplit="1" ySplit="1" topLeftCell="B2" activePane="bottomRight" state="frozenSplit"/>
      <selection pane="topRight"/>
      <selection pane="bottomLeft" activeCell="R1" sqref="R1"/>
      <selection pane="bottomRight" activeCell="AK37" sqref="AK37:AK38"/>
    </sheetView>
  </sheetViews>
  <sheetFormatPr baseColWidth="10" defaultRowHeight="14" x14ac:dyDescent="0.2"/>
  <cols>
    <col min="1" max="1" width="6.7109375" style="14" customWidth="1"/>
    <col min="2" max="36" width="6.42578125" style="20" customWidth="1"/>
    <col min="37" max="37" width="5.85546875" style="20" customWidth="1"/>
    <col min="38" max="38" width="5.140625" customWidth="1"/>
    <col min="257" max="264" width="10.7109375" customWidth="1"/>
    <col min="268" max="270" width="10.7109375" customWidth="1"/>
    <col min="272" max="280" width="10.7109375" customWidth="1"/>
    <col min="285" max="285" width="10.7109375" customWidth="1"/>
    <col min="288" max="296" width="10.7109375" customWidth="1"/>
    <col min="301" max="301" width="10.7109375" customWidth="1"/>
    <col min="304" max="312" width="10.7109375" customWidth="1"/>
    <col min="316" max="317" width="10.7109375" customWidth="1"/>
    <col min="320" max="330" width="10.7109375" customWidth="1"/>
    <col min="333" max="333" width="10.7109375" customWidth="1"/>
    <col min="336" max="344" width="10.7109375" customWidth="1"/>
    <col min="346" max="346" width="10.7109375" customWidth="1"/>
    <col min="348" max="349" width="10.7109375" customWidth="1"/>
    <col min="352" max="365" width="10.7109375" customWidth="1"/>
    <col min="367" max="378" width="10.7109375" customWidth="1"/>
    <col min="380" max="382" width="10.7109375" customWidth="1"/>
    <col min="384" max="393" width="10.7109375" customWidth="1"/>
    <col min="395" max="396" width="10.7109375" customWidth="1"/>
    <col min="400" max="408" width="10.7109375" customWidth="1"/>
    <col min="410" max="411" width="10.7109375" customWidth="1"/>
    <col min="413" max="413" width="10.7109375" customWidth="1"/>
    <col min="416" max="425" width="10.7109375" customWidth="1"/>
    <col min="428" max="428" width="10.7109375" customWidth="1"/>
    <col min="432" max="440" width="10.7109375" customWidth="1"/>
    <col min="442" max="442" width="10.7109375" customWidth="1"/>
    <col min="444" max="445" width="10.7109375" customWidth="1"/>
    <col min="448" max="456" width="10.7109375" customWidth="1"/>
    <col min="461" max="461" width="10.7109375" customWidth="1"/>
    <col min="463" max="476" width="10.7109375" customWidth="1"/>
    <col min="478" max="478" width="10.7109375" customWidth="1"/>
    <col min="480" max="489" width="10.7109375" customWidth="1"/>
    <col min="491" max="492" width="10.7109375" customWidth="1"/>
    <col min="496" max="504" width="10.7109375" customWidth="1"/>
    <col min="509" max="509" width="10.7109375" customWidth="1"/>
    <col min="512" max="521" width="10.7109375" customWidth="1"/>
    <col min="523" max="523" width="10.7109375" customWidth="1"/>
    <col min="525" max="525" width="10.7109375" customWidth="1"/>
    <col min="528" max="536" width="10.7109375" customWidth="1"/>
    <col min="538" max="538" width="10.7109375" customWidth="1"/>
    <col min="540" max="541" width="10.7109375" customWidth="1"/>
    <col min="544" max="552" width="10.7109375" customWidth="1"/>
    <col min="555" max="557" width="10.7109375" customWidth="1"/>
    <col min="560" max="570" width="10.7109375" customWidth="1"/>
    <col min="572" max="572" width="10.7109375" customWidth="1"/>
    <col min="576" max="584" width="10.7109375" customWidth="1"/>
    <col min="587" max="588" width="10.7109375" customWidth="1"/>
    <col min="592" max="600" width="10.7109375" customWidth="1"/>
    <col min="605" max="605" width="10.7109375" customWidth="1"/>
    <col min="607" max="616" width="10.7109375" customWidth="1"/>
    <col min="619" max="620" width="10.7109375" customWidth="1"/>
    <col min="622" max="622" width="10.7109375" customWidth="1"/>
    <col min="624" max="632" width="10.7109375" customWidth="1"/>
    <col min="634" max="634" width="10.7109375" customWidth="1"/>
    <col min="636" max="637" width="10.7109375" customWidth="1"/>
    <col min="640" max="649" width="10.7109375" customWidth="1"/>
    <col min="651" max="652" width="10.7109375" customWidth="1"/>
    <col min="656" max="664" width="10.7109375" customWidth="1"/>
    <col min="666" max="667" width="10.7109375" customWidth="1"/>
    <col min="669" max="669" width="10.7109375" customWidth="1"/>
    <col min="672" max="680" width="10.7109375" customWidth="1"/>
    <col min="682" max="685" width="10.7109375" customWidth="1"/>
    <col min="688" max="698" width="10.7109375" customWidth="1"/>
    <col min="700" max="700" width="10.7109375" customWidth="1"/>
    <col min="704" max="712" width="10.7109375" customWidth="1"/>
    <col min="714" max="715" width="10.7109375" customWidth="1"/>
    <col min="717" max="717" width="10.7109375" customWidth="1"/>
    <col min="720" max="728" width="10.7109375" customWidth="1"/>
    <col min="733" max="733" width="10.7109375" customWidth="1"/>
    <col min="736" max="745" width="10.7109375" customWidth="1"/>
    <col min="749" max="749" width="10.7109375" customWidth="1"/>
    <col min="752" max="760" width="10.7109375" customWidth="1"/>
    <col min="765" max="765" width="10.7109375" customWidth="1"/>
    <col min="767" max="776" width="10.7109375" customWidth="1"/>
    <col min="779" max="779" width="10.7109375" customWidth="1"/>
    <col min="782" max="782" width="10.7109375" customWidth="1"/>
    <col min="784" max="792" width="10.7109375" customWidth="1"/>
    <col min="794" max="794" width="10.7109375" customWidth="1"/>
    <col min="797" max="798" width="10.7109375" customWidth="1"/>
    <col min="800" max="808" width="10.7109375" customWidth="1"/>
    <col min="810" max="813" width="10.7109375" customWidth="1"/>
    <col min="816" max="824" width="10.7109375" customWidth="1"/>
    <col min="826" max="827" width="10.7109375" customWidth="1"/>
    <col min="832" max="840" width="10.7109375" customWidth="1"/>
    <col min="842" max="842" width="10.7109375" customWidth="1"/>
    <col min="844" max="845" width="10.7109375" customWidth="1"/>
    <col min="848" max="857" width="10.7109375" customWidth="1"/>
    <col min="859" max="860" width="10.7109375" customWidth="1"/>
    <col min="864" max="872" width="10.7109375" customWidth="1"/>
    <col min="874" max="874" width="10.7109375" customWidth="1"/>
    <col min="877" max="877" width="10.7109375" customWidth="1"/>
    <col min="879" max="888" width="10.7109375" customWidth="1"/>
    <col min="893" max="894" width="10.7109375" customWidth="1"/>
    <col min="896" max="904" width="10.7109375" customWidth="1"/>
    <col min="906" max="909" width="10.7109375" customWidth="1"/>
    <col min="912" max="920" width="10.7109375" customWidth="1"/>
    <col min="923" max="923" width="10.7109375" customWidth="1"/>
    <col min="925" max="925" width="10.7109375" customWidth="1"/>
    <col min="928" max="936" width="10.7109375" customWidth="1"/>
    <col min="938" max="938" width="10.7109375" customWidth="1"/>
    <col min="940" max="941" width="10.7109375" customWidth="1"/>
    <col min="944" max="952" width="10.7109375" customWidth="1"/>
    <col min="955" max="956" width="10.7109375" customWidth="1"/>
    <col min="960" max="973" width="10.7109375" customWidth="1"/>
    <col min="975" max="984" width="10.7109375" customWidth="1"/>
    <col min="987" max="988" width="10.7109375" customWidth="1"/>
    <col min="990" max="990" width="10.7109375" customWidth="1"/>
    <col min="992" max="1000" width="10.7109375" customWidth="1"/>
    <col min="1002" max="1002" width="10.7109375" customWidth="1"/>
    <col min="1004" max="1005" width="10.7109375" customWidth="1"/>
    <col min="1008" max="1017" width="10.7109375" customWidth="1"/>
    <col min="1019" max="1020" width="10.7109375" customWidth="1"/>
    <col min="1024" max="1032" width="10.7109375" customWidth="1"/>
    <col min="1034" max="1035" width="10.7109375" customWidth="1"/>
    <col min="1037" max="1037" width="10.7109375" customWidth="1"/>
    <col min="1040" max="1048" width="10.7109375" customWidth="1"/>
    <col min="1050" max="1053" width="10.7109375" customWidth="1"/>
    <col min="1056" max="1066" width="10.7109375" customWidth="1"/>
    <col min="1068" max="1068" width="10.7109375" customWidth="1"/>
    <col min="1072" max="1080" width="10.7109375" customWidth="1"/>
    <col min="1082" max="1083" width="10.7109375" customWidth="1"/>
    <col min="1085" max="1085" width="10.7109375" customWidth="1"/>
    <col min="1088" max="1096" width="10.7109375" customWidth="1"/>
    <col min="1101" max="1101" width="10.7109375" customWidth="1"/>
    <col min="1104" max="1113" width="10.7109375" customWidth="1"/>
    <col min="1117" max="1117" width="10.7109375" customWidth="1"/>
    <col min="1120" max="1133" width="10.7109375" customWidth="1"/>
    <col min="1135" max="1146" width="10.7109375" customWidth="1"/>
    <col min="1148" max="1150" width="10.7109375" customWidth="1"/>
    <col min="1152" max="1160" width="10.7109375" customWidth="1"/>
    <col min="1162" max="1165" width="10.7109375" customWidth="1"/>
    <col min="1168" max="1178" width="10.7109375" customWidth="1"/>
    <col min="1180" max="1180" width="10.7109375" customWidth="1"/>
    <col min="1184" max="1192" width="10.7109375" customWidth="1"/>
    <col min="1194" max="1197" width="10.7109375" customWidth="1"/>
    <col min="1200" max="1208" width="10.7109375" customWidth="1"/>
    <col min="1210" max="1210" width="10.7109375" customWidth="1"/>
    <col min="1214" max="1214" width="10.7109375" customWidth="1"/>
    <col min="1216" max="1224" width="10.7109375" customWidth="1"/>
    <col min="1227" max="1228" width="10.7109375" customWidth="1"/>
    <col min="1230" max="1230" width="10.7109375" customWidth="1"/>
    <col min="1232" max="1243" width="10.7109375" customWidth="1"/>
    <col min="1245" max="1245" width="10.7109375" customWidth="1"/>
    <col min="1248" max="1256" width="10.7109375" customWidth="1"/>
    <col min="1258" max="1258" width="10.7109375" customWidth="1"/>
    <col min="1260" max="1261" width="10.7109375" customWidth="1"/>
    <col min="1264" max="1272" width="10.7109375" customWidth="1"/>
    <col min="1274" max="1274" width="10.7109375" customWidth="1"/>
    <col min="1276" max="1277" width="10.7109375" customWidth="1"/>
    <col min="1280" max="1290" width="10.7109375" customWidth="1"/>
    <col min="1292" max="1292" width="10.7109375" customWidth="1"/>
    <col min="1296" max="1304" width="10.7109375" customWidth="1"/>
    <col min="1306" max="1306" width="10.7109375" customWidth="1"/>
    <col min="1308" max="1308" width="10.7109375" customWidth="1"/>
    <col min="1311" max="1320" width="10.7109375" customWidth="1"/>
    <col min="1323" max="1327" width="10.7109375" customWidth="1"/>
    <col min="1330" max="1330" width="10.7109375" customWidth="1"/>
    <col min="1333" max="1334" width="10.7109375" customWidth="1"/>
    <col min="1336" max="1360" width="10.7109375" customWidth="1"/>
    <col min="1362" max="1365" width="10.7109375" customWidth="1"/>
    <col min="1368" max="1392" width="10.7109375" customWidth="1"/>
    <col min="1396" max="1398" width="10.7109375" customWidth="1"/>
    <col min="1400" max="1424" width="10.7109375" customWidth="1"/>
    <col min="1426" max="1426" width="10.7109375" customWidth="1"/>
    <col min="1429" max="1429" width="10.7109375" customWidth="1"/>
    <col min="1431" max="1431" width="10.7109375" customWidth="1"/>
    <col min="1433" max="1433" width="10.7109375" customWidth="1"/>
    <col min="1435" max="1436" width="10.7109375" customWidth="1"/>
    <col min="1440" max="1440" width="10.7109375" customWidth="1"/>
    <col min="1445" max="1445" width="10.7109375" customWidth="1"/>
    <col min="1455" max="1455" width="10.7109375" customWidth="1"/>
    <col min="1460" max="1462" width="10.7109375" customWidth="1"/>
    <col min="1464" max="1557" width="10.7109375" customWidth="1"/>
    <col min="1559" max="1559" width="10.7109375" customWidth="1"/>
    <col min="1561" max="1590" width="10.7109375" customWidth="1"/>
    <col min="1592" max="1596" width="10.7109375" customWidth="1"/>
    <col min="1602" max="1604" width="10.7109375" customWidth="1"/>
    <col min="1606" max="1607" width="10.7109375" customWidth="1"/>
    <col min="1609" max="1610" width="10.7109375" customWidth="1"/>
    <col min="1612" max="1617" width="10.7109375" customWidth="1"/>
    <col min="1625" max="1626" width="10.7109375" customWidth="1"/>
    <col min="1629" max="1630" width="10.7109375" customWidth="1"/>
    <col min="1639" max="1639" width="10.7109375" customWidth="1"/>
    <col min="1643" max="1644" width="10.7109375" customWidth="1"/>
    <col min="1646" max="1647" width="10.7109375" customWidth="1"/>
    <col min="1649" max="1660" width="10.7109375" customWidth="1"/>
    <col min="1666" max="1668" width="10.7109375" customWidth="1"/>
    <col min="1670" max="1671" width="10.7109375" customWidth="1"/>
    <col min="1673" max="1674" width="10.7109375" customWidth="1"/>
    <col min="1676" max="1715" width="10.7109375" customWidth="1"/>
    <col min="1720" max="1720" width="10.7109375" customWidth="1"/>
    <col min="1725" max="1725" width="10.7109375" customWidth="1"/>
    <col min="1728" max="1728" width="10.7109375" customWidth="1"/>
    <col min="1733" max="1733" width="10.7109375" customWidth="1"/>
    <col min="1743" max="1743" width="10.7109375" customWidth="1"/>
    <col min="1745" max="1747" width="10.7109375" customWidth="1"/>
    <col min="1751" max="1751" width="10.7109375" customWidth="1"/>
    <col min="1757" max="1757" width="10.7109375" customWidth="1"/>
    <col min="1760" max="1760" width="10.7109375" customWidth="1"/>
    <col min="1765" max="1765" width="10.7109375" customWidth="1"/>
    <col min="1775" max="1775" width="10.7109375" customWidth="1"/>
    <col min="1778" max="1778" width="10.7109375" customWidth="1"/>
    <col min="1781" max="1782" width="10.7109375" customWidth="1"/>
    <col min="1784" max="1808" width="10.7109375" customWidth="1"/>
    <col min="1812" max="1813" width="10.7109375" customWidth="1"/>
    <col min="1817" max="1843" width="10.7109375" customWidth="1"/>
    <col min="1845" max="1846" width="10.7109375" customWidth="1"/>
    <col min="1851" max="1851" width="10.7109375" customWidth="1"/>
    <col min="1856" max="1856" width="10.7109375" customWidth="1"/>
    <col min="1861" max="1861" width="10.7109375" customWidth="1"/>
    <col min="1871" max="1871" width="10.7109375" customWidth="1"/>
    <col min="1875" max="1875" width="10.7109375" customWidth="1"/>
    <col min="1877" max="1878" width="10.7109375" customWidth="1"/>
    <col min="1880" max="1880" width="10.7109375" customWidth="1"/>
    <col min="1883" max="1883" width="10.7109375" customWidth="1"/>
    <col min="1886" max="1894" width="10.7109375" customWidth="1"/>
    <col min="1899" max="1900" width="10.7109375" customWidth="1"/>
    <col min="1902" max="1903" width="10.7109375" customWidth="1"/>
    <col min="1905" max="1908" width="10.7109375" customWidth="1"/>
    <col min="1915" max="1915" width="10.7109375" customWidth="1"/>
    <col min="1917" max="1917" width="10.7109375" customWidth="1"/>
    <col min="1919" max="1921" width="10.7109375" customWidth="1"/>
    <col min="1926" max="1928" width="10.7109375" customWidth="1"/>
    <col min="1931" max="1935" width="10.7109375" customWidth="1"/>
    <col min="1940" max="1971" width="10.7109375" customWidth="1"/>
    <col min="1977" max="1978" width="10.7109375" customWidth="1"/>
    <col min="1980" max="1980" width="10.7109375" customWidth="1"/>
    <col min="1985" max="1985" width="10.7109375" customWidth="1"/>
    <col min="1987" max="1988" width="10.7109375" customWidth="1"/>
    <col min="1991" max="1991" width="10.7109375" customWidth="1"/>
    <col min="1995" max="1997" width="10.7109375" customWidth="1"/>
    <col min="1999" max="1999" width="10.7109375" customWidth="1"/>
    <col min="2001" max="2039" width="10.7109375" customWidth="1"/>
    <col min="2041" max="2041" width="10.7109375" customWidth="1"/>
    <col min="2043" max="2043" width="10.7109375" customWidth="1"/>
    <col min="2045" max="2045" width="10.7109375" customWidth="1"/>
    <col min="2048" max="2048" width="10.7109375" customWidth="1"/>
    <col min="2050" max="2050" width="10.7109375" customWidth="1"/>
    <col min="2052" max="2052" width="10.7109375" customWidth="1"/>
    <col min="2056" max="2058" width="10.7109375" customWidth="1"/>
    <col min="2062" max="2063" width="10.7109375" customWidth="1"/>
    <col min="2065" max="2197" width="10.7109375" customWidth="1"/>
    <col min="2200" max="2200" width="10.7109375" customWidth="1"/>
    <col min="2203" max="2203" width="10.7109375" customWidth="1"/>
    <col min="2205" max="2208" width="10.7109375" customWidth="1"/>
    <col min="2210" max="2210" width="10.7109375" customWidth="1"/>
    <col min="2214" max="2216" width="10.7109375" customWidth="1"/>
    <col min="2219" max="2223" width="10.7109375" customWidth="1"/>
    <col min="2225" max="2227" width="10.7109375" customWidth="1"/>
    <col min="2229" max="2230" width="10.7109375" customWidth="1"/>
    <col min="2237" max="2237" width="10.7109375" customWidth="1"/>
    <col min="2240" max="2240" width="10.7109375" customWidth="1"/>
    <col min="2245" max="2245" width="10.7109375" customWidth="1"/>
    <col min="2255" max="2255" width="10.7109375" customWidth="1"/>
    <col min="2257" max="2257" width="10.7109375" customWidth="1"/>
    <col min="2262" max="2262" width="10.7109375" customWidth="1"/>
    <col min="2266" max="2272" width="10.7109375" customWidth="1"/>
    <col min="2279" max="2279" width="10.7109375" customWidth="1"/>
    <col min="2283" max="2284" width="10.7109375" customWidth="1"/>
    <col min="2286" max="2287" width="10.7109375" customWidth="1"/>
    <col min="2289" max="2291" width="10.7109375" customWidth="1"/>
    <col min="2295" max="2295" width="10.7109375" customWidth="1"/>
    <col min="2301" max="2301" width="10.7109375" customWidth="1"/>
    <col min="2304" max="2304" width="10.7109375" customWidth="1"/>
    <col min="2309" max="2309" width="10.7109375" customWidth="1"/>
    <col min="2319" max="2319" width="10.7109375" customWidth="1"/>
    <col min="2321" max="2323" width="10.7109375" customWidth="1"/>
    <col min="2327" max="2332" width="10.7109375" customWidth="1"/>
    <col min="2334" max="2335" width="10.7109375" customWidth="1"/>
    <col min="2338" max="2339" width="10.7109375" customWidth="1"/>
    <col min="2345" max="2345" width="10.7109375" customWidth="1"/>
    <col min="2347" max="2349" width="10.7109375" customWidth="1"/>
    <col min="2351" max="2351" width="10.7109375" customWidth="1"/>
    <col min="2356" max="2357" width="10.7109375" customWidth="1"/>
    <col min="2360" max="2361" width="10.7109375" customWidth="1"/>
    <col min="2363" max="2363" width="10.7109375" customWidth="1"/>
    <col min="2366" max="2374" width="10.7109375" customWidth="1"/>
    <col min="2379" max="2380" width="10.7109375" customWidth="1"/>
    <col min="2382" max="2383" width="10.7109375" customWidth="1"/>
    <col min="2386" max="2388" width="10.7109375" customWidth="1"/>
    <col min="2391" max="2391" width="10.7109375" customWidth="1"/>
    <col min="2393" max="2393" width="10.7109375" customWidth="1"/>
    <col min="2395" max="2397" width="10.7109375" customWidth="1"/>
    <col min="2399" max="2406" width="10.7109375" customWidth="1"/>
    <col min="2411" max="2412" width="10.7109375" customWidth="1"/>
    <col min="2414" max="2415" width="10.7109375" customWidth="1"/>
    <col min="2420" max="2420" width="10.7109375" customWidth="1"/>
    <col min="2427" max="2427" width="10.7109375" customWidth="1"/>
    <col min="2432" max="2432" width="10.7109375" customWidth="1"/>
    <col min="2437" max="2437" width="10.7109375" customWidth="1"/>
    <col min="2447" max="2447" width="10.7109375" customWidth="1"/>
    <col min="2450" max="2450" width="10.7109375" customWidth="1"/>
    <col min="2453" max="2454" width="10.7109375" customWidth="1"/>
    <col min="2456" max="2480" width="10.7109375" customWidth="1"/>
    <col min="2485" max="2485" width="10.7109375" customWidth="1"/>
    <col min="2487" max="2488" width="10.7109375" customWidth="1"/>
    <col min="2490" max="2490" width="10.7109375" customWidth="1"/>
    <col min="2492" max="2492" width="10.7109375" customWidth="1"/>
    <col min="2494" max="2494" width="10.7109375" customWidth="1"/>
    <col min="2496" max="2496" width="10.7109375" customWidth="1"/>
    <col min="2499" max="2500" width="10.7109375" customWidth="1"/>
    <col min="2504" max="2504" width="10.7109375" customWidth="1"/>
    <col min="2506" max="2506" width="10.7109375" customWidth="1"/>
    <col min="2508" max="2509" width="10.7109375" customWidth="1"/>
    <col min="2512" max="2513" width="10.7109375" customWidth="1"/>
    <col min="2515" max="2516" width="10.7109375" customWidth="1"/>
    <col min="2520" max="2520" width="10.7109375" customWidth="1"/>
    <col min="2523" max="2524" width="10.7109375" customWidth="1"/>
    <col min="2528" max="2528" width="10.7109375" customWidth="1"/>
    <col min="2533" max="2533" width="10.7109375" customWidth="1"/>
    <col min="2535" max="2536" width="10.7109375" customWidth="1"/>
    <col min="2539" max="2541" width="10.7109375" customWidth="1"/>
    <col min="2544" max="2546" width="10.7109375" customWidth="1"/>
    <col min="2549" max="2549" width="10.7109375" customWidth="1"/>
    <col min="2552" max="2552" width="10.7109375" customWidth="1"/>
    <col min="2554" max="2555" width="10.7109375" customWidth="1"/>
    <col min="2557" max="2557" width="10.7109375" customWidth="1"/>
    <col min="2560" max="2564" width="10.7109375" customWidth="1"/>
    <col min="2568" max="2568" width="10.7109375" customWidth="1"/>
    <col min="2573" max="2573" width="10.7109375" customWidth="1"/>
    <col min="2576" max="2576" width="10.7109375" customWidth="1"/>
    <col min="2581" max="2581" width="10.7109375" customWidth="1"/>
    <col min="2583" max="2584" width="10.7109375" customWidth="1"/>
    <col min="2588" max="2590" width="10.7109375" customWidth="1"/>
    <col min="2592" max="2592" width="10.7109375" customWidth="1"/>
    <col min="2597" max="2597" width="10.7109375" customWidth="1"/>
    <col min="2600" max="2600" width="10.7109375" customWidth="1"/>
    <col min="2605" max="2605" width="10.7109375" customWidth="1"/>
    <col min="2608" max="2608" width="10.7109375" customWidth="1"/>
    <col min="2612" max="2613" width="10.7109375" customWidth="1"/>
    <col min="2616" max="2618" width="10.7109375" customWidth="1"/>
    <col min="2621" max="2621" width="10.7109375" customWidth="1"/>
    <col min="2624" max="2624" width="10.7109375" customWidth="1"/>
    <col min="2626" max="2626" width="10.7109375" customWidth="1"/>
    <col min="2628" max="2629" width="10.7109375" customWidth="1"/>
    <col min="2632" max="2632" width="10.7109375" customWidth="1"/>
    <col min="2634" max="2634" width="10.7109375" customWidth="1"/>
    <col min="2636" max="2637" width="10.7109375" customWidth="1"/>
    <col min="2639" max="2641" width="10.7109375" customWidth="1"/>
    <col min="2643" max="2644" width="10.7109375" customWidth="1"/>
    <col min="2647" max="2652" width="10.7109375" customWidth="1"/>
    <col min="2655" max="2658" width="10.7109375" customWidth="1"/>
    <col min="2660" max="2662" width="10.7109375" customWidth="1"/>
    <col min="2664" max="2665" width="10.7109375" customWidth="1"/>
    <col min="2667" max="2668" width="10.7109375" customWidth="1"/>
    <col min="2672" max="2672" width="10.7109375" customWidth="1"/>
    <col min="2674" max="2675" width="10.7109375" customWidth="1"/>
    <col min="2677" max="2677" width="10.7109375" customWidth="1"/>
    <col min="2680" max="2681" width="10.7109375" customWidth="1"/>
    <col min="2684" max="2684" width="10.7109375" customWidth="1"/>
    <col min="2688" max="2688" width="10.7109375" customWidth="1"/>
    <col min="2690" max="2690" width="10.7109375" customWidth="1"/>
    <col min="2692" max="2693" width="10.7109375" customWidth="1"/>
    <col min="2696" max="2696" width="10.7109375" customWidth="1"/>
    <col min="2701" max="2701" width="10.7109375" customWidth="1"/>
    <col min="2703" max="2708" width="10.7109375" customWidth="1"/>
    <col min="2710" max="2710" width="10.7109375" customWidth="1"/>
    <col min="2712" max="2713" width="10.7109375" customWidth="1"/>
    <col min="2715" max="2716" width="10.7109375" customWidth="1"/>
    <col min="2720" max="2720" width="10.7109375" customWidth="1"/>
    <col min="2725" max="2725" width="10.7109375" customWidth="1"/>
    <col min="2728" max="2729" width="10.7109375" customWidth="1"/>
    <col min="2731" max="2731" width="10.7109375" customWidth="1"/>
    <col min="2733" max="2733" width="10.7109375" customWidth="1"/>
    <col min="2736" max="2736" width="10.7109375" customWidth="1"/>
    <col min="2738" max="2738" width="10.7109375" customWidth="1"/>
    <col min="2740" max="2741" width="10.7109375" customWidth="1"/>
    <col min="2744" max="2744" width="10.7109375" customWidth="1"/>
    <col min="2747" max="2749" width="10.7109375" customWidth="1"/>
    <col min="2752" max="2754" width="10.7109375" customWidth="1"/>
    <col min="2756" max="2756" width="10.7109375" customWidth="1"/>
    <col min="2760" max="2760" width="10.7109375" customWidth="1"/>
    <col min="2763" max="2764" width="10.7109375" customWidth="1"/>
    <col min="2768" max="2768" width="10.7109375" customWidth="1"/>
    <col min="2773" max="2773" width="10.7109375" customWidth="1"/>
    <col min="2775" max="2776" width="10.7109375" customWidth="1"/>
    <col min="2779" max="2780" width="10.7109375" customWidth="1"/>
    <col min="2782" max="2782" width="10.7109375" customWidth="1"/>
    <col min="2784" max="2784" width="10.7109375" customWidth="1"/>
    <col min="2786" max="2786" width="10.7109375" customWidth="1"/>
    <col min="2788" max="2789" width="10.7109375" customWidth="1"/>
    <col min="2792" max="2793" width="10.7109375" customWidth="1"/>
    <col min="2795" max="2796" width="10.7109375" customWidth="1"/>
    <col min="2800" max="2800" width="10.7109375" customWidth="1"/>
    <col min="2802" max="2803" width="10.7109375" customWidth="1"/>
    <col min="2805" max="2805" width="10.7109375" customWidth="1"/>
    <col min="2808" max="2808" width="10.7109375" customWidth="1"/>
    <col min="2810" max="2813" width="10.7109375" customWidth="1"/>
    <col min="2816" max="2818" width="10.7109375" customWidth="1"/>
    <col min="2820" max="2820" width="10.7109375" customWidth="1"/>
    <col min="2824" max="2824" width="10.7109375" customWidth="1"/>
    <col min="2826" max="2827" width="10.7109375" customWidth="1"/>
    <col min="2829" max="2829" width="10.7109375" customWidth="1"/>
    <col min="2832" max="2837" width="10.7109375" customWidth="1"/>
    <col min="2839" max="2868" width="10.7109375" customWidth="1"/>
    <col min="2871" max="2871" width="10.7109375" customWidth="1"/>
    <col min="2873" max="2877" width="10.7109375" customWidth="1"/>
    <col min="2883" max="2884" width="10.7109375" customWidth="1"/>
    <col min="2887" max="2888" width="10.7109375" customWidth="1"/>
    <col min="2891" max="2893" width="10.7109375" customWidth="1"/>
    <col min="2895" max="2895" width="10.7109375" customWidth="1"/>
    <col min="2897" max="2899" width="10.7109375" customWidth="1"/>
    <col min="2903" max="2908" width="10.7109375" customWidth="1"/>
    <col min="2910" max="2911" width="10.7109375" customWidth="1"/>
    <col min="2914" max="2915" width="10.7109375" customWidth="1"/>
    <col min="2921" max="2921" width="10.7109375" customWidth="1"/>
    <col min="2923" max="2925" width="10.7109375" customWidth="1"/>
    <col min="2927" max="2927" width="10.7109375" customWidth="1"/>
    <col min="2930" max="2930" width="10.7109375" customWidth="1"/>
    <col min="2932" max="2933" width="10.7109375" customWidth="1"/>
    <col min="2936" max="2936" width="10.7109375" customWidth="1"/>
    <col min="2939" max="2940" width="10.7109375" customWidth="1"/>
    <col min="2944" max="2944" width="10.7109375" customWidth="1"/>
    <col min="2946" max="2946" width="10.7109375" customWidth="1"/>
    <col min="2948" max="2949" width="10.7109375" customWidth="1"/>
    <col min="2951" max="2953" width="10.7109375" customWidth="1"/>
    <col min="2955" max="2956" width="10.7109375" customWidth="1"/>
    <col min="2959" max="2964" width="10.7109375" customWidth="1"/>
    <col min="2967" max="2968" width="10.7109375" customWidth="1"/>
    <col min="2971" max="2972" width="10.7109375" customWidth="1"/>
    <col min="2974" max="2974" width="10.7109375" customWidth="1"/>
    <col min="2976" max="2976" width="10.7109375" customWidth="1"/>
    <col min="2978" max="2978" width="10.7109375" customWidth="1"/>
    <col min="2980" max="2981" width="10.7109375" customWidth="1"/>
    <col min="2984" max="2994" width="10.7109375" customWidth="1"/>
    <col min="2996" max="2997" width="10.7109375" customWidth="1"/>
    <col min="2999" max="3001" width="10.7109375" customWidth="1"/>
    <col min="3003" max="3003" width="10.7109375" customWidth="1"/>
    <col min="3007" max="3010" width="10.7109375" customWidth="1"/>
    <col min="3012" max="3012" width="10.7109375" customWidth="1"/>
    <col min="3015" max="3016" width="10.7109375" customWidth="1"/>
    <col min="3019" max="3021" width="10.7109375" customWidth="1"/>
    <col min="3023" max="3023" width="10.7109375" customWidth="1"/>
    <col min="3025" max="3027" width="10.7109375" customWidth="1"/>
    <col min="3029" max="3029" width="10.7109375" customWidth="1"/>
    <col min="3031" max="3033" width="10.7109375" customWidth="1"/>
    <col min="3035" max="3035" width="10.7109375" customWidth="1"/>
    <col min="3039" max="3042" width="10.7109375" customWidth="1"/>
    <col min="3044" max="3044" width="10.7109375" customWidth="1"/>
    <col min="3047" max="3048" width="10.7109375" customWidth="1"/>
    <col min="3051" max="3053" width="10.7109375" customWidth="1"/>
    <col min="3055" max="3055" width="10.7109375" customWidth="1"/>
    <col min="3058" max="3060" width="10.7109375" customWidth="1"/>
    <col min="3063" max="3063" width="10.7109375" customWidth="1"/>
    <col min="3065" max="3065" width="10.7109375" customWidth="1"/>
    <col min="3067" max="3069" width="10.7109375" customWidth="1"/>
    <col min="3071" max="3078" width="10.7109375" customWidth="1"/>
    <col min="3083" max="3084" width="10.7109375" customWidth="1"/>
    <col min="3086" max="3087" width="10.7109375" customWidth="1"/>
    <col min="3090" max="3093" width="10.7109375" customWidth="1"/>
    <col min="3096" max="3136" width="10.7109375" customWidth="1"/>
    <col min="3141" max="3141" width="10.7109375" customWidth="1"/>
    <col min="3143" max="3219" width="10.7109375" customWidth="1"/>
    <col min="3221" max="3221" width="10.7109375" customWidth="1"/>
    <col min="3223" max="3228" width="10.7109375" customWidth="1"/>
    <col min="3232" max="3232" width="10.7109375" customWidth="1"/>
    <col min="3237" max="3237" width="10.7109375" customWidth="1"/>
    <col min="3247" max="3247" width="10.7109375" customWidth="1"/>
    <col min="3249" max="3280" width="10.7109375" customWidth="1"/>
    <col min="3282" max="3285" width="10.7109375" customWidth="1"/>
    <col min="3288" max="3312" width="10.7109375" customWidth="1"/>
    <col min="3316" max="3318" width="10.7109375" customWidth="1"/>
    <col min="3320" max="3344" width="10.7109375" customWidth="1"/>
    <col min="3346" max="3346" width="10.7109375" customWidth="1"/>
    <col min="3350" max="3351" width="10.7109375" customWidth="1"/>
    <col min="3355" max="3356" width="10.7109375" customWidth="1"/>
    <col min="3360" max="3360" width="10.7109375" customWidth="1"/>
    <col min="3365" max="3365" width="10.7109375" customWidth="1"/>
    <col min="3375" max="3375" width="10.7109375" customWidth="1"/>
    <col min="3380" max="3382" width="10.7109375" customWidth="1"/>
    <col min="3384" max="3473" width="10.7109375" customWidth="1"/>
    <col min="3475" max="3476" width="10.7109375" customWidth="1"/>
    <col min="3480" max="3488" width="10.7109375" customWidth="1"/>
    <col min="3490" max="3491" width="10.7109375" customWidth="1"/>
    <col min="3493" max="3493" width="10.7109375" customWidth="1"/>
    <col min="3496" max="3505" width="10.7109375" customWidth="1"/>
    <col min="3508" max="3508" width="10.7109375" customWidth="1"/>
    <col min="3512" max="3520" width="10.7109375" customWidth="1"/>
    <col min="3522" max="3522" width="10.7109375" customWidth="1"/>
    <col min="3524" max="3525" width="10.7109375" customWidth="1"/>
    <col min="3528" max="3536" width="10.7109375" customWidth="1"/>
    <col min="3541" max="3541" width="10.7109375" customWidth="1"/>
    <col min="3543" max="3556" width="10.7109375" customWidth="1"/>
    <col min="3558" max="3558" width="10.7109375" customWidth="1"/>
    <col min="3560" max="3569" width="10.7109375" customWidth="1"/>
    <col min="3571" max="3572" width="10.7109375" customWidth="1"/>
    <col min="3576" max="3584" width="10.7109375" customWidth="1"/>
    <col min="3589" max="3589" width="10.7109375" customWidth="1"/>
    <col min="3592" max="3601" width="10.7109375" customWidth="1"/>
    <col min="3603" max="3603" width="10.7109375" customWidth="1"/>
    <col min="3605" max="3605" width="10.7109375" customWidth="1"/>
    <col min="3608" max="3616" width="10.7109375" customWidth="1"/>
    <col min="3618" max="3618" width="10.7109375" customWidth="1"/>
    <col min="3620" max="3621" width="10.7109375" customWidth="1"/>
    <col min="3624" max="3632" width="10.7109375" customWidth="1"/>
    <col min="3635" max="3637" width="10.7109375" customWidth="1"/>
    <col min="3640" max="3650" width="10.7109375" customWidth="1"/>
    <col min="3652" max="3652" width="10.7109375" customWidth="1"/>
    <col min="3656" max="3664" width="10.7109375" customWidth="1"/>
    <col min="3667" max="3668" width="10.7109375" customWidth="1"/>
    <col min="3672" max="3680" width="10.7109375" customWidth="1"/>
    <col min="3685" max="3685" width="10.7109375" customWidth="1"/>
    <col min="3687" max="3696" width="10.7109375" customWidth="1"/>
    <col min="3699" max="3700" width="10.7109375" customWidth="1"/>
    <col min="3702" max="3702" width="10.7109375" customWidth="1"/>
    <col min="3704" max="3712" width="10.7109375" customWidth="1"/>
    <col min="3714" max="3714" width="10.7109375" customWidth="1"/>
    <col min="3716" max="3717" width="10.7109375" customWidth="1"/>
    <col min="3720" max="3729" width="10.7109375" customWidth="1"/>
    <col min="3731" max="3732" width="10.7109375" customWidth="1"/>
    <col min="3736" max="3744" width="10.7109375" customWidth="1"/>
    <col min="3746" max="3747" width="10.7109375" customWidth="1"/>
    <col min="3749" max="3749" width="10.7109375" customWidth="1"/>
    <col min="3752" max="3760" width="10.7109375" customWidth="1"/>
    <col min="3762" max="3765" width="10.7109375" customWidth="1"/>
    <col min="3768" max="3778" width="10.7109375" customWidth="1"/>
    <col min="3780" max="3780" width="10.7109375" customWidth="1"/>
    <col min="3784" max="3792" width="10.7109375" customWidth="1"/>
    <col min="3794" max="3795" width="10.7109375" customWidth="1"/>
    <col min="3797" max="3797" width="10.7109375" customWidth="1"/>
    <col min="3800" max="3808" width="10.7109375" customWidth="1"/>
    <col min="3813" max="3813" width="10.7109375" customWidth="1"/>
    <col min="3816" max="3824" width="10.7109375" customWidth="1"/>
    <col min="3828" max="3830" width="10.7109375" customWidth="1"/>
    <col min="3832" max="3858" width="10.7109375" customWidth="1"/>
    <col min="3860" max="3860" width="10.7109375" customWidth="1"/>
    <col min="3868" max="3868" width="10.7109375" customWidth="1"/>
    <col min="3872" max="3872" width="10.7109375" customWidth="1"/>
    <col min="3877" max="3877" width="10.7109375" customWidth="1"/>
    <col min="3887" max="3887" width="10.7109375" customWidth="1"/>
    <col min="3889" max="3891" width="10.7109375" customWidth="1"/>
    <col min="3893" max="3895" width="10.7109375" customWidth="1"/>
    <col min="3897" max="3900" width="10.7109375" customWidth="1"/>
    <col min="3904" max="3904" width="10.7109375" customWidth="1"/>
    <col min="3909" max="3909" width="10.7109375" customWidth="1"/>
    <col min="3919" max="3919" width="10.7109375" customWidth="1"/>
    <col min="3921" max="3921" width="10.7109375" customWidth="1"/>
    <col min="3924" max="3925" width="10.7109375" customWidth="1"/>
    <col min="3927" max="3927" width="10.7109375" customWidth="1"/>
    <col min="3931" max="3933" width="10.7109375" customWidth="1"/>
    <col min="3935" max="3935" width="10.7109375" customWidth="1"/>
    <col min="3938" max="3938" width="10.7109375" customWidth="1"/>
    <col min="3940" max="3942" width="10.7109375" customWidth="1"/>
    <col min="3944" max="3946" width="10.7109375" customWidth="1"/>
    <col min="3950" max="3951" width="10.7109375" customWidth="1"/>
    <col min="3953" max="3953" width="10.7109375" customWidth="1"/>
    <col min="3955" max="3955" width="10.7109375" customWidth="1"/>
    <col min="3961" max="3964" width="10.7109375" customWidth="1"/>
    <col min="3968" max="3968" width="10.7109375" customWidth="1"/>
    <col min="3973" max="3973" width="10.7109375" customWidth="1"/>
    <col min="3983" max="3983" width="10.7109375" customWidth="1"/>
    <col min="3985" max="3986" width="10.7109375" customWidth="1"/>
    <col min="3988" max="3988" width="10.7109375" customWidth="1"/>
    <col min="3996" max="3996" width="10.7109375" customWidth="1"/>
    <col min="4000" max="4000" width="10.7109375" customWidth="1"/>
    <col min="4005" max="4005" width="10.7109375" customWidth="1"/>
    <col min="4015" max="4015" width="10.7109375" customWidth="1"/>
    <col min="4017" max="4017" width="10.7109375" customWidth="1"/>
    <col min="4021" max="4023" width="10.7109375" customWidth="1"/>
    <col min="4025" max="4048" width="10.7109375" customWidth="1"/>
    <col min="4051" max="4052" width="10.7109375" customWidth="1"/>
    <col min="4054" max="4054" width="10.7109375" customWidth="1"/>
    <col min="4056" max="4064" width="10.7109375" customWidth="1"/>
    <col min="4066" max="4066" width="10.7109375" customWidth="1"/>
    <col min="4068" max="4069" width="10.7109375" customWidth="1"/>
    <col min="4072" max="4081" width="10.7109375" customWidth="1"/>
    <col min="4083" max="4084" width="10.7109375" customWidth="1"/>
    <col min="4088" max="4096" width="10.7109375" customWidth="1"/>
    <col min="4098" max="4099" width="10.7109375" customWidth="1"/>
    <col min="4101" max="4101" width="10.7109375" customWidth="1"/>
    <col min="4104" max="4117" width="10.7109375" customWidth="1"/>
    <col min="4120" max="4120" width="10.7109375" customWidth="1"/>
    <col min="4123" max="4123" width="10.7109375" customWidth="1"/>
    <col min="4125" max="4128" width="10.7109375" customWidth="1"/>
    <col min="4130" max="4130" width="10.7109375" customWidth="1"/>
    <col min="4134" max="4136" width="10.7109375" customWidth="1"/>
    <col min="4139" max="4143" width="10.7109375" customWidth="1"/>
    <col min="4145" max="4147" width="10.7109375" customWidth="1"/>
    <col min="4151" max="4151" width="10.7109375" customWidth="1"/>
    <col min="4153" max="4156" width="10.7109375" customWidth="1"/>
    <col min="4160" max="4160" width="10.7109375" customWidth="1"/>
    <col min="4165" max="4165" width="10.7109375" customWidth="1"/>
    <col min="4175" max="4175" width="10.7109375" customWidth="1"/>
    <col min="4177" max="4177" width="10.7109375" customWidth="1"/>
    <col min="4182" max="4182" width="10.7109375" customWidth="1"/>
    <col min="4186" max="4192" width="10.7109375" customWidth="1"/>
    <col min="4199" max="4199" width="10.7109375" customWidth="1"/>
    <col min="4203" max="4204" width="10.7109375" customWidth="1"/>
    <col min="4206" max="4207" width="10.7109375" customWidth="1"/>
    <col min="4209" max="4213" width="10.7109375" customWidth="1"/>
    <col min="4216" max="4216" width="10.7109375" customWidth="1"/>
    <col min="4219" max="4219" width="10.7109375" customWidth="1"/>
    <col min="4221" max="4224" width="10.7109375" customWidth="1"/>
    <col min="4226" max="4226" width="10.7109375" customWidth="1"/>
    <col min="4230" max="4232" width="10.7109375" customWidth="1"/>
    <col min="4235" max="4239" width="10.7109375" customWidth="1"/>
    <col min="4241" max="4242" width="10.7109375" customWidth="1"/>
    <col min="4246" max="4246" width="10.7109375" customWidth="1"/>
    <col min="4253" max="4253" width="10.7109375" customWidth="1"/>
    <col min="4255" max="4257" width="10.7109375" customWidth="1"/>
    <col min="4261" max="4266" width="10.7109375" customWidth="1"/>
    <col min="4270" max="4271" width="10.7109375" customWidth="1"/>
    <col min="4273" max="4273" width="10.7109375" customWidth="1"/>
    <col min="4275" max="4275" width="10.7109375" customWidth="1"/>
    <col min="4281" max="4284" width="10.7109375" customWidth="1"/>
    <col min="4288" max="4288" width="10.7109375" customWidth="1"/>
    <col min="4293" max="4293" width="10.7109375" customWidth="1"/>
    <col min="4303" max="4303" width="10.7109375" customWidth="1"/>
    <col min="4305" max="4336" width="10.7109375" customWidth="1"/>
    <col min="4340" max="4342" width="10.7109375" customWidth="1"/>
    <col min="4344" max="4368" width="10.7109375" customWidth="1"/>
    <col min="4372" max="4372" width="10.7109375" customWidth="1"/>
    <col min="4374" max="4374" width="10.7109375" customWidth="1"/>
    <col min="4376" max="4381" width="10.7109375" customWidth="1"/>
    <col min="4386" max="4386" width="10.7109375" customWidth="1"/>
    <col min="4388" max="4388" width="10.7109375" customWidth="1"/>
    <col min="4390" max="4394" width="10.7109375" customWidth="1"/>
    <col min="4398" max="4399" width="10.7109375" customWidth="1"/>
    <col min="4401" max="4401" width="10.7109375" customWidth="1"/>
    <col min="4404" max="4406" width="10.7109375" customWidth="1"/>
    <col min="4408" max="4408" width="10.7109375" customWidth="1"/>
    <col min="4416" max="4417" width="10.7109375" customWidth="1"/>
    <col min="4419" max="4420" width="10.7109375" customWidth="1"/>
    <col min="4422" max="4423" width="10.7109375" customWidth="1"/>
    <col min="4429" max="4431" width="10.7109375" customWidth="1"/>
    <col min="4433" max="4433" width="10.7109375" customWidth="1"/>
    <col min="4436" max="4436" width="10.7109375" customWidth="1"/>
    <col min="4438" max="4438" width="10.7109375" customWidth="1"/>
    <col min="4440" max="4440" width="10.7109375" customWidth="1"/>
    <col min="4443" max="4444" width="10.7109375" customWidth="1"/>
    <col min="4448" max="4448" width="10.7109375" customWidth="1"/>
    <col min="4453" max="4453" width="10.7109375" customWidth="1"/>
    <col min="4463" max="4463" width="10.7109375" customWidth="1"/>
    <col min="4466" max="4466" width="10.7109375" customWidth="1"/>
    <col min="4470" max="4471" width="10.7109375" customWidth="1"/>
    <col min="4475" max="4476" width="10.7109375" customWidth="1"/>
    <col min="4480" max="4480" width="10.7109375" customWidth="1"/>
    <col min="4485" max="4485" width="10.7109375" customWidth="1"/>
    <col min="4495" max="4495" width="10.7109375" customWidth="1"/>
    <col min="4497" max="4499" width="10.7109375" customWidth="1"/>
    <col min="4503" max="4508" width="10.7109375" customWidth="1"/>
    <col min="4510" max="4511" width="10.7109375" customWidth="1"/>
    <col min="4514" max="4515" width="10.7109375" customWidth="1"/>
    <col min="4521" max="4521" width="10.7109375" customWidth="1"/>
    <col min="4523" max="4525" width="10.7109375" customWidth="1"/>
    <col min="4527" max="4527" width="10.7109375" customWidth="1"/>
    <col min="4529" max="4531" width="10.7109375" customWidth="1"/>
    <col min="4533" max="4536" width="10.7109375" customWidth="1"/>
    <col min="4539" max="4540" width="10.7109375" customWidth="1"/>
    <col min="4544" max="4544" width="10.7109375" customWidth="1"/>
    <col min="4549" max="4549" width="10.7109375" customWidth="1"/>
    <col min="4559" max="4559" width="10.7109375" customWidth="1"/>
    <col min="4561" max="4561" width="10.7109375" customWidth="1"/>
    <col min="4563" max="4563" width="10.7109375" customWidth="1"/>
    <col min="4566" max="4566" width="10.7109375" customWidth="1"/>
    <col min="4568" max="4568" width="10.7109375" customWidth="1"/>
    <col min="4570" max="4571" width="10.7109375" customWidth="1"/>
    <col min="4573" max="4582" width="10.7109375" customWidth="1"/>
    <col min="4587" max="4588" width="10.7109375" customWidth="1"/>
    <col min="4590" max="4591" width="10.7109375" customWidth="1"/>
    <col min="4596" max="4624" width="10.7109375" customWidth="1"/>
    <col min="4628" max="4630" width="10.7109375" customWidth="1"/>
    <col min="4632" max="4689" width="10.7109375" customWidth="1"/>
    <col min="4692" max="4692" width="10.7109375" customWidth="1"/>
    <col min="4694" max="4694" width="10.7109375" customWidth="1"/>
    <col min="4696" max="4696" width="10.7109375" customWidth="1"/>
    <col min="4699" max="4700" width="10.7109375" customWidth="1"/>
    <col min="4704" max="4704" width="10.7109375" customWidth="1"/>
    <col min="4709" max="4709" width="10.7109375" customWidth="1"/>
    <col min="4719" max="4719" width="10.7109375" customWidth="1"/>
    <col min="4721" max="4721" width="10.7109375" customWidth="1"/>
    <col min="4723" max="4730" width="10.7109375" customWidth="1"/>
    <col min="4732" max="4754" width="10.7109375" customWidth="1"/>
    <col min="4756" max="4756" width="10.7109375" customWidth="1"/>
    <col min="4761" max="4764" width="10.7109375" customWidth="1"/>
    <col min="4768" max="4768" width="10.7109375" customWidth="1"/>
    <col min="4773" max="4773" width="10.7109375" customWidth="1"/>
    <col min="4783" max="4783" width="10.7109375" customWidth="1"/>
    <col min="4786" max="4817" width="10.7109375" customWidth="1"/>
    <col min="4819" max="4848" width="10.7109375" customWidth="1"/>
    <col min="4850" max="4880" width="10.7109375" customWidth="1"/>
    <col min="4882" max="4882" width="10.7109375" customWidth="1"/>
    <col min="4884" max="4915" width="10.7109375" customWidth="1"/>
    <col min="4919" max="4924" width="10.7109375" customWidth="1"/>
    <col min="4926" max="4927" width="10.7109375" customWidth="1"/>
    <col min="4930" max="4931" width="10.7109375" customWidth="1"/>
    <col min="4937" max="4937" width="10.7109375" customWidth="1"/>
    <col min="4939" max="4941" width="10.7109375" customWidth="1"/>
    <col min="4943" max="4943" width="10.7109375" customWidth="1"/>
    <col min="4948" max="4950" width="10.7109375" customWidth="1"/>
    <col min="4952" max="4979" width="10.7109375" customWidth="1"/>
    <col min="4982" max="4982" width="10.7109375" customWidth="1"/>
    <col min="4984" max="4984" width="10.7109375" customWidth="1"/>
    <col min="4988" max="4988" width="10.7109375" customWidth="1"/>
    <col min="4992" max="4992" width="10.7109375" customWidth="1"/>
    <col min="4997" max="4997" width="10.7109375" customWidth="1"/>
    <col min="5007" max="5007" width="10.7109375" customWidth="1"/>
    <col min="5012" max="5014" width="10.7109375" customWidth="1"/>
    <col min="5016" max="5049" width="10.7109375" customWidth="1"/>
    <col min="5052" max="5052" width="10.7109375" customWidth="1"/>
    <col min="5054" max="5056" width="10.7109375" customWidth="1"/>
    <col min="5061" max="5061" width="10.7109375" customWidth="1"/>
    <col min="5063" max="5072" width="10.7109375" customWidth="1"/>
    <col min="5074" max="5074" width="10.7109375" customWidth="1"/>
    <col min="5076" max="5076" width="10.7109375" customWidth="1"/>
    <col min="5078" max="5078" width="10.7109375" customWidth="1"/>
    <col min="5080" max="5088" width="10.7109375" customWidth="1"/>
    <col min="5091" max="5092" width="10.7109375" customWidth="1"/>
    <col min="5096" max="5104" width="10.7109375" customWidth="1"/>
    <col min="5106" max="5106" width="10.7109375" customWidth="1"/>
    <col min="5108" max="5109" width="10.7109375" customWidth="1"/>
    <col min="5112" max="5121" width="10.7109375" customWidth="1"/>
    <col min="5123" max="5124" width="10.7109375" customWidth="1"/>
    <col min="5128" max="5136" width="10.7109375" customWidth="1"/>
    <col min="5139" max="5140" width="10.7109375" customWidth="1"/>
    <col min="5144" max="5152" width="10.7109375" customWidth="1"/>
    <col min="5157" max="5157" width="10.7109375" customWidth="1"/>
    <col min="5159" max="5168" width="10.7109375" customWidth="1"/>
    <col min="5171" max="5173" width="10.7109375" customWidth="1"/>
    <col min="5176" max="5186" width="10.7109375" customWidth="1"/>
    <col min="5189" max="5189" width="10.7109375" customWidth="1"/>
    <col min="5192" max="5200" width="10.7109375" customWidth="1"/>
    <col min="5202" max="5203" width="10.7109375" customWidth="1"/>
    <col min="5205" max="5205" width="10.7109375" customWidth="1"/>
    <col min="5208" max="5220" width="10.7109375" customWidth="1"/>
    <col min="5224" max="5232" width="10.7109375" customWidth="1"/>
    <col min="5237" max="5237" width="10.7109375" customWidth="1"/>
    <col min="5240" max="5248" width="10.7109375" customWidth="1"/>
    <col min="5253" max="5253" width="10.7109375" customWidth="1"/>
    <col min="5255" max="5264" width="10.7109375" customWidth="1"/>
    <col min="5268" max="5270" width="10.7109375" customWidth="1"/>
    <col min="5272" max="5280" width="10.7109375" customWidth="1"/>
    <col min="5285" max="5285" width="10.7109375" customWidth="1"/>
    <col min="5288" max="5296" width="10.7109375" customWidth="1"/>
    <col min="5301" max="5301" width="10.7109375" customWidth="1"/>
    <col min="5304" max="5312" width="10.7109375" customWidth="1"/>
    <col min="5316" max="5317" width="10.7109375" customWidth="1"/>
    <col min="5320" max="5330" width="10.7109375" customWidth="1"/>
    <col min="5333" max="5333" width="10.7109375" customWidth="1"/>
    <col min="5336" max="5344" width="10.7109375" customWidth="1"/>
    <col min="5346" max="5346" width="10.7109375" customWidth="1"/>
    <col min="5348" max="5349" width="10.7109375" customWidth="1"/>
    <col min="5352" max="5365" width="10.7109375" customWidth="1"/>
    <col min="5367" max="5378" width="10.7109375" customWidth="1"/>
    <col min="5380" max="5382" width="10.7109375" customWidth="1"/>
    <col min="5384" max="5393" width="10.7109375" customWidth="1"/>
    <col min="5395" max="5396" width="10.7109375" customWidth="1"/>
    <col min="5400" max="5408" width="10.7109375" customWidth="1"/>
    <col min="5410" max="5411" width="10.7109375" customWidth="1"/>
    <col min="5413" max="5413" width="10.7109375" customWidth="1"/>
    <col min="5416" max="5425" width="10.7109375" customWidth="1"/>
    <col min="5428" max="5428" width="10.7109375" customWidth="1"/>
    <col min="5432" max="5440" width="10.7109375" customWidth="1"/>
    <col min="5442" max="5442" width="10.7109375" customWidth="1"/>
    <col min="5444" max="5445" width="10.7109375" customWidth="1"/>
    <col min="5448" max="5456" width="10.7109375" customWidth="1"/>
    <col min="5461" max="5461" width="10.7109375" customWidth="1"/>
    <col min="5463" max="5476" width="10.7109375" customWidth="1"/>
    <col min="5478" max="5478" width="10.7109375" customWidth="1"/>
    <col min="5480" max="5489" width="10.7109375" customWidth="1"/>
    <col min="5491" max="5492" width="10.7109375" customWidth="1"/>
    <col min="5496" max="5504" width="10.7109375" customWidth="1"/>
    <col min="5509" max="5509" width="10.7109375" customWidth="1"/>
    <col min="5512" max="5521" width="10.7109375" customWidth="1"/>
    <col min="5523" max="5523" width="10.7109375" customWidth="1"/>
    <col min="5525" max="5525" width="10.7109375" customWidth="1"/>
    <col min="5528" max="5536" width="10.7109375" customWidth="1"/>
    <col min="5538" max="5538" width="10.7109375" customWidth="1"/>
    <col min="5540" max="5541" width="10.7109375" customWidth="1"/>
    <col min="5544" max="5552" width="10.7109375" customWidth="1"/>
    <col min="5555" max="5557" width="10.7109375" customWidth="1"/>
    <col min="5560" max="5570" width="10.7109375" customWidth="1"/>
    <col min="5572" max="5572" width="10.7109375" customWidth="1"/>
    <col min="5576" max="5584" width="10.7109375" customWidth="1"/>
    <col min="5587" max="5588" width="10.7109375" customWidth="1"/>
    <col min="5592" max="5600" width="10.7109375" customWidth="1"/>
    <col min="5605" max="5605" width="10.7109375" customWidth="1"/>
    <col min="5607" max="5616" width="10.7109375" customWidth="1"/>
    <col min="5619" max="5620" width="10.7109375" customWidth="1"/>
    <col min="5622" max="5622" width="10.7109375" customWidth="1"/>
    <col min="5624" max="5632" width="10.7109375" customWidth="1"/>
    <col min="5634" max="5634" width="10.7109375" customWidth="1"/>
    <col min="5636" max="5637" width="10.7109375" customWidth="1"/>
    <col min="5640" max="5649" width="10.7109375" customWidth="1"/>
    <col min="5651" max="5652" width="10.7109375" customWidth="1"/>
    <col min="5656" max="5664" width="10.7109375" customWidth="1"/>
    <col min="5666" max="5667" width="10.7109375" customWidth="1"/>
    <col min="5669" max="5669" width="10.7109375" customWidth="1"/>
    <col min="5672" max="5680" width="10.7109375" customWidth="1"/>
    <col min="5682" max="5685" width="10.7109375" customWidth="1"/>
    <col min="5688" max="5698" width="10.7109375" customWidth="1"/>
    <col min="5700" max="5700" width="10.7109375" customWidth="1"/>
    <col min="5704" max="5712" width="10.7109375" customWidth="1"/>
    <col min="5714" max="5715" width="10.7109375" customWidth="1"/>
    <col min="5717" max="5717" width="10.7109375" customWidth="1"/>
    <col min="5720" max="5728" width="10.7109375" customWidth="1"/>
    <col min="5733" max="5733" width="10.7109375" customWidth="1"/>
    <col min="5736" max="5745" width="10.7109375" customWidth="1"/>
    <col min="5749" max="5749" width="10.7109375" customWidth="1"/>
    <col min="5752" max="5760" width="10.7109375" customWidth="1"/>
    <col min="5765" max="5765" width="10.7109375" customWidth="1"/>
    <col min="5767" max="5776" width="10.7109375" customWidth="1"/>
    <col min="5778" max="5778" width="10.7109375" customWidth="1"/>
    <col min="5781" max="5782" width="10.7109375" customWidth="1"/>
    <col min="5784" max="5792" width="10.7109375" customWidth="1"/>
    <col min="5794" max="5797" width="10.7109375" customWidth="1"/>
    <col min="5800" max="5808" width="10.7109375" customWidth="1"/>
    <col min="5810" max="5811" width="10.7109375" customWidth="1"/>
    <col min="5816" max="5824" width="10.7109375" customWidth="1"/>
    <col min="5826" max="5826" width="10.7109375" customWidth="1"/>
    <col min="5828" max="5829" width="10.7109375" customWidth="1"/>
    <col min="5832" max="5841" width="10.7109375" customWidth="1"/>
    <col min="5843" max="5844" width="10.7109375" customWidth="1"/>
    <col min="5848" max="5856" width="10.7109375" customWidth="1"/>
    <col min="5858" max="5858" width="10.7109375" customWidth="1"/>
    <col min="5861" max="5861" width="10.7109375" customWidth="1"/>
    <col min="5863" max="5872" width="10.7109375" customWidth="1"/>
    <col min="5877" max="5878" width="10.7109375" customWidth="1"/>
    <col min="5880" max="5888" width="10.7109375" customWidth="1"/>
    <col min="5890" max="5893" width="10.7109375" customWidth="1"/>
    <col min="5896" max="5904" width="10.7109375" customWidth="1"/>
    <col min="5907" max="5907" width="10.7109375" customWidth="1"/>
    <col min="5909" max="5909" width="10.7109375" customWidth="1"/>
    <col min="5912" max="5920" width="10.7109375" customWidth="1"/>
    <col min="5922" max="5922" width="10.7109375" customWidth="1"/>
    <col min="5924" max="5925" width="10.7109375" customWidth="1"/>
    <col min="5928" max="5936" width="10.7109375" customWidth="1"/>
    <col min="5939" max="5940" width="10.7109375" customWidth="1"/>
    <col min="5944" max="5957" width="10.7109375" customWidth="1"/>
    <col min="5959" max="5968" width="10.7109375" customWidth="1"/>
    <col min="5971" max="5972" width="10.7109375" customWidth="1"/>
    <col min="5974" max="5974" width="10.7109375" customWidth="1"/>
    <col min="5976" max="5984" width="10.7109375" customWidth="1"/>
    <col min="5986" max="5986" width="10.7109375" customWidth="1"/>
    <col min="5988" max="5989" width="10.7109375" customWidth="1"/>
    <col min="5992" max="6001" width="10.7109375" customWidth="1"/>
    <col min="6003" max="6004" width="10.7109375" customWidth="1"/>
    <col min="6008" max="6016" width="10.7109375" customWidth="1"/>
    <col min="6018" max="6019" width="10.7109375" customWidth="1"/>
    <col min="6021" max="6021" width="10.7109375" customWidth="1"/>
    <col min="6024" max="6032" width="10.7109375" customWidth="1"/>
    <col min="6034" max="6037" width="10.7109375" customWidth="1"/>
    <col min="6040" max="6050" width="10.7109375" customWidth="1"/>
    <col min="6052" max="6052" width="10.7109375" customWidth="1"/>
    <col min="6056" max="6064" width="10.7109375" customWidth="1"/>
    <col min="6066" max="6067" width="10.7109375" customWidth="1"/>
    <col min="6069" max="6069" width="10.7109375" customWidth="1"/>
    <col min="6072" max="6080" width="10.7109375" customWidth="1"/>
    <col min="6085" max="6085" width="10.7109375" customWidth="1"/>
    <col min="6088" max="6097" width="10.7109375" customWidth="1"/>
    <col min="6101" max="6101" width="10.7109375" customWidth="1"/>
    <col min="6104" max="6117" width="10.7109375" customWidth="1"/>
    <col min="6119" max="6130" width="10.7109375" customWidth="1"/>
    <col min="6132" max="6134" width="10.7109375" customWidth="1"/>
    <col min="6136" max="6144" width="10.7109375" customWidth="1"/>
    <col min="6146" max="6149" width="10.7109375" customWidth="1"/>
    <col min="6152" max="6162" width="10.7109375" customWidth="1"/>
    <col min="6164" max="6164" width="10.7109375" customWidth="1"/>
    <col min="6168" max="6176" width="10.7109375" customWidth="1"/>
    <col min="6178" max="6181" width="10.7109375" customWidth="1"/>
    <col min="6184" max="6192" width="10.7109375" customWidth="1"/>
    <col min="6194" max="6236" width="10.7109375" customWidth="1"/>
    <col min="6238" max="6238" width="10.7109375" customWidth="1"/>
    <col min="6241" max="6246" width="10.7109375" customWidth="1"/>
    <col min="6251" max="6264" width="10.7109375" customWidth="1"/>
    <col min="6269" max="6293" width="10.7109375" customWidth="1"/>
    <col min="6296" max="6296" width="10.7109375" customWidth="1"/>
    <col min="6299" max="6299" width="10.7109375" customWidth="1"/>
    <col min="6301" max="6304" width="10.7109375" customWidth="1"/>
    <col min="6306" max="6306" width="10.7109375" customWidth="1"/>
    <col min="6310" max="6312" width="10.7109375" customWidth="1"/>
    <col min="6315" max="6319" width="10.7109375" customWidth="1"/>
    <col min="6321" max="6323" width="10.7109375" customWidth="1"/>
    <col min="6325" max="6325" width="10.7109375" customWidth="1"/>
    <col min="6327" max="6329" width="10.7109375" customWidth="1"/>
    <col min="6331" max="6332" width="10.7109375" customWidth="1"/>
    <col min="6336" max="6336" width="10.7109375" customWidth="1"/>
    <col min="6341" max="6341" width="10.7109375" customWidth="1"/>
    <col min="6351" max="6351" width="10.7109375" customWidth="1"/>
    <col min="6356" max="6361" width="10.7109375" customWidth="1"/>
    <col min="6363" max="6367" width="10.7109375" customWidth="1"/>
    <col min="6371" max="6372" width="10.7109375" customWidth="1"/>
    <col min="6374" max="6374" width="10.7109375" customWidth="1"/>
    <col min="6376" max="6376" width="10.7109375" customWidth="1"/>
    <col min="6379" max="6379" width="10.7109375" customWidth="1"/>
    <col min="6382" max="6383" width="10.7109375" customWidth="1"/>
    <col min="6385" max="6389" width="10.7109375" customWidth="1"/>
    <col min="6392" max="6392" width="10.7109375" customWidth="1"/>
    <col min="6395" max="6395" width="10.7109375" customWidth="1"/>
    <col min="6397" max="6400" width="10.7109375" customWidth="1"/>
    <col min="6402" max="6402" width="10.7109375" customWidth="1"/>
    <col min="6406" max="6408" width="10.7109375" customWidth="1"/>
    <col min="6411" max="6415" width="10.7109375" customWidth="1"/>
    <col min="6417" max="6421" width="10.7109375" customWidth="1"/>
    <col min="6423" max="6453" width="10.7109375" customWidth="1"/>
    <col min="6456" max="6456" width="10.7109375" customWidth="1"/>
    <col min="6459" max="6459" width="10.7109375" customWidth="1"/>
    <col min="6461" max="6464" width="10.7109375" customWidth="1"/>
    <col min="6466" max="6466" width="10.7109375" customWidth="1"/>
    <col min="6470" max="6472" width="10.7109375" customWidth="1"/>
    <col min="6475" max="6479" width="10.7109375" customWidth="1"/>
    <col min="6481" max="6481" width="10.7109375" customWidth="1"/>
    <col min="6484" max="6486" width="10.7109375" customWidth="1"/>
    <col min="6488" max="6489" width="10.7109375" customWidth="1"/>
    <col min="6492" max="6492" width="10.7109375" customWidth="1"/>
    <col min="6495" max="6496" width="10.7109375" customWidth="1"/>
    <col min="6498" max="6499" width="10.7109375" customWidth="1"/>
    <col min="6501" max="6505" width="10.7109375" customWidth="1"/>
    <col min="6507" max="6507" width="10.7109375" customWidth="1"/>
    <col min="6510" max="6511" width="10.7109375" customWidth="1"/>
    <col min="6514" max="6515" width="10.7109375" customWidth="1"/>
    <col min="6519" max="6519" width="10.7109375" customWidth="1"/>
    <col min="6523" max="6525" width="10.7109375" customWidth="1"/>
    <col min="6527" max="6527" width="10.7109375" customWidth="1"/>
    <col min="6530" max="6530" width="10.7109375" customWidth="1"/>
    <col min="6532" max="6534" width="10.7109375" customWidth="1"/>
    <col min="6536" max="6538" width="10.7109375" customWidth="1"/>
    <col min="6542" max="6543" width="10.7109375" customWidth="1"/>
    <col min="6545" max="6549" width="10.7109375" customWidth="1"/>
    <col min="6552" max="6552" width="10.7109375" customWidth="1"/>
    <col min="6555" max="6555" width="10.7109375" customWidth="1"/>
    <col min="6557" max="6560" width="10.7109375" customWidth="1"/>
    <col min="6562" max="6562" width="10.7109375" customWidth="1"/>
    <col min="6566" max="6568" width="10.7109375" customWidth="1"/>
    <col min="6571" max="6575" width="10.7109375" customWidth="1"/>
    <col min="6577" max="6579" width="10.7109375" customWidth="1"/>
    <col min="6582" max="6582" width="10.7109375" customWidth="1"/>
    <col min="6586" max="6588" width="10.7109375" customWidth="1"/>
    <col min="6592" max="6592" width="10.7109375" customWidth="1"/>
    <col min="6597" max="6597" width="10.7109375" customWidth="1"/>
    <col min="6607" max="6607" width="10.7109375" customWidth="1"/>
    <col min="6613" max="6613" width="10.7109375" customWidth="1"/>
    <col min="6619" max="6621" width="10.7109375" customWidth="1"/>
    <col min="6623" max="6623" width="10.7109375" customWidth="1"/>
    <col min="6626" max="6626" width="10.7109375" customWidth="1"/>
    <col min="6628" max="6630" width="10.7109375" customWidth="1"/>
    <col min="6632" max="6634" width="10.7109375" customWidth="1"/>
    <col min="6638" max="6639" width="10.7109375" customWidth="1"/>
    <col min="6641" max="6645" width="10.7109375" customWidth="1"/>
    <col min="6648" max="6648" width="10.7109375" customWidth="1"/>
    <col min="6651" max="6651" width="10.7109375" customWidth="1"/>
    <col min="6653" max="6656" width="10.7109375" customWidth="1"/>
    <col min="6658" max="6658" width="10.7109375" customWidth="1"/>
    <col min="6662" max="6664" width="10.7109375" customWidth="1"/>
    <col min="6667" max="6671" width="10.7109375" customWidth="1"/>
    <col min="6673" max="6673" width="10.7109375" customWidth="1"/>
    <col min="6676" max="6676" width="10.7109375" customWidth="1"/>
    <col min="6678" max="6678" width="10.7109375" customWidth="1"/>
    <col min="6680" max="6680" width="10.7109375" customWidth="1"/>
    <col min="6686" max="6686" width="10.7109375" customWidth="1"/>
    <col min="6688" max="6688" width="10.7109375" customWidth="1"/>
    <col min="6690" max="6691" width="10.7109375" customWidth="1"/>
    <col min="6693" max="6697" width="10.7109375" customWidth="1"/>
    <col min="6699" max="6699" width="10.7109375" customWidth="1"/>
    <col min="6702" max="6703" width="10.7109375" customWidth="1"/>
    <col min="6705" max="6707" width="10.7109375" customWidth="1"/>
    <col min="6709" max="6710" width="10.7109375" customWidth="1"/>
    <col min="6712" max="6713" width="10.7109375" customWidth="1"/>
    <col min="6715" max="6716" width="10.7109375" customWidth="1"/>
    <col min="6720" max="6720" width="10.7109375" customWidth="1"/>
    <col min="6725" max="6725" width="10.7109375" customWidth="1"/>
    <col min="6735" max="6735" width="10.7109375" customWidth="1"/>
    <col min="6739" max="6739" width="10.7109375" customWidth="1"/>
    <col min="6741" max="6746" width="10.7109375" customWidth="1"/>
    <col min="6748" max="6749" width="10.7109375" customWidth="1"/>
    <col min="6751" max="6751" width="10.7109375" customWidth="1"/>
    <col min="6755" max="6756" width="10.7109375" customWidth="1"/>
    <col min="6758" max="6758" width="10.7109375" customWidth="1"/>
    <col min="6760" max="6760" width="10.7109375" customWidth="1"/>
    <col min="6763" max="6763" width="10.7109375" customWidth="1"/>
    <col min="6766" max="6767" width="10.7109375" customWidth="1"/>
    <col min="6769" max="6778" width="10.7109375" customWidth="1"/>
    <col min="6780" max="6780" width="10.7109375" customWidth="1"/>
    <col min="6783" max="6783" width="10.7109375" customWidth="1"/>
    <col min="6787" max="6787" width="10.7109375" customWidth="1"/>
    <col min="6790" max="6792" width="10.7109375" customWidth="1"/>
    <col min="6794" max="6795" width="10.7109375" customWidth="1"/>
    <col min="6797" max="6802" width="10.7109375" customWidth="1"/>
    <col min="6806" max="6806" width="10.7109375" customWidth="1"/>
    <col min="6809" max="6810" width="10.7109375" customWidth="1"/>
    <col min="6814" max="6814" width="10.7109375" customWidth="1"/>
    <col min="6820" max="6825" width="10.7109375" customWidth="1"/>
    <col min="6827" max="6827" width="10.7109375" customWidth="1"/>
    <col min="6830" max="6831" width="10.7109375" customWidth="1"/>
    <col min="6833" max="6835" width="10.7109375" customWidth="1"/>
    <col min="6837" max="6837" width="10.7109375" customWidth="1"/>
    <col min="6839" max="6841" width="10.7109375" customWidth="1"/>
    <col min="6843" max="6844" width="10.7109375" customWidth="1"/>
    <col min="6848" max="6848" width="10.7109375" customWidth="1"/>
    <col min="6853" max="6853" width="10.7109375" customWidth="1"/>
    <col min="6863" max="6863" width="10.7109375" customWidth="1"/>
    <col min="6865" max="6872" width="10.7109375" customWidth="1"/>
    <col min="6877" max="6904" width="10.7109375" customWidth="1"/>
    <col min="6906" max="6906" width="10.7109375" customWidth="1"/>
    <col min="6908" max="6909" width="10.7109375" customWidth="1"/>
    <col min="6911" max="6911" width="10.7109375" customWidth="1"/>
    <col min="6915" max="6915" width="10.7109375" customWidth="1"/>
    <col min="6918" max="6920" width="10.7109375" customWidth="1"/>
    <col min="6922" max="6923" width="10.7109375" customWidth="1"/>
    <col min="6925" max="6929" width="10.7109375" customWidth="1"/>
    <col min="6932" max="6932" width="10.7109375" customWidth="1"/>
    <col min="6934" max="6934" width="10.7109375" customWidth="1"/>
    <col min="6936" max="6936" width="10.7109375" customWidth="1"/>
    <col min="6942" max="6942" width="10.7109375" customWidth="1"/>
    <col min="6944" max="6944" width="10.7109375" customWidth="1"/>
    <col min="6946" max="6947" width="10.7109375" customWidth="1"/>
    <col min="6949" max="6953" width="10.7109375" customWidth="1"/>
    <col min="6955" max="6955" width="10.7109375" customWidth="1"/>
    <col min="6958" max="6959" width="10.7109375" customWidth="1"/>
    <col min="6961" max="6963" width="10.7109375" customWidth="1"/>
    <col min="6965" max="6969" width="10.7109375" customWidth="1"/>
    <col min="6971" max="6972" width="10.7109375" customWidth="1"/>
    <col min="6976" max="6976" width="10.7109375" customWidth="1"/>
    <col min="6981" max="6981" width="10.7109375" customWidth="1"/>
    <col min="6991" max="6991" width="10.7109375" customWidth="1"/>
    <col min="6993" max="6997" width="10.7109375" customWidth="1"/>
    <col min="7000" max="7000" width="10.7109375" customWidth="1"/>
    <col min="7003" max="7003" width="10.7109375" customWidth="1"/>
    <col min="7005" max="7008" width="10.7109375" customWidth="1"/>
    <col min="7010" max="7010" width="10.7109375" customWidth="1"/>
    <col min="7014" max="7016" width="10.7109375" customWidth="1"/>
    <col min="7019" max="7023" width="10.7109375" customWidth="1"/>
    <col min="7025" max="7025" width="10.7109375" customWidth="1"/>
    <col min="7028" max="7028" width="10.7109375" customWidth="1"/>
    <col min="7031" max="7033" width="10.7109375" customWidth="1"/>
    <col min="7035" max="7035" width="10.7109375" customWidth="1"/>
    <col min="7040" max="7040" width="10.7109375" customWidth="1"/>
    <col min="7043" max="7044" width="10.7109375" customWidth="1"/>
    <col min="7046" max="7046" width="10.7109375" customWidth="1"/>
    <col min="7048" max="7048" width="10.7109375" customWidth="1"/>
    <col min="7051" max="7051" width="10.7109375" customWidth="1"/>
    <col min="7054" max="7055" width="10.7109375" customWidth="1"/>
    <col min="7069" max="7093" width="10.7109375" customWidth="1"/>
    <col min="7096" max="7096" width="10.7109375" customWidth="1"/>
    <col min="7099" max="7099" width="10.7109375" customWidth="1"/>
    <col min="7101" max="7104" width="10.7109375" customWidth="1"/>
    <col min="7106" max="7106" width="10.7109375" customWidth="1"/>
    <col min="7110" max="7112" width="10.7109375" customWidth="1"/>
    <col min="7115" max="7119" width="10.7109375" customWidth="1"/>
    <col min="7121" max="7124" width="10.7109375" customWidth="1"/>
    <col min="7126" max="7126" width="10.7109375" customWidth="1"/>
    <col min="7128" max="7129" width="10.7109375" customWidth="1"/>
    <col min="7131" max="7132" width="10.7109375" customWidth="1"/>
    <col min="7136" max="7136" width="10.7109375" customWidth="1"/>
    <col min="7141" max="7141" width="10.7109375" customWidth="1"/>
    <col min="7151" max="7151" width="10.7109375" customWidth="1"/>
    <col min="7153" max="7155" width="10.7109375" customWidth="1"/>
    <col min="7157" max="7159" width="10.7109375" customWidth="1"/>
    <col min="7161" max="7162" width="10.7109375" customWidth="1"/>
    <col min="7165" max="7166" width="10.7109375" customWidth="1"/>
    <col min="7169" max="7171" width="10.7109375" customWidth="1"/>
    <col min="7173" max="7175" width="10.7109375" customWidth="1"/>
    <col min="7179" max="7181" width="10.7109375" customWidth="1"/>
    <col min="7183" max="7183" width="10.7109375" customWidth="1"/>
    <col min="7185" max="7190" width="10.7109375" customWidth="1"/>
    <col min="7193" max="7194" width="10.7109375" customWidth="1"/>
    <col min="7197" max="7219" width="10.7109375" customWidth="1"/>
    <col min="7221" max="7221" width="10.7109375" customWidth="1"/>
    <col min="7223" max="7225" width="10.7109375" customWidth="1"/>
    <col min="7227" max="7228" width="10.7109375" customWidth="1"/>
    <col min="7232" max="7232" width="10.7109375" customWidth="1"/>
    <col min="7237" max="7237" width="10.7109375" customWidth="1"/>
    <col min="7247" max="7247" width="10.7109375" customWidth="1"/>
    <col min="7249" max="7256" width="10.7109375" customWidth="1"/>
    <col min="7259" max="7259" width="10.7109375" customWidth="1"/>
    <col min="7262" max="7262" width="10.7109375" customWidth="1"/>
    <col min="7268" max="7273" width="10.7109375" customWidth="1"/>
    <col min="7275" max="7275" width="10.7109375" customWidth="1"/>
    <col min="7278" max="7279" width="10.7109375" customWidth="1"/>
    <col min="7281" max="7283" width="10.7109375" customWidth="1"/>
    <col min="7285" max="7287" width="10.7109375" customWidth="1"/>
    <col min="7289" max="7290" width="10.7109375" customWidth="1"/>
    <col min="7293" max="7294" width="10.7109375" customWidth="1"/>
    <col min="7297" max="7299" width="10.7109375" customWidth="1"/>
    <col min="7301" max="7303" width="10.7109375" customWidth="1"/>
    <col min="7307" max="7309" width="10.7109375" customWidth="1"/>
    <col min="7311" max="7311" width="10.7109375" customWidth="1"/>
    <col min="7313" max="7346" width="10.7109375" customWidth="1"/>
    <col min="7349" max="7354" width="10.7109375" customWidth="1"/>
    <col min="7356" max="7356" width="10.7109375" customWidth="1"/>
    <col min="7359" max="7359" width="10.7109375" customWidth="1"/>
    <col min="7363" max="7363" width="10.7109375" customWidth="1"/>
    <col min="7366" max="7368" width="10.7109375" customWidth="1"/>
    <col min="7370" max="7371" width="10.7109375" customWidth="1"/>
    <col min="7373" max="7380" width="10.7109375" customWidth="1"/>
    <col min="7382" max="7383" width="10.7109375" customWidth="1"/>
    <col min="7386" max="7387" width="10.7109375" customWidth="1"/>
    <col min="7390" max="7392" width="10.7109375" customWidth="1"/>
    <col min="7398" max="7400" width="10.7109375" customWidth="1"/>
    <col min="7403" max="7407" width="10.7109375" customWidth="1"/>
    <col min="7409" max="7420" width="10.7109375" customWidth="1"/>
    <col min="7422" max="7422" width="10.7109375" customWidth="1"/>
    <col min="7425" max="7430" width="10.7109375" customWidth="1"/>
    <col min="7435" max="7440" width="10.7109375" customWidth="1"/>
    <col min="7444" max="7472" width="10.7109375" customWidth="1"/>
    <col min="7476" max="7516" width="10.7109375" customWidth="1"/>
    <col min="7518" max="7518" width="10.7109375" customWidth="1"/>
    <col min="7521" max="7526" width="10.7109375" customWidth="1"/>
    <col min="7531" max="7544" width="10.7109375" customWidth="1"/>
    <col min="7549" max="7578" width="10.7109375" customWidth="1"/>
    <col min="7580" max="7580" width="10.7109375" customWidth="1"/>
    <col min="7583" max="7583" width="10.7109375" customWidth="1"/>
    <col min="7587" max="7587" width="10.7109375" customWidth="1"/>
    <col min="7590" max="7592" width="10.7109375" customWidth="1"/>
    <col min="7594" max="7595" width="10.7109375" customWidth="1"/>
    <col min="7597" max="7603" width="10.7109375" customWidth="1"/>
    <col min="7605" max="7606" width="10.7109375" customWidth="1"/>
    <col min="7609" max="7609" width="10.7109375" customWidth="1"/>
    <col min="7611" max="7612" width="10.7109375" customWidth="1"/>
    <col min="7616" max="7616" width="10.7109375" customWidth="1"/>
    <col min="7621" max="7621" width="10.7109375" customWidth="1"/>
    <col min="7631" max="7631" width="10.7109375" customWidth="1"/>
    <col min="7635" max="7636" width="10.7109375" customWidth="1"/>
    <col min="7638" max="7638" width="10.7109375" customWidth="1"/>
    <col min="7642" max="7642" width="10.7109375" customWidth="1"/>
    <col min="7648" max="7648" width="10.7109375" customWidth="1"/>
    <col min="7651" max="7652" width="10.7109375" customWidth="1"/>
    <col min="7654" max="7654" width="10.7109375" customWidth="1"/>
    <col min="7656" max="7656" width="10.7109375" customWidth="1"/>
    <col min="7659" max="7659" width="10.7109375" customWidth="1"/>
    <col min="7662" max="7663" width="10.7109375" customWidth="1"/>
    <col min="7665" max="7674" width="10.7109375" customWidth="1"/>
    <col min="7676" max="7676" width="10.7109375" customWidth="1"/>
    <col min="7679" max="7679" width="10.7109375" customWidth="1"/>
    <col min="7683" max="7683" width="10.7109375" customWidth="1"/>
    <col min="7686" max="7688" width="10.7109375" customWidth="1"/>
    <col min="7690" max="7691" width="10.7109375" customWidth="1"/>
    <col min="7693" max="7696" width="10.7109375" customWidth="1"/>
    <col min="7700" max="7728" width="10.7109375" customWidth="1"/>
    <col min="7732" max="7772" width="10.7109375" customWidth="1"/>
    <col min="7774" max="7774" width="10.7109375" customWidth="1"/>
    <col min="7777" max="7782" width="10.7109375" customWidth="1"/>
    <col min="7787" max="7800" width="10.7109375" customWidth="1"/>
    <col min="7805" max="7834" width="10.7109375" customWidth="1"/>
    <col min="7836" max="7836" width="10.7109375" customWidth="1"/>
    <col min="7839" max="7839" width="10.7109375" customWidth="1"/>
    <col min="7843" max="7843" width="10.7109375" customWidth="1"/>
    <col min="7846" max="7848" width="10.7109375" customWidth="1"/>
    <col min="7850" max="7851" width="10.7109375" customWidth="1"/>
    <col min="7853" max="7859" width="10.7109375" customWidth="1"/>
    <col min="7861" max="7861" width="10.7109375" customWidth="1"/>
    <col min="7865" max="7865" width="10.7109375" customWidth="1"/>
    <col min="7867" max="7868" width="10.7109375" customWidth="1"/>
    <col min="7872" max="7872" width="10.7109375" customWidth="1"/>
    <col min="7877" max="7877" width="10.7109375" customWidth="1"/>
    <col min="7887" max="7887" width="10.7109375" customWidth="1"/>
    <col min="7891" max="7892" width="10.7109375" customWidth="1"/>
    <col min="7894" max="7894" width="10.7109375" customWidth="1"/>
    <col min="7898" max="7898" width="10.7109375" customWidth="1"/>
    <col min="7904" max="7904" width="10.7109375" customWidth="1"/>
    <col min="7907" max="7908" width="10.7109375" customWidth="1"/>
    <col min="7910" max="7910" width="10.7109375" customWidth="1"/>
    <col min="7912" max="7912" width="10.7109375" customWidth="1"/>
    <col min="7915" max="7915" width="10.7109375" customWidth="1"/>
    <col min="7918" max="7919" width="10.7109375" customWidth="1"/>
    <col min="7921" max="7930" width="10.7109375" customWidth="1"/>
    <col min="7932" max="7932" width="10.7109375" customWidth="1"/>
    <col min="7935" max="7935" width="10.7109375" customWidth="1"/>
    <col min="7939" max="7939" width="10.7109375" customWidth="1"/>
    <col min="7942" max="7944" width="10.7109375" customWidth="1"/>
    <col min="7946" max="7947" width="10.7109375" customWidth="1"/>
    <col min="7949" max="7956" width="10.7109375" customWidth="1"/>
    <col min="7958" max="7962" width="10.7109375" customWidth="1"/>
    <col min="7966" max="7967" width="10.7109375" customWidth="1"/>
    <col min="7969" max="7970" width="10.7109375" customWidth="1"/>
    <col min="7972" max="7972" width="10.7109375" customWidth="1"/>
    <col min="7975" max="7975" width="10.7109375" customWidth="1"/>
    <col min="7979" max="7981" width="10.7109375" customWidth="1"/>
    <col min="7983" max="7983" width="10.7109375" customWidth="1"/>
    <col min="7985" max="7987" width="10.7109375" customWidth="1"/>
    <col min="7989" max="7991" width="10.7109375" customWidth="1"/>
    <col min="7993" max="7993" width="10.7109375" customWidth="1"/>
    <col min="7995" max="7996" width="10.7109375" customWidth="1"/>
    <col min="8000" max="8000" width="10.7109375" customWidth="1"/>
    <col min="8005" max="8005" width="10.7109375" customWidth="1"/>
    <col min="8015" max="8015" width="10.7109375" customWidth="1"/>
    <col min="8017" max="8018" width="10.7109375" customWidth="1"/>
    <col min="8021" max="8025" width="10.7109375" customWidth="1"/>
    <col min="8027" max="8027" width="10.7109375" customWidth="1"/>
    <col min="8030" max="8030" width="10.7109375" customWidth="1"/>
    <col min="8036" max="8041" width="10.7109375" customWidth="1"/>
    <col min="8043" max="8043" width="10.7109375" customWidth="1"/>
    <col min="8046" max="8047" width="10.7109375" customWidth="1"/>
    <col min="8049" max="8053" width="10.7109375" customWidth="1"/>
    <col min="8056" max="8056" width="10.7109375" customWidth="1"/>
    <col min="8059" max="8059" width="10.7109375" customWidth="1"/>
    <col min="8061" max="8064" width="10.7109375" customWidth="1"/>
    <col min="8066" max="8066" width="10.7109375" customWidth="1"/>
    <col min="8070" max="8072" width="10.7109375" customWidth="1"/>
    <col min="8075" max="8079" width="10.7109375" customWidth="1"/>
    <col min="8081" max="8082" width="10.7109375" customWidth="1"/>
    <col min="8084" max="8084" width="10.7109375" customWidth="1"/>
    <col min="8086" max="8089" width="10.7109375" customWidth="1"/>
    <col min="8091" max="8092" width="10.7109375" customWidth="1"/>
    <col min="8095" max="8095" width="10.7109375" customWidth="1"/>
    <col min="8099" max="8100" width="10.7109375" customWidth="1"/>
    <col min="8102" max="8102" width="10.7109375" customWidth="1"/>
    <col min="8104" max="8104" width="10.7109375" customWidth="1"/>
    <col min="8107" max="8107" width="10.7109375" customWidth="1"/>
    <col min="8110" max="8111" width="10.7109375" customWidth="1"/>
    <col min="8113" max="8115" width="10.7109375" customWidth="1"/>
    <col min="8118" max="8119" width="10.7109375" customWidth="1"/>
    <col min="8121" max="8121" width="10.7109375" customWidth="1"/>
    <col min="8123" max="8124" width="10.7109375" customWidth="1"/>
    <col min="8128" max="8128" width="10.7109375" customWidth="1"/>
    <col min="8133" max="8133" width="10.7109375" customWidth="1"/>
    <col min="8143" max="8143" width="10.7109375" customWidth="1"/>
    <col min="8145" max="8152" width="10.7109375" customWidth="1"/>
    <col min="8157" max="8184" width="10.7109375" customWidth="1"/>
    <col min="8186" max="8186" width="10.7109375" customWidth="1"/>
    <col min="8188" max="8189" width="10.7109375" customWidth="1"/>
    <col min="8191" max="8191" width="10.7109375" customWidth="1"/>
    <col min="8195" max="8195" width="10.7109375" customWidth="1"/>
    <col min="8198" max="8200" width="10.7109375" customWidth="1"/>
    <col min="8202" max="8203" width="10.7109375" customWidth="1"/>
    <col min="8205" max="8213" width="10.7109375" customWidth="1"/>
    <col min="8215" max="8215" width="10.7109375" customWidth="1"/>
    <col min="8217" max="8218" width="10.7109375" customWidth="1"/>
    <col min="8220" max="8220" width="10.7109375" customWidth="1"/>
    <col min="8225" max="8225" width="10.7109375" customWidth="1"/>
    <col min="8227" max="8229" width="10.7109375" customWidth="1"/>
    <col min="8233" max="8234" width="10.7109375" customWidth="1"/>
    <col min="8240" max="8243" width="10.7109375" customWidth="1"/>
    <col min="8245" max="8245" width="10.7109375" customWidth="1"/>
    <col min="8247" max="8247" width="10.7109375" customWidth="1"/>
    <col min="8249" max="8249" width="10.7109375" customWidth="1"/>
    <col min="8251" max="8252" width="10.7109375" customWidth="1"/>
    <col min="8256" max="8256" width="10.7109375" customWidth="1"/>
    <col min="8261" max="8261" width="10.7109375" customWidth="1"/>
    <col min="8271" max="8271" width="10.7109375" customWidth="1"/>
    <col min="8275" max="8276" width="10.7109375" customWidth="1"/>
    <col min="8278" max="8278" width="10.7109375" customWidth="1"/>
    <col min="8280" max="8280" width="10.7109375" customWidth="1"/>
    <col min="8282" max="8287" width="10.7109375" customWidth="1"/>
    <col min="8289" max="8291" width="10.7109375" customWidth="1"/>
    <col min="8293" max="8297" width="10.7109375" customWidth="1"/>
    <col min="8299" max="8299" width="10.7109375" customWidth="1"/>
    <col min="8302" max="8303" width="10.7109375" customWidth="1"/>
    <col min="8305" max="8305" width="10.7109375" customWidth="1"/>
    <col min="8308" max="8308" width="10.7109375" customWidth="1"/>
    <col min="8311" max="8313" width="10.7109375" customWidth="1"/>
    <col min="8315" max="8315" width="10.7109375" customWidth="1"/>
    <col min="8320" max="8320" width="10.7109375" customWidth="1"/>
    <col min="8323" max="8324" width="10.7109375" customWidth="1"/>
    <col min="8326" max="8326" width="10.7109375" customWidth="1"/>
    <col min="8328" max="8328" width="10.7109375" customWidth="1"/>
    <col min="8331" max="8331" width="10.7109375" customWidth="1"/>
    <col min="8334" max="8335" width="10.7109375" customWidth="1"/>
    <col min="8339" max="8373" width="10.7109375" customWidth="1"/>
    <col min="8376" max="8376" width="10.7109375" customWidth="1"/>
    <col min="8379" max="8379" width="10.7109375" customWidth="1"/>
    <col min="8381" max="8384" width="10.7109375" customWidth="1"/>
    <col min="8386" max="8386" width="10.7109375" customWidth="1"/>
    <col min="8390" max="8392" width="10.7109375" customWidth="1"/>
    <col min="8395" max="8399" width="10.7109375" customWidth="1"/>
    <col min="8401" max="8410" width="10.7109375" customWidth="1"/>
    <col min="8412" max="8412" width="10.7109375" customWidth="1"/>
    <col min="8415" max="8415" width="10.7109375" customWidth="1"/>
    <col min="8419" max="8419" width="10.7109375" customWidth="1"/>
    <col min="8422" max="8424" width="10.7109375" customWidth="1"/>
    <col min="8426" max="8427" width="10.7109375" customWidth="1"/>
    <col min="8429" max="8439" width="10.7109375" customWidth="1"/>
    <col min="8441" max="8476" width="10.7109375" customWidth="1"/>
    <col min="8478" max="8478" width="10.7109375" customWidth="1"/>
    <col min="8481" max="8486" width="10.7109375" customWidth="1"/>
    <col min="8491" max="8496" width="10.7109375" customWidth="1"/>
    <col min="8499" max="8499" width="10.7109375" customWidth="1"/>
    <col min="8502" max="8502" width="10.7109375" customWidth="1"/>
    <col min="8504" max="8506" width="10.7109375" customWidth="1"/>
    <col min="8511" max="8511" width="10.7109375" customWidth="1"/>
    <col min="8513" max="8514" width="10.7109375" customWidth="1"/>
    <col min="8516" max="8516" width="10.7109375" customWidth="1"/>
    <col min="8518" max="8520" width="10.7109375" customWidth="1"/>
    <col min="8523" max="8527" width="10.7109375" customWidth="1"/>
    <col min="8529" max="8531" width="10.7109375" customWidth="1"/>
    <col min="8533" max="8560" width="10.7109375" customWidth="1"/>
    <col min="8563" max="8572" width="10.7109375" customWidth="1"/>
    <col min="8574" max="8629" width="10.7109375" customWidth="1"/>
    <col min="8632" max="8632" width="10.7109375" customWidth="1"/>
    <col min="8635" max="8635" width="10.7109375" customWidth="1"/>
    <col min="8637" max="8640" width="10.7109375" customWidth="1"/>
    <col min="8642" max="8642" width="10.7109375" customWidth="1"/>
    <col min="8646" max="8648" width="10.7109375" customWidth="1"/>
    <col min="8651" max="8655" width="10.7109375" customWidth="1"/>
    <col min="8657" max="8668" width="10.7109375" customWidth="1"/>
    <col min="8670" max="8670" width="10.7109375" customWidth="1"/>
    <col min="8673" max="8678" width="10.7109375" customWidth="1"/>
    <col min="8683" max="8695" width="10.7109375" customWidth="1"/>
    <col min="8697" max="8721" width="10.7109375" customWidth="1"/>
    <col min="8723" max="8723" width="10.7109375" customWidth="1"/>
    <col min="8725" max="8727" width="10.7109375" customWidth="1"/>
    <col min="8730" max="8731" width="10.7109375" customWidth="1"/>
    <col min="8736" max="8736" width="10.7109375" customWidth="1"/>
    <col min="8739" max="8740" width="10.7109375" customWidth="1"/>
    <col min="8742" max="8742" width="10.7109375" customWidth="1"/>
    <col min="8744" max="8744" width="10.7109375" customWidth="1"/>
    <col min="8747" max="8747" width="10.7109375" customWidth="1"/>
    <col min="8750" max="8751" width="10.7109375" customWidth="1"/>
    <col min="8753" max="8755" width="10.7109375" customWidth="1"/>
    <col min="8758" max="8758" width="10.7109375" customWidth="1"/>
    <col min="8761" max="8761" width="10.7109375" customWidth="1"/>
    <col min="8763" max="8764" width="10.7109375" customWidth="1"/>
    <col min="8768" max="8768" width="10.7109375" customWidth="1"/>
    <col min="8773" max="8773" width="10.7109375" customWidth="1"/>
    <col min="8783" max="8783" width="10.7109375" customWidth="1"/>
    <col min="8790" max="8793" width="10.7109375" customWidth="1"/>
    <col min="8795" max="8795" width="10.7109375" customWidth="1"/>
    <col min="8800" max="8800" width="10.7109375" customWidth="1"/>
    <col min="8803" max="8804" width="10.7109375" customWidth="1"/>
    <col min="8806" max="8806" width="10.7109375" customWidth="1"/>
    <col min="8808" max="8808" width="10.7109375" customWidth="1"/>
    <col min="8811" max="8811" width="10.7109375" customWidth="1"/>
    <col min="8814" max="8815" width="10.7109375" customWidth="1"/>
    <col min="8817" max="8864" width="10.7109375" customWidth="1"/>
    <col min="8866" max="8867" width="10.7109375" customWidth="1"/>
    <col min="8869" max="8873" width="10.7109375" customWidth="1"/>
    <col min="8875" max="8875" width="10.7109375" customWidth="1"/>
    <col min="8878" max="8879" width="10.7109375" customWidth="1"/>
    <col min="8881" max="8883" width="10.7109375" customWidth="1"/>
    <col min="8885" max="8888" width="10.7109375" customWidth="1"/>
    <col min="8891" max="8892" width="10.7109375" customWidth="1"/>
    <col min="8896" max="8896" width="10.7109375" customWidth="1"/>
    <col min="8901" max="8901" width="10.7109375" customWidth="1"/>
    <col min="8911" max="8911" width="10.7109375" customWidth="1"/>
    <col min="8916" max="8918" width="10.7109375" customWidth="1"/>
    <col min="8922" max="8923" width="10.7109375" customWidth="1"/>
    <col min="8928" max="8928" width="10.7109375" customWidth="1"/>
    <col min="8931" max="8932" width="10.7109375" customWidth="1"/>
    <col min="8934" max="8934" width="10.7109375" customWidth="1"/>
    <col min="8936" max="8936" width="10.7109375" customWidth="1"/>
    <col min="8939" max="8939" width="10.7109375" customWidth="1"/>
    <col min="8942" max="8943" width="10.7109375" customWidth="1"/>
    <col min="8945" max="8956" width="10.7109375" customWidth="1"/>
    <col min="8958" max="8958" width="10.7109375" customWidth="1"/>
    <col min="8961" max="8966" width="10.7109375" customWidth="1"/>
    <col min="8971" max="8983" width="10.7109375" customWidth="1"/>
    <col min="8985" max="9011" width="10.7109375" customWidth="1"/>
    <col min="9017" max="9017" width="10.7109375" customWidth="1"/>
    <col min="9019" max="9020" width="10.7109375" customWidth="1"/>
    <col min="9024" max="9024" width="10.7109375" customWidth="1"/>
    <col min="9029" max="9029" width="10.7109375" customWidth="1"/>
    <col min="9039" max="9039" width="10.7109375" customWidth="1"/>
    <col min="9046" max="9049" width="10.7109375" customWidth="1"/>
    <col min="9051" max="9051" width="10.7109375" customWidth="1"/>
    <col min="9056" max="9056" width="10.7109375" customWidth="1"/>
    <col min="9059" max="9060" width="10.7109375" customWidth="1"/>
    <col min="9062" max="9062" width="10.7109375" customWidth="1"/>
    <col min="9064" max="9064" width="10.7109375" customWidth="1"/>
    <col min="9067" max="9067" width="10.7109375" customWidth="1"/>
    <col min="9070" max="9071" width="10.7109375" customWidth="1"/>
    <col min="9073" max="9104" width="10.7109375" customWidth="1"/>
    <col min="9106" max="9106" width="10.7109375" customWidth="1"/>
    <col min="9108" max="9108" width="10.7109375" customWidth="1"/>
    <col min="9111" max="9112" width="10.7109375" customWidth="1"/>
    <col min="9114" max="9116" width="10.7109375" customWidth="1"/>
    <col min="9118" max="9118" width="10.7109375" customWidth="1"/>
    <col min="9122" max="9123" width="10.7109375" customWidth="1"/>
    <col min="9125" max="9130" width="10.7109375" customWidth="1"/>
    <col min="9134" max="9135" width="10.7109375" customWidth="1"/>
    <col min="9137" max="9139" width="10.7109375" customWidth="1"/>
    <col min="9141" max="9141" width="10.7109375" customWidth="1"/>
    <col min="9143" max="9144" width="10.7109375" customWidth="1"/>
    <col min="9147" max="9148" width="10.7109375" customWidth="1"/>
    <col min="9152" max="9152" width="10.7109375" customWidth="1"/>
    <col min="9157" max="9157" width="10.7109375" customWidth="1"/>
    <col min="9167" max="9167" width="10.7109375" customWidth="1"/>
    <col min="9169" max="9175" width="10.7109375" customWidth="1"/>
    <col min="9177" max="9201" width="10.7109375" customWidth="1"/>
    <col min="9207" max="9207" width="10.7109375" customWidth="1"/>
    <col min="9211" max="9211" width="10.7109375" customWidth="1"/>
    <col min="9213" max="9213" width="10.7109375" customWidth="1"/>
    <col min="9217" max="9217" width="10.7109375" customWidth="1"/>
    <col min="9223" max="9223" width="10.7109375" customWidth="1"/>
    <col min="9227" max="9228" width="10.7109375" customWidth="1"/>
    <col min="9230" max="9231" width="10.7109375" customWidth="1"/>
    <col min="9233" max="9233" width="10.7109375" customWidth="1"/>
    <col min="9235" max="9267" width="10.7109375" customWidth="1"/>
    <col min="9270" max="9272" width="10.7109375" customWidth="1"/>
    <col min="9275" max="9276" width="10.7109375" customWidth="1"/>
    <col min="9280" max="9280" width="10.7109375" customWidth="1"/>
    <col min="9285" max="9285" width="10.7109375" customWidth="1"/>
    <col min="9295" max="9295" width="10.7109375" customWidth="1"/>
    <col min="9297" max="9299" width="10.7109375" customWidth="1"/>
    <col min="9302" max="9303" width="10.7109375" customWidth="1"/>
    <col min="9305" max="9306" width="10.7109375" customWidth="1"/>
    <col min="9309" max="9309" width="10.7109375" customWidth="1"/>
    <col min="9313" max="9313" width="10.7109375" customWidth="1"/>
    <col min="9319" max="9319" width="10.7109375" customWidth="1"/>
    <col min="9323" max="9324" width="10.7109375" customWidth="1"/>
    <col min="9326" max="9327" width="10.7109375" customWidth="1"/>
    <col min="9329" max="9340" width="10.7109375" customWidth="1"/>
    <col min="9342" max="9342" width="10.7109375" customWidth="1"/>
    <col min="9345" max="9350" width="10.7109375" customWidth="1"/>
    <col min="9355" max="9367" width="10.7109375" customWidth="1"/>
    <col min="9369" max="9395" width="10.7109375" customWidth="1"/>
    <col min="9397" max="9398" width="10.7109375" customWidth="1"/>
    <col min="9400" max="9400" width="10.7109375" customWidth="1"/>
    <col min="9403" max="9404" width="10.7109375" customWidth="1"/>
    <col min="9408" max="9408" width="10.7109375" customWidth="1"/>
    <col min="9413" max="9413" width="10.7109375" customWidth="1"/>
    <col min="9423" max="9423" width="10.7109375" customWidth="1"/>
    <col min="9425" max="9425" width="10.7109375" customWidth="1"/>
    <col min="9428" max="9428" width="10.7109375" customWidth="1"/>
    <col min="9431" max="9434" width="10.7109375" customWidth="1"/>
    <col min="9437" max="9437" width="10.7109375" customWidth="1"/>
    <col min="9441" max="9441" width="10.7109375" customWidth="1"/>
    <col min="9447" max="9447" width="10.7109375" customWidth="1"/>
    <col min="9451" max="9452" width="10.7109375" customWidth="1"/>
    <col min="9454" max="9455" width="10.7109375" customWidth="1"/>
    <col min="9457" max="9463" width="10.7109375" customWidth="1"/>
    <col min="9465" max="9532" width="10.7109375" customWidth="1"/>
    <col min="9534" max="9534" width="10.7109375" customWidth="1"/>
    <col min="9537" max="9542" width="10.7109375" customWidth="1"/>
    <col min="9547" max="9552" width="10.7109375" customWidth="1"/>
    <col min="9554" max="9555" width="10.7109375" customWidth="1"/>
    <col min="9557" max="9562" width="10.7109375" customWidth="1"/>
    <col min="9566" max="9566" width="10.7109375" customWidth="1"/>
    <col min="9571" max="9572" width="10.7109375" customWidth="1"/>
    <col min="9574" max="9574" width="10.7109375" customWidth="1"/>
    <col min="9576" max="9576" width="10.7109375" customWidth="1"/>
    <col min="9579" max="9579" width="10.7109375" customWidth="1"/>
    <col min="9582" max="9583" width="10.7109375" customWidth="1"/>
    <col min="9585" max="9596" width="10.7109375" customWidth="1"/>
    <col min="9598" max="9598" width="10.7109375" customWidth="1"/>
    <col min="9601" max="9606" width="10.7109375" customWidth="1"/>
    <col min="9611" max="9619" width="10.7109375" customWidth="1"/>
    <col min="9624" max="9651" width="10.7109375" customWidth="1"/>
    <col min="9656" max="9656" width="10.7109375" customWidth="1"/>
    <col min="9659" max="9660" width="10.7109375" customWidth="1"/>
    <col min="9664" max="9664" width="10.7109375" customWidth="1"/>
    <col min="9669" max="9669" width="10.7109375" customWidth="1"/>
    <col min="9679" max="9679" width="10.7109375" customWidth="1"/>
    <col min="9681" max="9687" width="10.7109375" customWidth="1"/>
    <col min="9689" max="9716" width="10.7109375" customWidth="1"/>
    <col min="9722" max="9723" width="10.7109375" customWidth="1"/>
    <col min="9725" max="9725" width="10.7109375" customWidth="1"/>
    <col min="9729" max="9730" width="10.7109375" customWidth="1"/>
    <col min="9732" max="9732" width="10.7109375" customWidth="1"/>
    <col min="9735" max="9735" width="10.7109375" customWidth="1"/>
    <col min="9738" max="9738" width="10.7109375" customWidth="1"/>
    <col min="9744" max="9744" width="10.7109375" customWidth="1"/>
    <col min="9748" max="9748" width="10.7109375" customWidth="1"/>
    <col min="9750" max="9750" width="10.7109375" customWidth="1"/>
    <col min="9752" max="9753" width="10.7109375" customWidth="1"/>
    <col min="9757" max="9758" width="10.7109375" customWidth="1"/>
    <col min="9760" max="9766" width="10.7109375" customWidth="1"/>
    <col min="9771" max="9772" width="10.7109375" customWidth="1"/>
    <col min="9774" max="9775" width="10.7109375" customWidth="1"/>
    <col min="9777" max="9779" width="10.7109375" customWidth="1"/>
    <col min="9781" max="9781" width="10.7109375" customWidth="1"/>
    <col min="9784" max="9786" width="10.7109375" customWidth="1"/>
    <col min="9788" max="9788" width="10.7109375" customWidth="1"/>
    <col min="9792" max="9792" width="10.7109375" customWidth="1"/>
    <col min="9797" max="9797" width="10.7109375" customWidth="1"/>
    <col min="9807" max="9807" width="10.7109375" customWidth="1"/>
    <col min="9811" max="9812" width="10.7109375" customWidth="1"/>
    <col min="9815" max="9815" width="10.7109375" customWidth="1"/>
    <col min="9819" max="9820" width="10.7109375" customWidth="1"/>
    <col min="9822" max="9822" width="10.7109375" customWidth="1"/>
    <col min="9824" max="9830" width="10.7109375" customWidth="1"/>
    <col min="9835" max="9836" width="10.7109375" customWidth="1"/>
    <col min="9838" max="9839" width="10.7109375" customWidth="1"/>
    <col min="9841" max="9844" width="10.7109375" customWidth="1"/>
    <col min="9847" max="9847" width="10.7109375" customWidth="1"/>
    <col min="9849" max="9853" width="10.7109375" customWidth="1"/>
    <col min="9859" max="9860" width="10.7109375" customWidth="1"/>
    <col min="9863" max="9864" width="10.7109375" customWidth="1"/>
    <col min="9867" max="9869" width="10.7109375" customWidth="1"/>
    <col min="9871" max="9871" width="10.7109375" customWidth="1"/>
    <col min="9873" max="9879" width="10.7109375" customWidth="1"/>
    <col min="9881" max="9939" width="10.7109375" customWidth="1"/>
    <col min="9942" max="9942" width="10.7109375" customWidth="1"/>
    <col min="9944" max="9946" width="10.7109375" customWidth="1"/>
    <col min="9948" max="9948" width="10.7109375" customWidth="1"/>
    <col min="9952" max="9952" width="10.7109375" customWidth="1"/>
    <col min="9957" max="9957" width="10.7109375" customWidth="1"/>
    <col min="9967" max="9967" width="10.7109375" customWidth="1"/>
    <col min="9969" max="9974" width="10.7109375" customWidth="1"/>
    <col min="9977" max="9977" width="10.7109375" customWidth="1"/>
    <col min="9983" max="9983" width="10.7109375" customWidth="1"/>
    <col min="9986" max="9999" width="10.7109375" customWidth="1"/>
    <col min="10004" max="10004" width="10.7109375" customWidth="1"/>
    <col min="10006" max="10006" width="10.7109375" customWidth="1"/>
    <col min="10008" max="10009" width="10.7109375" customWidth="1"/>
    <col min="10013" max="10014" width="10.7109375" customWidth="1"/>
    <col min="10016" max="10022" width="10.7109375" customWidth="1"/>
    <col min="10027" max="10028" width="10.7109375" customWidth="1"/>
    <col min="10030" max="10031" width="10.7109375" customWidth="1"/>
    <col min="10033" max="10035" width="10.7109375" customWidth="1"/>
    <col min="10037" max="10039" width="10.7109375" customWidth="1"/>
    <col min="10041" max="10042" width="10.7109375" customWidth="1"/>
    <col min="10044" max="10044" width="10.7109375" customWidth="1"/>
    <col min="10048" max="10048" width="10.7109375" customWidth="1"/>
    <col min="10053" max="10053" width="10.7109375" customWidth="1"/>
    <col min="10063" max="10063" width="10.7109375" customWidth="1"/>
    <col min="10065" max="10065" width="10.7109375" customWidth="1"/>
    <col min="10067" max="10067" width="10.7109375" customWidth="1"/>
    <col min="10072" max="10074" width="10.7109375" customWidth="1"/>
    <col min="10080" max="10080" width="10.7109375" customWidth="1"/>
    <col min="10085" max="10085" width="10.7109375" customWidth="1"/>
    <col min="10095" max="10095" width="10.7109375" customWidth="1"/>
    <col min="10099" max="10163" width="10.7109375" customWidth="1"/>
    <col min="10166" max="10166" width="10.7109375" customWidth="1"/>
    <col min="10168" max="10169" width="10.7109375" customWidth="1"/>
    <col min="10172" max="10172" width="10.7109375" customWidth="1"/>
    <col min="10176" max="10176" width="10.7109375" customWidth="1"/>
    <col min="10181" max="10181" width="10.7109375" customWidth="1"/>
    <col min="10191" max="10191" width="10.7109375" customWidth="1"/>
    <col min="10193" max="10193" width="10.7109375" customWidth="1"/>
    <col min="10196" max="10196" width="10.7109375" customWidth="1"/>
    <col min="10199" max="10199" width="10.7109375" customWidth="1"/>
    <col min="10201" max="10201" width="10.7109375" customWidth="1"/>
    <col min="10203" max="10203" width="10.7109375" customWidth="1"/>
    <col min="10206" max="10206" width="10.7109375" customWidth="1"/>
    <col min="10209" max="10210" width="10.7109375" customWidth="1"/>
    <col min="10212" max="10212" width="10.7109375" customWidth="1"/>
    <col min="10218" max="10220" width="10.7109375" customWidth="1"/>
    <col min="10222" max="10223" width="10.7109375" customWidth="1"/>
    <col min="10225" max="10228" width="10.7109375" customWidth="1"/>
    <col min="10230" max="10232" width="10.7109375" customWidth="1"/>
    <col min="10236" max="10236" width="10.7109375" customWidth="1"/>
    <col min="10240" max="10240" width="10.7109375" customWidth="1"/>
    <col min="10245" max="10245" width="10.7109375" customWidth="1"/>
    <col min="10255" max="10255" width="10.7109375" customWidth="1"/>
    <col min="10257" max="10258" width="10.7109375" customWidth="1"/>
    <col min="10261" max="10262" width="10.7109375" customWidth="1"/>
    <col min="10264" max="10266" width="10.7109375" customWidth="1"/>
    <col min="10268" max="10268" width="10.7109375" customWidth="1"/>
    <col min="10272" max="10272" width="10.7109375" customWidth="1"/>
    <col min="10277" max="10277" width="10.7109375" customWidth="1"/>
    <col min="10287" max="10287" width="10.7109375" customWidth="1"/>
    <col min="10289" max="10289" width="10.7109375" customWidth="1"/>
    <col min="10292" max="10294" width="10.7109375" customWidth="1"/>
    <col min="10298" max="10299" width="10.7109375" customWidth="1"/>
    <col min="10301" max="10302" width="10.7109375" customWidth="1"/>
    <col min="10304" max="10304" width="10.7109375" customWidth="1"/>
    <col min="10306" max="10307" width="10.7109375" customWidth="1"/>
    <col min="10313" max="10321" width="10.7109375" customWidth="1"/>
    <col min="10323" max="10323" width="10.7109375" customWidth="1"/>
    <col min="10326" max="10327" width="10.7109375" customWidth="1"/>
    <col min="10329" max="10330" width="10.7109375" customWidth="1"/>
    <col min="10336" max="10336" width="10.7109375" customWidth="1"/>
    <col min="10341" max="10341" width="10.7109375" customWidth="1"/>
    <col min="10351" max="10351" width="10.7109375" customWidth="1"/>
    <col min="10353" max="10356" width="10.7109375" customWidth="1"/>
    <col min="10358" max="10359" width="10.7109375" customWidth="1"/>
    <col min="10362" max="10363" width="10.7109375" customWidth="1"/>
    <col min="10366" max="10368" width="10.7109375" customWidth="1"/>
    <col min="10374" max="10376" width="10.7109375" customWidth="1"/>
    <col min="10379" max="10383" width="10.7109375" customWidth="1"/>
    <col min="10385" max="10416" width="10.7109375" customWidth="1"/>
    <col min="10419" max="10449" width="10.7109375" customWidth="1"/>
    <col min="10452" max="10452" width="10.7109375" customWidth="1"/>
    <col min="10455" max="10455" width="10.7109375" customWidth="1"/>
    <col min="10457" max="10457" width="10.7109375" customWidth="1"/>
    <col min="10459" max="10459" width="10.7109375" customWidth="1"/>
    <col min="10462" max="10462" width="10.7109375" customWidth="1"/>
    <col min="10465" max="10466" width="10.7109375" customWidth="1"/>
    <col min="10468" max="10468" width="10.7109375" customWidth="1"/>
    <col min="10474" max="10476" width="10.7109375" customWidth="1"/>
    <col min="10478" max="10479" width="10.7109375" customWidth="1"/>
    <col min="10481" max="10512" width="10.7109375" customWidth="1"/>
    <col min="10515" max="10547" width="10.7109375" customWidth="1"/>
    <col min="10554" max="10555" width="10.7109375" customWidth="1"/>
    <col min="10557" max="10557" width="10.7109375" customWidth="1"/>
    <col min="10561" max="10562" width="10.7109375" customWidth="1"/>
    <col min="10564" max="10564" width="10.7109375" customWidth="1"/>
    <col min="10567" max="10567" width="10.7109375" customWidth="1"/>
    <col min="10570" max="10570" width="10.7109375" customWidth="1"/>
    <col min="10576" max="10579" width="10.7109375" customWidth="1"/>
    <col min="10581" max="10581" width="10.7109375" customWidth="1"/>
    <col min="10584" max="10585" width="10.7109375" customWidth="1"/>
    <col min="10589" max="10594" width="10.7109375" customWidth="1"/>
    <col min="10596" max="10596" width="10.7109375" customWidth="1"/>
    <col min="10599" max="10600" width="10.7109375" customWidth="1"/>
    <col min="10603" max="10605" width="10.7109375" customWidth="1"/>
    <col min="10607" max="10607" width="10.7109375" customWidth="1"/>
    <col min="10610" max="10610" width="10.7109375" customWidth="1"/>
    <col min="10612" max="10643" width="10.7109375" customWidth="1"/>
    <col min="10647" max="10652" width="10.7109375" customWidth="1"/>
    <col min="10654" max="10655" width="10.7109375" customWidth="1"/>
    <col min="10658" max="10659" width="10.7109375" customWidth="1"/>
    <col min="10665" max="10665" width="10.7109375" customWidth="1"/>
    <col min="10667" max="10669" width="10.7109375" customWidth="1"/>
    <col min="10671" max="10671" width="10.7109375" customWidth="1"/>
    <col min="10673" max="10739" width="10.7109375" customWidth="1"/>
    <col min="10743" max="10748" width="10.7109375" customWidth="1"/>
    <col min="10750" max="10751" width="10.7109375" customWidth="1"/>
    <col min="10754" max="10755" width="10.7109375" customWidth="1"/>
    <col min="10761" max="10768" width="10.7109375" customWidth="1"/>
    <col min="10770" max="10839" width="10.7109375" customWidth="1"/>
    <col min="10841" max="10864" width="10.7109375" customWidth="1"/>
    <col min="10868" max="10868" width="10.7109375" customWidth="1"/>
    <col min="10870" max="10870" width="10.7109375" customWidth="1"/>
    <col min="10872" max="10873" width="10.7109375" customWidth="1"/>
    <col min="10877" max="10878" width="10.7109375" customWidth="1"/>
    <col min="10880" max="10886" width="10.7109375" customWidth="1"/>
    <col min="10891" max="10892" width="10.7109375" customWidth="1"/>
    <col min="10894" max="10895" width="10.7109375" customWidth="1"/>
    <col min="10897" max="10902" width="10.7109375" customWidth="1"/>
    <col min="10905" max="10906" width="10.7109375" customWidth="1"/>
    <col min="10908" max="10908" width="10.7109375" customWidth="1"/>
    <col min="10912" max="10912" width="10.7109375" customWidth="1"/>
    <col min="10917" max="10917" width="10.7109375" customWidth="1"/>
    <col min="10927" max="10927" width="10.7109375" customWidth="1"/>
    <col min="10930" max="10930" width="10.7109375" customWidth="1"/>
    <col min="10932" max="10964" width="10.7109375" customWidth="1"/>
    <col min="10970" max="10971" width="10.7109375" customWidth="1"/>
    <col min="10973" max="10973" width="10.7109375" customWidth="1"/>
    <col min="10977" max="10978" width="10.7109375" customWidth="1"/>
    <col min="10980" max="10980" width="10.7109375" customWidth="1"/>
    <col min="10983" max="10983" width="10.7109375" customWidth="1"/>
    <col min="10986" max="10986" width="10.7109375" customWidth="1"/>
    <col min="10992" max="10992" width="10.7109375" customWidth="1"/>
    <col min="10995" max="11024" width="10.7109375" customWidth="1"/>
    <col min="11027" max="11089" width="10.7109375" customWidth="1"/>
    <col min="11091" max="11091" width="10.7109375" customWidth="1"/>
    <col min="11096" max="11098" width="10.7109375" customWidth="1"/>
    <col min="11104" max="11104" width="10.7109375" customWidth="1"/>
    <col min="11109" max="11109" width="10.7109375" customWidth="1"/>
    <col min="11119" max="11119" width="10.7109375" customWidth="1"/>
    <col min="11121" max="11121" width="10.7109375" customWidth="1"/>
    <col min="11123" max="11185" width="10.7109375" customWidth="1"/>
    <col min="11188" max="11190" width="10.7109375" customWidth="1"/>
    <col min="11194" max="11195" width="10.7109375" customWidth="1"/>
    <col min="11197" max="11198" width="10.7109375" customWidth="1"/>
    <col min="11200" max="11200" width="10.7109375" customWidth="1"/>
    <col min="11202" max="11203" width="10.7109375" customWidth="1"/>
    <col min="11210" max="11212" width="10.7109375" customWidth="1"/>
    <col min="11214" max="11215" width="10.7109375" customWidth="1"/>
    <col min="11217" max="11217" width="10.7109375" customWidth="1"/>
    <col min="11220" max="11221" width="10.7109375" customWidth="1"/>
    <col min="11226" max="11227" width="10.7109375" customWidth="1"/>
    <col min="11229" max="11230" width="10.7109375" customWidth="1"/>
    <col min="11232" max="11232" width="10.7109375" customWidth="1"/>
    <col min="11234" max="11235" width="10.7109375" customWidth="1"/>
    <col min="11242" max="11244" width="10.7109375" customWidth="1"/>
    <col min="11246" max="11247" width="10.7109375" customWidth="1"/>
    <col min="11282" max="11282" width="10.7109375" customWidth="1"/>
    <col min="11284" max="11284" width="10.7109375" customWidth="1"/>
    <col min="11287" max="11287" width="10.7109375" customWidth="1"/>
    <col min="11290" max="11290" width="10.7109375" customWidth="1"/>
    <col min="11292" max="11292" width="10.7109375" customWidth="1"/>
    <col min="11296" max="11296" width="10.7109375" customWidth="1"/>
    <col min="11301" max="11301" width="10.7109375" customWidth="1"/>
    <col min="11311" max="11311" width="10.7109375" customWidth="1"/>
    <col min="11313" max="11313" width="10.7109375" customWidth="1"/>
    <col min="11316" max="11316" width="10.7109375" customWidth="1"/>
    <col min="11322" max="11323" width="10.7109375" customWidth="1"/>
    <col min="11325" max="11326" width="10.7109375" customWidth="1"/>
    <col min="11328" max="11328" width="10.7109375" customWidth="1"/>
    <col min="11330" max="11331" width="10.7109375" customWidth="1"/>
    <col min="11338" max="11340" width="10.7109375" customWidth="1"/>
    <col min="11342" max="11343" width="10.7109375" customWidth="1"/>
    <col min="11349" max="11349" width="10.7109375" customWidth="1"/>
    <col min="11352" max="11355" width="10.7109375" customWidth="1"/>
    <col min="11358" max="11359" width="10.7109375" customWidth="1"/>
    <col min="11361" max="11362" width="10.7109375" customWidth="1"/>
    <col min="11364" max="11364" width="10.7109375" customWidth="1"/>
    <col min="11370" max="11372" width="10.7109375" customWidth="1"/>
    <col min="11374" max="11375" width="10.7109375" customWidth="1"/>
    <col min="11409" max="11440" width="10.7109375" customWidth="1"/>
    <col min="11443" max="11475" width="10.7109375" customWidth="1"/>
    <col min="11480" max="11482" width="10.7109375" customWidth="1"/>
    <col min="11488" max="11488" width="10.7109375" customWidth="1"/>
    <col min="11493" max="11493" width="10.7109375" customWidth="1"/>
    <col min="11503" max="11503" width="10.7109375" customWidth="1"/>
    <col min="11507" max="11536" width="10.7109375" customWidth="1"/>
    <col min="11538" max="11538" width="10.7109375" customWidth="1"/>
    <col min="11540" max="11540" width="10.7109375" customWidth="1"/>
    <col min="11542" max="11542" width="10.7109375" customWidth="1"/>
    <col min="11546" max="11546" width="10.7109375" customWidth="1"/>
    <col min="11548" max="11548" width="10.7109375" customWidth="1"/>
    <col min="11552" max="11552" width="10.7109375" customWidth="1"/>
    <col min="11557" max="11557" width="10.7109375" customWidth="1"/>
    <col min="11567" max="11567" width="10.7109375" customWidth="1"/>
    <col min="11569" max="11569" width="10.7109375" customWidth="1"/>
    <col min="11572" max="11572" width="10.7109375" customWidth="1"/>
    <col min="11578" max="11579" width="10.7109375" customWidth="1"/>
    <col min="11581" max="11582" width="10.7109375" customWidth="1"/>
    <col min="11584" max="11584" width="10.7109375" customWidth="1"/>
    <col min="11586" max="11587" width="10.7109375" customWidth="1"/>
    <col min="11594" max="11596" width="10.7109375" customWidth="1"/>
    <col min="11598" max="11599" width="10.7109375" customWidth="1"/>
    <col min="11605" max="11605" width="10.7109375" customWidth="1"/>
    <col min="11608" max="11611" width="10.7109375" customWidth="1"/>
    <col min="11614" max="11615" width="10.7109375" customWidth="1"/>
    <col min="11617" max="11618" width="10.7109375" customWidth="1"/>
    <col min="11620" max="11620" width="10.7109375" customWidth="1"/>
    <col min="11626" max="11628" width="10.7109375" customWidth="1"/>
    <col min="11630" max="11631" width="10.7109375" customWidth="1"/>
    <col min="11665" max="11696" width="10.7109375" customWidth="1"/>
    <col min="11699" max="11733" width="10.7109375" customWidth="1"/>
    <col min="11737" max="11739" width="10.7109375" customWidth="1"/>
    <col min="11744" max="11744" width="10.7109375" customWidth="1"/>
    <col min="11749" max="11749" width="10.7109375" customWidth="1"/>
    <col min="11759" max="11759" width="10.7109375" customWidth="1"/>
    <col min="11761" max="11792" width="10.7109375" customWidth="1"/>
    <col min="11797" max="11797" width="10.7109375" customWidth="1"/>
    <col min="11799" max="11800" width="10.7109375" customWidth="1"/>
    <col min="11804" max="11806" width="10.7109375" customWidth="1"/>
    <col min="11808" max="11808" width="10.7109375" customWidth="1"/>
    <col min="11813" max="11813" width="10.7109375" customWidth="1"/>
    <col min="11816" max="11828" width="10.7109375" customWidth="1"/>
    <col min="11830" max="11832" width="10.7109375" customWidth="1"/>
    <col min="11836" max="11836" width="10.7109375" customWidth="1"/>
    <col min="11840" max="11840" width="10.7109375" customWidth="1"/>
    <col min="11845" max="11845" width="10.7109375" customWidth="1"/>
    <col min="11855" max="11855" width="10.7109375" customWidth="1"/>
    <col min="11857" max="11859" width="10.7109375" customWidth="1"/>
    <col min="11862" max="11862" width="10.7109375" customWidth="1"/>
    <col min="11864" max="11866" width="10.7109375" customWidth="1"/>
    <col min="11868" max="11868" width="10.7109375" customWidth="1"/>
    <col min="11872" max="11872" width="10.7109375" customWidth="1"/>
    <col min="11877" max="11877" width="10.7109375" customWidth="1"/>
    <col min="11887" max="11887" width="10.7109375" customWidth="1"/>
    <col min="11889" max="11953" width="10.7109375" customWidth="1"/>
    <col min="11956" max="11958" width="10.7109375" customWidth="1"/>
    <col min="11960" max="11960" width="10.7109375" customWidth="1"/>
    <col min="11968" max="11969" width="10.7109375" customWidth="1"/>
    <col min="11971" max="11972" width="10.7109375" customWidth="1"/>
    <col min="11974" max="11975" width="10.7109375" customWidth="1"/>
    <col min="11981" max="11983" width="10.7109375" customWidth="1"/>
    <col min="11985" max="12016" width="10.7109375" customWidth="1"/>
    <col min="12019" max="12083" width="10.7109375" customWidth="1"/>
    <col min="12086" max="12086" width="10.7109375" customWidth="1"/>
    <col min="12089" max="12091" width="10.7109375" customWidth="1"/>
    <col min="12096" max="12096" width="10.7109375" customWidth="1"/>
    <col min="12101" max="12101" width="10.7109375" customWidth="1"/>
    <col min="12111" max="12111" width="10.7109375" customWidth="1"/>
    <col min="12114" max="12114" width="10.7109375" customWidth="1"/>
    <col min="12116" max="12116" width="10.7109375" customWidth="1"/>
    <col min="12118" max="12118" width="10.7109375" customWidth="1"/>
    <col min="12120" max="12123" width="10.7109375" customWidth="1"/>
    <col min="12126" max="12127" width="10.7109375" customWidth="1"/>
    <col min="12129" max="12129" width="10.7109375" customWidth="1"/>
    <col min="12131" max="12134" width="10.7109375" customWidth="1"/>
    <col min="12139" max="12140" width="10.7109375" customWidth="1"/>
    <col min="12142" max="12143" width="10.7109375" customWidth="1"/>
    <col min="12146" max="12148" width="10.7109375" customWidth="1"/>
    <col min="12150" max="12151" width="10.7109375" customWidth="1"/>
    <col min="12154" max="12155" width="10.7109375" customWidth="1"/>
    <col min="12158" max="12160" width="10.7109375" customWidth="1"/>
    <col min="12166" max="12168" width="10.7109375" customWidth="1"/>
    <col min="12171" max="12175" width="10.7109375" customWidth="1"/>
    <col min="12177" max="12180" width="10.7109375" customWidth="1"/>
    <col min="12185" max="12187" width="10.7109375" customWidth="1"/>
    <col min="12192" max="12192" width="10.7109375" customWidth="1"/>
    <col min="12197" max="12197" width="10.7109375" customWidth="1"/>
    <col min="12207" max="12207" width="10.7109375" customWidth="1"/>
    <col min="12211" max="12272" width="10.7109375" customWidth="1"/>
    <col min="12275" max="12339" width="10.7109375" customWidth="1"/>
    <col min="12345" max="12347" width="10.7109375" customWidth="1"/>
    <col min="12352" max="12352" width="10.7109375" customWidth="1"/>
    <col min="12357" max="12357" width="10.7109375" customWidth="1"/>
    <col min="12367" max="12367" width="10.7109375" customWidth="1"/>
    <col min="12370" max="12370" width="10.7109375" customWidth="1"/>
    <col min="12372" max="12372" width="10.7109375" customWidth="1"/>
    <col min="12374" max="12374" width="10.7109375" customWidth="1"/>
    <col min="12376" max="12379" width="10.7109375" customWidth="1"/>
    <col min="12382" max="12383" width="10.7109375" customWidth="1"/>
    <col min="12385" max="12385" width="10.7109375" customWidth="1"/>
    <col min="12387" max="12390" width="10.7109375" customWidth="1"/>
    <col min="12395" max="12396" width="10.7109375" customWidth="1"/>
    <col min="12398" max="12399" width="10.7109375" customWidth="1"/>
    <col min="12402" max="12404" width="10.7109375" customWidth="1"/>
    <col min="12406" max="12406" width="10.7109375" customWidth="1"/>
    <col min="12408" max="12412" width="10.7109375" customWidth="1"/>
    <col min="12414" max="12414" width="10.7109375" customWidth="1"/>
    <col min="12416" max="12416" width="10.7109375" customWidth="1"/>
    <col min="12419" max="12420" width="10.7109375" customWidth="1"/>
    <col min="12427" max="12431" width="10.7109375" customWidth="1"/>
    <col min="12433" max="12436" width="10.7109375" customWidth="1"/>
    <col min="12438" max="12440" width="10.7109375" customWidth="1"/>
    <col min="12442" max="12443" width="10.7109375" customWidth="1"/>
    <col min="12448" max="12448" width="10.7109375" customWidth="1"/>
    <col min="12453" max="12453" width="10.7109375" customWidth="1"/>
    <col min="12463" max="12463" width="10.7109375" customWidth="1"/>
    <col min="12467" max="12500" width="10.7109375" customWidth="1"/>
    <col min="12503" max="12505" width="10.7109375" customWidth="1"/>
    <col min="12508" max="12509" width="10.7109375" customWidth="1"/>
    <col min="12512" max="12514" width="10.7109375" customWidth="1"/>
    <col min="12516" max="12516" width="10.7109375" customWidth="1"/>
    <col min="12519" max="12520" width="10.7109375" customWidth="1"/>
    <col min="12523" max="12525" width="10.7109375" customWidth="1"/>
    <col min="12527" max="12527" width="10.7109375" customWidth="1"/>
    <col min="12529" max="12530" width="10.7109375" customWidth="1"/>
    <col min="12536" max="12537" width="10.7109375" customWidth="1"/>
    <col min="12541" max="12541" width="10.7109375" customWidth="1"/>
    <col min="12543" max="12546" width="10.7109375" customWidth="1"/>
    <col min="12548" max="12548" width="10.7109375" customWidth="1"/>
    <col min="12551" max="12552" width="10.7109375" customWidth="1"/>
    <col min="12555" max="12557" width="10.7109375" customWidth="1"/>
    <col min="12559" max="12559" width="10.7109375" customWidth="1"/>
    <col min="12561" max="12627" width="10.7109375" customWidth="1"/>
    <col min="12631" max="12636" width="10.7109375" customWidth="1"/>
    <col min="12638" max="12639" width="10.7109375" customWidth="1"/>
    <col min="12642" max="12643" width="10.7109375" customWidth="1"/>
    <col min="12649" max="12649" width="10.7109375" customWidth="1"/>
    <col min="12651" max="12653" width="10.7109375" customWidth="1"/>
    <col min="12655" max="12655" width="10.7109375" customWidth="1"/>
    <col min="12657" max="12692" width="10.7109375" customWidth="1"/>
    <col min="12697" max="12699" width="10.7109375" customWidth="1"/>
    <col min="12704" max="12704" width="10.7109375" customWidth="1"/>
    <col min="12709" max="12709" width="10.7109375" customWidth="1"/>
    <col min="12719" max="12719" width="10.7109375" customWidth="1"/>
    <col min="12722" max="12724" width="10.7109375" customWidth="1"/>
    <col min="12731" max="12732" width="10.7109375" customWidth="1"/>
    <col min="12734" max="12735" width="10.7109375" customWidth="1"/>
    <col min="12737" max="12737" width="10.7109375" customWidth="1"/>
    <col min="12739" max="12742" width="10.7109375" customWidth="1"/>
    <col min="12747" max="12748" width="10.7109375" customWidth="1"/>
    <col min="12750" max="12751" width="10.7109375" customWidth="1"/>
    <col min="12753" max="12756" width="10.7109375" customWidth="1"/>
    <col min="12759" max="12761" width="10.7109375" customWidth="1"/>
    <col min="12764" max="12765" width="10.7109375" customWidth="1"/>
    <col min="12768" max="12770" width="10.7109375" customWidth="1"/>
    <col min="12772" max="12772" width="10.7109375" customWidth="1"/>
    <col min="12775" max="12776" width="10.7109375" customWidth="1"/>
    <col min="12779" max="12781" width="10.7109375" customWidth="1"/>
    <col min="12783" max="12783" width="10.7109375" customWidth="1"/>
    <col min="12785" max="12883" width="10.7109375" customWidth="1"/>
    <col min="12887" max="12892" width="10.7109375" customWidth="1"/>
    <col min="12894" max="12895" width="10.7109375" customWidth="1"/>
    <col min="12898" max="12899" width="10.7109375" customWidth="1"/>
    <col min="12905" max="12905" width="10.7109375" customWidth="1"/>
    <col min="12907" max="12909" width="10.7109375" customWidth="1"/>
    <col min="12911" max="12911" width="10.7109375" customWidth="1"/>
    <col min="12913" max="12948" width="10.7109375" customWidth="1"/>
    <col min="12950" max="12952" width="10.7109375" customWidth="1"/>
    <col min="12954" max="12955" width="10.7109375" customWidth="1"/>
    <col min="12960" max="12960" width="10.7109375" customWidth="1"/>
    <col min="12965" max="12965" width="10.7109375" customWidth="1"/>
    <col min="12975" max="12975" width="10.7109375" customWidth="1"/>
    <col min="12978" max="12980" width="10.7109375" customWidth="1"/>
    <col min="12987" max="12988" width="10.7109375" customWidth="1"/>
    <col min="12990" max="12991" width="10.7109375" customWidth="1"/>
    <col min="12993" max="12993" width="10.7109375" customWidth="1"/>
    <col min="12995" max="12998" width="10.7109375" customWidth="1"/>
    <col min="13003" max="13004" width="10.7109375" customWidth="1"/>
    <col min="13006" max="13007" width="10.7109375" customWidth="1"/>
    <col min="13009" max="13016" width="10.7109375" customWidth="1"/>
    <col min="13021" max="13169" width="10.7109375" customWidth="1"/>
    <col min="13172" max="13172" width="10.7109375" customWidth="1"/>
    <col min="13175" max="13177" width="10.7109375" customWidth="1"/>
    <col min="13179" max="13179" width="10.7109375" customWidth="1"/>
    <col min="13184" max="13184" width="10.7109375" customWidth="1"/>
    <col min="13187" max="13188" width="10.7109375" customWidth="1"/>
    <col min="13190" max="13190" width="10.7109375" customWidth="1"/>
    <col min="13192" max="13192" width="10.7109375" customWidth="1"/>
    <col min="13195" max="13195" width="10.7109375" customWidth="1"/>
    <col min="13198" max="13199" width="10.7109375" customWidth="1"/>
    <col min="13203" max="13274" width="10.7109375" customWidth="1"/>
    <col min="13276" max="13276" width="10.7109375" customWidth="1"/>
    <col min="13279" max="13279" width="10.7109375" customWidth="1"/>
    <col min="13283" max="13283" width="10.7109375" customWidth="1"/>
    <col min="13286" max="13298" width="10.7109375" customWidth="1"/>
    <col min="13300" max="13301" width="10.7109375" customWidth="1"/>
    <col min="13305" max="13307" width="10.7109375" customWidth="1"/>
    <col min="13312" max="13312" width="10.7109375" customWidth="1"/>
    <col min="13317" max="13317" width="10.7109375" customWidth="1"/>
    <col min="13327" max="13327" width="10.7109375" customWidth="1"/>
    <col min="13329" max="13340" width="10.7109375" customWidth="1"/>
    <col min="13342" max="13342" width="10.7109375" customWidth="1"/>
    <col min="13345" max="13350" width="10.7109375" customWidth="1"/>
    <col min="13355" max="13393" width="10.7109375" customWidth="1"/>
    <col min="13396" max="13424" width="10.7109375" customWidth="1"/>
    <col min="13427" max="13436" width="10.7109375" customWidth="1"/>
    <col min="13438" max="13487" width="10.7109375" customWidth="1"/>
    <col min="13489" max="13532" width="10.7109375" customWidth="1"/>
    <col min="13534" max="13534" width="10.7109375" customWidth="1"/>
    <col min="13537" max="13542" width="10.7109375" customWidth="1"/>
    <col min="13545" max="13554" width="10.7109375" customWidth="1"/>
    <col min="13556" max="13560" width="10.7109375" customWidth="1"/>
    <col min="13562" max="13563" width="10.7109375" customWidth="1"/>
    <col min="13568" max="13568" width="10.7109375" customWidth="1"/>
    <col min="13573" max="13573" width="10.7109375" customWidth="1"/>
    <col min="13583" max="13583" width="10.7109375" customWidth="1"/>
    <col min="13585" max="13585" width="10.7109375" customWidth="1"/>
    <col min="13587" max="13587" width="10.7109375" customWidth="1"/>
    <col min="13589" max="13591" width="10.7109375" customWidth="1"/>
    <col min="13594" max="13595" width="10.7109375" customWidth="1"/>
    <col min="13600" max="13600" width="10.7109375" customWidth="1"/>
    <col min="13603" max="13604" width="10.7109375" customWidth="1"/>
    <col min="13606" max="13606" width="10.7109375" customWidth="1"/>
    <col min="13608" max="13608" width="10.7109375" customWidth="1"/>
    <col min="13611" max="13611" width="10.7109375" customWidth="1"/>
    <col min="13614" max="13615" width="10.7109375" customWidth="1"/>
    <col min="13617" max="13619" width="10.7109375" customWidth="1"/>
    <col min="13623" max="13624" width="10.7109375" customWidth="1"/>
    <col min="13626" max="13626" width="10.7109375" customWidth="1"/>
    <col min="13628" max="13628" width="10.7109375" customWidth="1"/>
    <col min="13632" max="13632" width="10.7109375" customWidth="1"/>
    <col min="13637" max="13637" width="10.7109375" customWidth="1"/>
    <col min="13647" max="13647" width="10.7109375" customWidth="1"/>
    <col min="13654" max="13657" width="10.7109375" customWidth="1"/>
    <col min="13659" max="13659" width="10.7109375" customWidth="1"/>
    <col min="13664" max="13664" width="10.7109375" customWidth="1"/>
    <col min="13667" max="13668" width="10.7109375" customWidth="1"/>
    <col min="13670" max="13670" width="10.7109375" customWidth="1"/>
    <col min="13672" max="13672" width="10.7109375" customWidth="1"/>
    <col min="13675" max="13675" width="10.7109375" customWidth="1"/>
    <col min="13678" max="13679" width="10.7109375" customWidth="1"/>
    <col min="13681" max="13712" width="10.7109375" customWidth="1"/>
    <col min="13716" max="13747" width="10.7109375" customWidth="1"/>
    <col min="13749" max="13749" width="10.7109375" customWidth="1"/>
    <col min="13752" max="13752" width="10.7109375" customWidth="1"/>
    <col min="13754" max="13754" width="10.7109375" customWidth="1"/>
    <col min="13756" max="13756" width="10.7109375" customWidth="1"/>
    <col min="13760" max="13760" width="10.7109375" customWidth="1"/>
    <col min="13765" max="13765" width="10.7109375" customWidth="1"/>
    <col min="13775" max="13775" width="10.7109375" customWidth="1"/>
    <col min="13780" max="13782" width="10.7109375" customWidth="1"/>
    <col min="13786" max="13787" width="10.7109375" customWidth="1"/>
    <col min="13792" max="13792" width="10.7109375" customWidth="1"/>
    <col min="13795" max="13796" width="10.7109375" customWidth="1"/>
    <col min="13798" max="13798" width="10.7109375" customWidth="1"/>
    <col min="13800" max="13800" width="10.7109375" customWidth="1"/>
    <col min="13803" max="13803" width="10.7109375" customWidth="1"/>
    <col min="13806" max="13807" width="10.7109375" customWidth="1"/>
    <col min="13809" max="13820" width="10.7109375" customWidth="1"/>
    <col min="13822" max="13822" width="10.7109375" customWidth="1"/>
    <col min="13825" max="13830" width="10.7109375" customWidth="1"/>
    <col min="13835" max="13845" width="10.7109375" customWidth="1"/>
    <col min="13848" max="13875" width="10.7109375" customWidth="1"/>
    <col min="13879" max="13884" width="10.7109375" customWidth="1"/>
    <col min="13886" max="13887" width="10.7109375" customWidth="1"/>
    <col min="13890" max="13891" width="10.7109375" customWidth="1"/>
    <col min="13897" max="13897" width="10.7109375" customWidth="1"/>
    <col min="13899" max="13901" width="10.7109375" customWidth="1"/>
    <col min="13903" max="13903" width="10.7109375" customWidth="1"/>
    <col min="13905" max="13914" width="10.7109375" customWidth="1"/>
    <col min="13916" max="13916" width="10.7109375" customWidth="1"/>
    <col min="13919" max="13919" width="10.7109375" customWidth="1"/>
    <col min="13923" max="13923" width="10.7109375" customWidth="1"/>
    <col min="13926" max="13928" width="10.7109375" customWidth="1"/>
    <col min="13930" max="13931" width="10.7109375" customWidth="1"/>
    <col min="13933" max="13937" width="10.7109375" customWidth="1"/>
    <col min="13940" max="13940" width="10.7109375" customWidth="1"/>
    <col min="13943" max="13945" width="10.7109375" customWidth="1"/>
    <col min="13947" max="13947" width="10.7109375" customWidth="1"/>
    <col min="13952" max="13952" width="10.7109375" customWidth="1"/>
    <col min="13955" max="13956" width="10.7109375" customWidth="1"/>
    <col min="13958" max="13958" width="10.7109375" customWidth="1"/>
    <col min="13960" max="13960" width="10.7109375" customWidth="1"/>
    <col min="13963" max="13963" width="10.7109375" customWidth="1"/>
    <col min="13966" max="13967" width="10.7109375" customWidth="1"/>
    <col min="13971" max="14037" width="10.7109375" customWidth="1"/>
    <col min="14040" max="14065" width="10.7109375" customWidth="1"/>
    <col min="14071" max="14071" width="10.7109375" customWidth="1"/>
    <col min="14075" max="14075" width="10.7109375" customWidth="1"/>
    <col min="14077" max="14077" width="10.7109375" customWidth="1"/>
    <col min="14081" max="14081" width="10.7109375" customWidth="1"/>
    <col min="14087" max="14087" width="10.7109375" customWidth="1"/>
    <col min="14091" max="14092" width="10.7109375" customWidth="1"/>
    <col min="14094" max="14095" width="10.7109375" customWidth="1"/>
    <col min="14097" max="14097" width="10.7109375" customWidth="1"/>
    <col min="14099" max="14131" width="10.7109375" customWidth="1"/>
    <col min="14136" max="14136" width="10.7109375" customWidth="1"/>
    <col min="14138" max="14138" width="10.7109375" customWidth="1"/>
    <col min="14140" max="14140" width="10.7109375" customWidth="1"/>
    <col min="14144" max="14144" width="10.7109375" customWidth="1"/>
    <col min="14149" max="14149" width="10.7109375" customWidth="1"/>
    <col min="14159" max="14159" width="10.7109375" customWidth="1"/>
    <col min="14161" max="14163" width="10.7109375" customWidth="1"/>
    <col min="14166" max="14167" width="10.7109375" customWidth="1"/>
    <col min="14169" max="14170" width="10.7109375" customWidth="1"/>
    <col min="14173" max="14173" width="10.7109375" customWidth="1"/>
    <col min="14177" max="14177" width="10.7109375" customWidth="1"/>
    <col min="14183" max="14183" width="10.7109375" customWidth="1"/>
    <col min="14187" max="14188" width="10.7109375" customWidth="1"/>
    <col min="14190" max="14191" width="10.7109375" customWidth="1"/>
    <col min="14193" max="14204" width="10.7109375" customWidth="1"/>
    <col min="14206" max="14206" width="10.7109375" customWidth="1"/>
    <col min="14209" max="14214" width="10.7109375" customWidth="1"/>
    <col min="14219" max="14229" width="10.7109375" customWidth="1"/>
    <col min="14232" max="14259" width="10.7109375" customWidth="1"/>
    <col min="14261" max="14261" width="10.7109375" customWidth="1"/>
    <col min="14263" max="14263" width="10.7109375" customWidth="1"/>
    <col min="14266" max="14266" width="10.7109375" customWidth="1"/>
    <col min="14268" max="14268" width="10.7109375" customWidth="1"/>
    <col min="14272" max="14272" width="10.7109375" customWidth="1"/>
    <col min="14277" max="14277" width="10.7109375" customWidth="1"/>
    <col min="14287" max="14287" width="10.7109375" customWidth="1"/>
    <col min="14290" max="14293" width="10.7109375" customWidth="1"/>
    <col min="14295" max="14298" width="10.7109375" customWidth="1"/>
    <col min="14300" max="14301" width="10.7109375" customWidth="1"/>
    <col min="14303" max="14303" width="10.7109375" customWidth="1"/>
    <col min="14305" max="14307" width="10.7109375" customWidth="1"/>
    <col min="14309" max="14313" width="10.7109375" customWidth="1"/>
    <col min="14315" max="14315" width="10.7109375" customWidth="1"/>
    <col min="14318" max="14319" width="10.7109375" customWidth="1"/>
    <col min="14321" max="14325" width="10.7109375" customWidth="1"/>
    <col min="14328" max="14361" width="10.7109375" customWidth="1"/>
    <col min="14364" max="14387" width="10.7109375" customWidth="1"/>
    <col min="14389" max="14389" width="10.7109375" customWidth="1"/>
    <col min="14391" max="14391" width="10.7109375" customWidth="1"/>
    <col min="14394" max="14394" width="10.7109375" customWidth="1"/>
    <col min="14396" max="14396" width="10.7109375" customWidth="1"/>
    <col min="14400" max="14400" width="10.7109375" customWidth="1"/>
    <col min="14405" max="14405" width="10.7109375" customWidth="1"/>
    <col min="14415" max="14415" width="10.7109375" customWidth="1"/>
    <col min="14418" max="14419" width="10.7109375" customWidth="1"/>
    <col min="14422" max="14422" width="10.7109375" customWidth="1"/>
    <col min="14424" max="14425" width="10.7109375" customWidth="1"/>
    <col min="14427" max="14429" width="10.7109375" customWidth="1"/>
    <col min="14436" max="14441" width="10.7109375" customWidth="1"/>
    <col min="14443" max="14443" width="10.7109375" customWidth="1"/>
    <col min="14446" max="14447" width="10.7109375" customWidth="1"/>
    <col min="14449" max="14452" width="10.7109375" customWidth="1"/>
    <col min="14455" max="14457" width="10.7109375" customWidth="1"/>
    <col min="14460" max="14461" width="10.7109375" customWidth="1"/>
    <col min="14464" max="14466" width="10.7109375" customWidth="1"/>
    <col min="14468" max="14468" width="10.7109375" customWidth="1"/>
    <col min="14471" max="14472" width="10.7109375" customWidth="1"/>
    <col min="14475" max="14477" width="10.7109375" customWidth="1"/>
    <col min="14479" max="14479" width="10.7109375" customWidth="1"/>
    <col min="14481" max="14497" width="10.7109375" customWidth="1"/>
    <col min="14502" max="14504" width="10.7109375" customWidth="1"/>
    <col min="14507" max="14511" width="10.7109375" customWidth="1"/>
    <col min="14513" max="14515" width="10.7109375" customWidth="1"/>
    <col min="14517" max="14518" width="10.7109375" customWidth="1"/>
    <col min="14522" max="14522" width="10.7109375" customWidth="1"/>
    <col min="14524" max="14524" width="10.7109375" customWidth="1"/>
    <col min="14528" max="14528" width="10.7109375" customWidth="1"/>
    <col min="14533" max="14533" width="10.7109375" customWidth="1"/>
    <col min="14543" max="14543" width="10.7109375" customWidth="1"/>
    <col min="14545" max="14551" width="10.7109375" customWidth="1"/>
    <col min="14553" max="14581" width="10.7109375" customWidth="1"/>
    <col min="14587" max="14587" width="10.7109375" customWidth="1"/>
    <col min="14590" max="14593" width="10.7109375" customWidth="1"/>
    <col min="14598" max="14600" width="10.7109375" customWidth="1"/>
    <col min="14603" max="14607" width="10.7109375" customWidth="1"/>
    <col min="14612" max="14643" width="10.7109375" customWidth="1"/>
    <col min="14650" max="14650" width="10.7109375" customWidth="1"/>
    <col min="14652" max="14652" width="10.7109375" customWidth="1"/>
    <col min="14656" max="14656" width="10.7109375" customWidth="1"/>
    <col min="14661" max="14661" width="10.7109375" customWidth="1"/>
    <col min="14671" max="14671" width="10.7109375" customWidth="1"/>
    <col min="14673" max="14673" width="10.7109375" customWidth="1"/>
    <col min="14677" max="14677" width="10.7109375" customWidth="1"/>
    <col min="14680" max="14680" width="10.7109375" customWidth="1"/>
    <col min="14683" max="14683" width="10.7109375" customWidth="1"/>
    <col min="14685" max="14685" width="10.7109375" customWidth="1"/>
    <col min="14689" max="14689" width="10.7109375" customWidth="1"/>
    <col min="14695" max="14695" width="10.7109375" customWidth="1"/>
    <col min="14699" max="14700" width="10.7109375" customWidth="1"/>
    <col min="14702" max="14703" width="10.7109375" customWidth="1"/>
    <col min="14705" max="14709" width="10.7109375" customWidth="1"/>
    <col min="14715" max="14715" width="10.7109375" customWidth="1"/>
    <col min="14718" max="14721" width="10.7109375" customWidth="1"/>
    <col min="14726" max="14728" width="10.7109375" customWidth="1"/>
    <col min="14731" max="14735" width="10.7109375" customWidth="1"/>
    <col min="14737" max="14740" width="10.7109375" customWidth="1"/>
    <col min="14743" max="14744" width="10.7109375" customWidth="1"/>
    <col min="14746" max="14748" width="10.7109375" customWidth="1"/>
    <col min="14751" max="14752" width="10.7109375" customWidth="1"/>
    <col min="14754" max="14754" width="10.7109375" customWidth="1"/>
    <col min="14756" max="14756" width="10.7109375" customWidth="1"/>
    <col min="14759" max="14762" width="10.7109375" customWidth="1"/>
    <col min="14764" max="14765" width="10.7109375" customWidth="1"/>
    <col min="14768" max="14771" width="10.7109375" customWidth="1"/>
    <col min="14773" max="14774" width="10.7109375" customWidth="1"/>
    <col min="14776" max="14777" width="10.7109375" customWidth="1"/>
    <col min="14780" max="14780" width="10.7109375" customWidth="1"/>
    <col min="14784" max="14784" width="10.7109375" customWidth="1"/>
    <col min="14789" max="14789" width="10.7109375" customWidth="1"/>
    <col min="14799" max="14799" width="10.7109375" customWidth="1"/>
    <col min="14803" max="14803" width="10.7109375" customWidth="1"/>
    <col min="14807" max="14807" width="10.7109375" customWidth="1"/>
    <col min="14809" max="14809" width="10.7109375" customWidth="1"/>
    <col min="14811" max="14811" width="10.7109375" customWidth="1"/>
    <col min="14816" max="14816" width="10.7109375" customWidth="1"/>
    <col min="14819" max="14820" width="10.7109375" customWidth="1"/>
    <col min="14822" max="14822" width="10.7109375" customWidth="1"/>
    <col min="14824" max="14824" width="10.7109375" customWidth="1"/>
    <col min="14827" max="14827" width="10.7109375" customWidth="1"/>
    <col min="14830" max="14831" width="10.7109375" customWidth="1"/>
    <col min="14833" max="14842" width="10.7109375" customWidth="1"/>
    <col min="14844" max="14844" width="10.7109375" customWidth="1"/>
    <col min="14847" max="14847" width="10.7109375" customWidth="1"/>
    <col min="14851" max="14851" width="10.7109375" customWidth="1"/>
    <col min="14854" max="14856" width="10.7109375" customWidth="1"/>
    <col min="14858" max="14859" width="10.7109375" customWidth="1"/>
    <col min="14861" max="14864" width="10.7109375" customWidth="1"/>
    <col min="14868" max="14870" width="10.7109375" customWidth="1"/>
    <col min="14872" max="14899" width="10.7109375" customWidth="1"/>
    <col min="14906" max="14906" width="10.7109375" customWidth="1"/>
    <col min="14908" max="14908" width="10.7109375" customWidth="1"/>
    <col min="14912" max="14912" width="10.7109375" customWidth="1"/>
    <col min="14917" max="14917" width="10.7109375" customWidth="1"/>
    <col min="14927" max="14927" width="10.7109375" customWidth="1"/>
    <col min="14930" max="14960" width="10.7109375" customWidth="1"/>
    <col min="14964" max="14964" width="10.7109375" customWidth="1"/>
    <col min="14966" max="14966" width="10.7109375" customWidth="1"/>
    <col min="14969" max="14969" width="10.7109375" customWidth="1"/>
    <col min="14971" max="14971" width="10.7109375" customWidth="1"/>
    <col min="14976" max="14976" width="10.7109375" customWidth="1"/>
    <col min="14981" max="14981" width="10.7109375" customWidth="1"/>
    <col min="14986" max="15000" width="10.7109375" customWidth="1"/>
    <col min="15003" max="15004" width="10.7109375" customWidth="1"/>
    <col min="15007" max="15010" width="10.7109375" customWidth="1"/>
    <col min="15012" max="15012" width="10.7109375" customWidth="1"/>
    <col min="15015" max="15016" width="10.7109375" customWidth="1"/>
    <col min="15020" max="15020" width="10.7109375" customWidth="1"/>
    <col min="15023" max="15028" width="10.7109375" customWidth="1"/>
    <col min="15031" max="15031" width="10.7109375" customWidth="1"/>
    <col min="15033" max="15037" width="10.7109375" customWidth="1"/>
    <col min="15043" max="15044" width="10.7109375" customWidth="1"/>
    <col min="15047" max="15048" width="10.7109375" customWidth="1"/>
    <col min="15051" max="15053" width="10.7109375" customWidth="1"/>
    <col min="15055" max="15055" width="10.7109375" customWidth="1"/>
    <col min="15057" max="15058" width="10.7109375" customWidth="1"/>
    <col min="15060" max="15061" width="10.7109375" customWidth="1"/>
    <col min="15065" max="15066" width="10.7109375" customWidth="1"/>
    <col min="15068" max="15068" width="10.7109375" customWidth="1"/>
    <col min="15072" max="15072" width="10.7109375" customWidth="1"/>
    <col min="15075" max="15075" width="10.7109375" customWidth="1"/>
    <col min="15077" max="15077" width="10.7109375" customWidth="1"/>
    <col min="15079" max="15080" width="10.7109375" customWidth="1"/>
    <col min="15083" max="15085" width="10.7109375" customWidth="1"/>
    <col min="15087" max="15087" width="10.7109375" customWidth="1"/>
    <col min="15089" max="15089" width="10.7109375" customWidth="1"/>
    <col min="15095" max="15096" width="10.7109375" customWidth="1"/>
    <col min="15098" max="15099" width="10.7109375" customWidth="1"/>
    <col min="15101" max="15101" width="10.7109375" customWidth="1"/>
    <col min="15105" max="15105" width="10.7109375" customWidth="1"/>
    <col min="15111" max="15111" width="10.7109375" customWidth="1"/>
    <col min="15115" max="15116" width="10.7109375" customWidth="1"/>
    <col min="15118" max="15119" width="10.7109375" customWidth="1"/>
    <col min="15121" max="15124" width="10.7109375" customWidth="1"/>
    <col min="15127" max="15127" width="10.7109375" customWidth="1"/>
    <col min="15129" max="15133" width="10.7109375" customWidth="1"/>
    <col min="15139" max="15140" width="10.7109375" customWidth="1"/>
    <col min="15143" max="15144" width="10.7109375" customWidth="1"/>
    <col min="15147" max="15149" width="10.7109375" customWidth="1"/>
    <col min="15151" max="15151" width="10.7109375" customWidth="1"/>
    <col min="15153" max="15157" width="10.7109375" customWidth="1"/>
    <col min="15163" max="15163" width="10.7109375" customWidth="1"/>
    <col min="15166" max="15169" width="10.7109375" customWidth="1"/>
    <col min="15174" max="15176" width="10.7109375" customWidth="1"/>
    <col min="15179" max="15183" width="10.7109375" customWidth="1"/>
    <col min="15185" max="15188" width="10.7109375" customWidth="1"/>
    <col min="15191" max="15191" width="10.7109375" customWidth="1"/>
    <col min="15193" max="15197" width="10.7109375" customWidth="1"/>
    <col min="15203" max="15204" width="10.7109375" customWidth="1"/>
    <col min="15207" max="15208" width="10.7109375" customWidth="1"/>
    <col min="15211" max="15213" width="10.7109375" customWidth="1"/>
    <col min="15215" max="15215" width="10.7109375" customWidth="1"/>
    <col min="15218" max="15219" width="10.7109375" customWidth="1"/>
    <col min="15221" max="15221" width="10.7109375" customWidth="1"/>
    <col min="15227" max="15227" width="10.7109375" customWidth="1"/>
    <col min="15230" max="15233" width="10.7109375" customWidth="1"/>
    <col min="15238" max="15240" width="10.7109375" customWidth="1"/>
    <col min="15243" max="15247" width="10.7109375" customWidth="1"/>
    <col min="15252" max="15254" width="10.7109375" customWidth="1"/>
    <col min="15256" max="15283" width="10.7109375" customWidth="1"/>
    <col min="15285" max="15285" width="10.7109375" customWidth="1"/>
    <col min="15288" max="15289" width="10.7109375" customWidth="1"/>
    <col min="15291" max="15291" width="10.7109375" customWidth="1"/>
    <col min="15296" max="15296" width="10.7109375" customWidth="1"/>
    <col min="15301" max="15301" width="10.7109375" customWidth="1"/>
    <col min="15311" max="15311" width="10.7109375" customWidth="1"/>
    <col min="15313" max="15315" width="10.7109375" customWidth="1"/>
    <col min="15317" max="15318" width="10.7109375" customWidth="1"/>
    <col min="15322" max="15323" width="10.7109375" customWidth="1"/>
    <col min="15326" max="15328" width="10.7109375" customWidth="1"/>
    <col min="15335" max="15335" width="10.7109375" customWidth="1"/>
    <col min="15339" max="15340" width="10.7109375" customWidth="1"/>
    <col min="15342" max="15343" width="10.7109375" customWidth="1"/>
    <col min="15346" max="15347" width="10.7109375" customWidth="1"/>
    <col min="15349" max="15349" width="10.7109375" customWidth="1"/>
    <col min="15355" max="15355" width="10.7109375" customWidth="1"/>
    <col min="15358" max="15361" width="10.7109375" customWidth="1"/>
    <col min="15366" max="15368" width="10.7109375" customWidth="1"/>
    <col min="15371" max="15375" width="10.7109375" customWidth="1"/>
    <col min="15380" max="15380" width="10.7109375" customWidth="1"/>
    <col min="15382" max="15382" width="10.7109375" customWidth="1"/>
    <col min="15385" max="15385" width="10.7109375" customWidth="1"/>
    <col min="15387" max="15387" width="10.7109375" customWidth="1"/>
    <col min="15392" max="15392" width="10.7109375" customWidth="1"/>
    <col min="15397" max="15397" width="10.7109375" customWidth="1"/>
    <col min="15407" max="15407" width="10.7109375" customWidth="1"/>
    <col min="15409" max="15409" width="10.7109375" customWidth="1"/>
    <col min="15411" max="15412" width="10.7109375" customWidth="1"/>
    <col min="15417" max="15421" width="10.7109375" customWidth="1"/>
    <col min="15423" max="15430" width="10.7109375" customWidth="1"/>
    <col min="15435" max="15436" width="10.7109375" customWidth="1"/>
    <col min="15438" max="15439" width="10.7109375" customWidth="1"/>
    <col min="15441" max="15445" width="10.7109375" customWidth="1"/>
    <col min="15447" max="15448" width="10.7109375" customWidth="1"/>
    <col min="15451" max="15451" width="10.7109375" customWidth="1"/>
    <col min="15454" max="15454" width="10.7109375" customWidth="1"/>
    <col min="15456" max="15457" width="10.7109375" customWidth="1"/>
    <col min="15459" max="15460" width="10.7109375" customWidth="1"/>
    <col min="15467" max="15471" width="10.7109375" customWidth="1"/>
    <col min="15473" max="15484" width="10.7109375" customWidth="1"/>
    <col min="15486" max="15486" width="10.7109375" customWidth="1"/>
    <col min="15489" max="15494" width="10.7109375" customWidth="1"/>
    <col min="15499" max="15504" width="10.7109375" customWidth="1"/>
    <col min="15506" max="15507" width="10.7109375" customWidth="1"/>
    <col min="15509" max="15536" width="10.7109375" customWidth="1"/>
    <col min="15538" max="15539" width="10.7109375" customWidth="1"/>
    <col min="15541" max="15580" width="10.7109375" customWidth="1"/>
    <col min="15582" max="15582" width="10.7109375" customWidth="1"/>
    <col min="15585" max="15590" width="10.7109375" customWidth="1"/>
    <col min="15595" max="15608" width="10.7109375" customWidth="1"/>
    <col min="15613" max="15637" width="10.7109375" customWidth="1"/>
    <col min="15639" max="15640" width="10.7109375" customWidth="1"/>
    <col min="15643" max="15643" width="10.7109375" customWidth="1"/>
    <col min="15646" max="15646" width="10.7109375" customWidth="1"/>
    <col min="15648" max="15649" width="10.7109375" customWidth="1"/>
    <col min="15651" max="15652" width="10.7109375" customWidth="1"/>
    <col min="15659" max="15663" width="10.7109375" customWidth="1"/>
    <col min="15665" max="15667" width="10.7109375" customWidth="1"/>
    <col min="15671" max="15671" width="10.7109375" customWidth="1"/>
    <col min="15673" max="15673" width="10.7109375" customWidth="1"/>
    <col min="15676" max="15676" width="10.7109375" customWidth="1"/>
    <col min="15680" max="15680" width="10.7109375" customWidth="1"/>
    <col min="15685" max="15685" width="10.7109375" customWidth="1"/>
    <col min="15695" max="15695" width="10.7109375" customWidth="1"/>
    <col min="15700" max="15705" width="10.7109375" customWidth="1"/>
    <col min="15707" max="15711" width="10.7109375" customWidth="1"/>
    <col min="15715" max="15716" width="10.7109375" customWidth="1"/>
    <col min="15718" max="15718" width="10.7109375" customWidth="1"/>
    <col min="15720" max="15720" width="10.7109375" customWidth="1"/>
    <col min="15723" max="15723" width="10.7109375" customWidth="1"/>
    <col min="15726" max="15727" width="10.7109375" customWidth="1"/>
    <col min="15729" max="15733" width="10.7109375" customWidth="1"/>
    <col min="15735" max="15736" width="10.7109375" customWidth="1"/>
    <col min="15739" max="15739" width="10.7109375" customWidth="1"/>
    <col min="15742" max="15742" width="10.7109375" customWidth="1"/>
    <col min="15744" max="15745" width="10.7109375" customWidth="1"/>
    <col min="15747" max="15748" width="10.7109375" customWidth="1"/>
    <col min="15755" max="15759" width="10.7109375" customWidth="1"/>
    <col min="15761" max="15765" width="10.7109375" customWidth="1"/>
    <col min="15767" max="15767" width="10.7109375" customWidth="1"/>
    <col min="15769" max="15795" width="10.7109375" customWidth="1"/>
    <col min="15797" max="15797" width="10.7109375" customWidth="1"/>
    <col min="15803" max="15803" width="10.7109375" customWidth="1"/>
    <col min="15806" max="15809" width="10.7109375" customWidth="1"/>
    <col min="15814" max="15816" width="10.7109375" customWidth="1"/>
    <col min="15819" max="15823" width="10.7109375" customWidth="1"/>
    <col min="15825" max="15836" width="10.7109375" customWidth="1"/>
    <col min="15838" max="15838" width="10.7109375" customWidth="1"/>
    <col min="15841" max="15846" width="10.7109375" customWidth="1"/>
    <col min="15851" max="15861" width="10.7109375" customWidth="1"/>
    <col min="15864" max="15889" width="10.7109375" customWidth="1"/>
    <col min="15891" max="15891" width="10.7109375" customWidth="1"/>
    <col min="15893" max="15895" width="10.7109375" customWidth="1"/>
    <col min="15898" max="15899" width="10.7109375" customWidth="1"/>
    <col min="15904" max="15904" width="10.7109375" customWidth="1"/>
    <col min="15907" max="15908" width="10.7109375" customWidth="1"/>
    <col min="15910" max="15910" width="10.7109375" customWidth="1"/>
    <col min="15912" max="15912" width="10.7109375" customWidth="1"/>
    <col min="15915" max="15915" width="10.7109375" customWidth="1"/>
    <col min="15918" max="15919" width="10.7109375" customWidth="1"/>
    <col min="15921" max="15921" width="10.7109375" customWidth="1"/>
    <col min="15924" max="15926" width="10.7109375" customWidth="1"/>
    <col min="15928" max="15928" width="10.7109375" customWidth="1"/>
    <col min="15936" max="15937" width="10.7109375" customWidth="1"/>
    <col min="15939" max="15940" width="10.7109375" customWidth="1"/>
    <col min="15942" max="15943" width="10.7109375" customWidth="1"/>
    <col min="15949" max="15951" width="10.7109375" customWidth="1"/>
    <col min="15953" max="15954" width="10.7109375" customWidth="1"/>
    <col min="15956" max="15959" width="10.7109375" customWidth="1"/>
    <col min="15961" max="15964" width="10.7109375" customWidth="1"/>
    <col min="15966" max="15967" width="10.7109375" customWidth="1"/>
    <col min="15970" max="15971" width="10.7109375" customWidth="1"/>
    <col min="15977" max="15977" width="10.7109375" customWidth="1"/>
    <col min="15979" max="15981" width="10.7109375" customWidth="1"/>
    <col min="15983" max="15983" width="10.7109375" customWidth="1"/>
    <col min="15985" max="15987" width="10.7109375" customWidth="1"/>
    <col min="15991" max="15996" width="10.7109375" customWidth="1"/>
    <col min="15998" max="15999" width="10.7109375" customWidth="1"/>
    <col min="16002" max="16003" width="10.7109375" customWidth="1"/>
    <col min="16009" max="16009" width="10.7109375" customWidth="1"/>
    <col min="16011" max="16013" width="10.7109375" customWidth="1"/>
    <col min="16015" max="16015" width="10.7109375" customWidth="1"/>
    <col min="16017" max="16021" width="10.7109375" customWidth="1"/>
    <col min="16025" max="16027" width="10.7109375" customWidth="1"/>
    <col min="16032" max="16032" width="10.7109375" customWidth="1"/>
    <col min="16037" max="16037" width="10.7109375" customWidth="1"/>
    <col min="16047" max="16047" width="10.7109375" customWidth="1"/>
    <col min="16049" max="16051" width="10.7109375" customWidth="1"/>
    <col min="16053" max="16053" width="10.7109375" customWidth="1"/>
    <col min="16057" max="16057" width="10.7109375" customWidth="1"/>
    <col min="16060" max="16060" width="10.7109375" customWidth="1"/>
    <col min="16064" max="16064" width="10.7109375" customWidth="1"/>
    <col min="16069" max="16069" width="10.7109375" customWidth="1"/>
    <col min="16079" max="16079" width="10.7109375" customWidth="1"/>
    <col min="16081" max="16081" width="10.7109375" customWidth="1"/>
    <col min="16084" max="16085" width="10.7109375" customWidth="1"/>
    <col min="16087" max="16087" width="10.7109375" customWidth="1"/>
    <col min="16090" max="16093" width="10.7109375" customWidth="1"/>
    <col min="16095" max="16096" width="10.7109375" customWidth="1"/>
    <col min="16100" max="16100" width="10.7109375" customWidth="1"/>
    <col min="16106" max="16108" width="10.7109375" customWidth="1"/>
    <col min="16110" max="16111" width="10.7109375" customWidth="1"/>
    <col min="16113" max="16116" width="10.7109375" customWidth="1"/>
    <col min="16118" max="16120" width="10.7109375" customWidth="1"/>
    <col min="16124" max="16124" width="10.7109375" customWidth="1"/>
    <col min="16128" max="16128" width="10.7109375" customWidth="1"/>
    <col min="16133" max="16133" width="10.7109375" customWidth="1"/>
    <col min="16143" max="16143" width="10.7109375" customWidth="1"/>
    <col min="16145" max="16146" width="10.7109375" customWidth="1"/>
    <col min="16148" max="16151" width="10.7109375" customWidth="1"/>
    <col min="16153" max="16156" width="10.7109375" customWidth="1"/>
    <col min="16158" max="16159" width="10.7109375" customWidth="1"/>
    <col min="16162" max="16163" width="10.7109375" customWidth="1"/>
    <col min="16169" max="16169" width="10.7109375" customWidth="1"/>
    <col min="16171" max="16173" width="10.7109375" customWidth="1"/>
    <col min="16175" max="16175" width="10.7109375" customWidth="1"/>
    <col min="16177" max="16179" width="10.7109375" customWidth="1"/>
    <col min="16184" max="16186" width="10.7109375" customWidth="1"/>
    <col min="16192" max="16192" width="10.7109375" customWidth="1"/>
    <col min="16197" max="16197" width="10.7109375" customWidth="1"/>
    <col min="16207" max="16207" width="10.7109375" customWidth="1"/>
    <col min="16209" max="16213" width="10.7109375" customWidth="1"/>
    <col min="16217" max="16219" width="10.7109375" customWidth="1"/>
    <col min="16224" max="16224" width="10.7109375" customWidth="1"/>
    <col min="16229" max="16229" width="10.7109375" customWidth="1"/>
    <col min="16239" max="16239" width="10.7109375" customWidth="1"/>
    <col min="16241" max="16243" width="10.7109375" customWidth="1"/>
    <col min="16247" max="16252" width="10.7109375" customWidth="1"/>
    <col min="16254" max="16255" width="10.7109375" customWidth="1"/>
    <col min="16258" max="16259" width="10.7109375" customWidth="1"/>
    <col min="16265" max="16265" width="10.7109375" customWidth="1"/>
    <col min="16267" max="16269" width="10.7109375" customWidth="1"/>
    <col min="16271" max="16271" width="10.7109375" customWidth="1"/>
    <col min="16273" max="16280" width="10.7109375" customWidth="1"/>
    <col min="16282" max="16283" width="10.7109375" customWidth="1"/>
    <col min="16288" max="16288" width="10.7109375" customWidth="1"/>
    <col min="16293" max="16293" width="10.7109375" customWidth="1"/>
    <col min="16303" max="16303" width="10.7109375" customWidth="1"/>
    <col min="16305" max="16307" width="10.7109375" customWidth="1"/>
    <col min="16309" max="16312" width="10.7109375" customWidth="1"/>
    <col min="16316" max="16316" width="10.7109375" customWidth="1"/>
    <col min="16320" max="16320" width="10.7109375" customWidth="1"/>
    <col min="16325" max="16325" width="10.7109375" customWidth="1"/>
    <col min="16335" max="16335" width="10.7109375" customWidth="1"/>
    <col min="16337" max="16339" width="10.7109375" customWidth="1"/>
    <col min="16343" max="16348" width="10.7109375" customWidth="1"/>
    <col min="16350" max="16351" width="10.7109375" customWidth="1"/>
    <col min="16354" max="16355" width="10.7109375" customWidth="1"/>
    <col min="16361" max="16361" width="10.7109375" customWidth="1"/>
    <col min="16363" max="16365" width="10.7109375" customWidth="1"/>
    <col min="16367" max="16367" width="10.7109375" customWidth="1"/>
    <col min="16369" max="16372" width="10.7109375" customWidth="1"/>
    <col min="16375" max="16376" width="10.7109375" customWidth="1"/>
    <col min="16380" max="16380" width="10.7109375" customWidth="1"/>
    <col min="16384" max="16384" width="10.7109375" customWidth="1"/>
  </cols>
  <sheetData>
    <row r="1" spans="1:38" s="14" customFormat="1" ht="15" thickBot="1" x14ac:dyDescent="0.25">
      <c r="A1" s="6" t="s">
        <v>0</v>
      </c>
      <c r="B1" s="21" t="s">
        <v>18</v>
      </c>
      <c r="C1" s="21" t="s">
        <v>19</v>
      </c>
      <c r="D1" s="21" t="s">
        <v>20</v>
      </c>
      <c r="E1" s="21" t="s">
        <v>21</v>
      </c>
      <c r="F1" s="21" t="s">
        <v>22</v>
      </c>
      <c r="G1" s="21" t="s">
        <v>23</v>
      </c>
      <c r="H1" s="21" t="s">
        <v>24</v>
      </c>
      <c r="I1" s="21" t="s">
        <v>25</v>
      </c>
      <c r="J1" s="21" t="s">
        <v>26</v>
      </c>
      <c r="K1" s="21" t="s">
        <v>27</v>
      </c>
      <c r="L1" s="21" t="s">
        <v>28</v>
      </c>
      <c r="M1" s="21" t="s">
        <v>29</v>
      </c>
      <c r="N1" s="21" t="s">
        <v>30</v>
      </c>
      <c r="O1" s="21" t="s">
        <v>31</v>
      </c>
      <c r="P1" s="21" t="s">
        <v>32</v>
      </c>
      <c r="Q1" s="21" t="s">
        <v>33</v>
      </c>
      <c r="R1" s="21" t="s">
        <v>34</v>
      </c>
      <c r="S1" s="21" t="s">
        <v>35</v>
      </c>
      <c r="T1" s="21" t="s">
        <v>36</v>
      </c>
      <c r="U1" s="21" t="s">
        <v>37</v>
      </c>
      <c r="V1" s="21" t="s">
        <v>38</v>
      </c>
      <c r="W1" s="21" t="s">
        <v>39</v>
      </c>
      <c r="X1" s="21" t="s">
        <v>40</v>
      </c>
      <c r="Y1" s="21" t="s">
        <v>41</v>
      </c>
      <c r="Z1" s="21" t="s">
        <v>42</v>
      </c>
      <c r="AA1" s="21" t="s">
        <v>43</v>
      </c>
      <c r="AB1" s="21" t="s">
        <v>44</v>
      </c>
      <c r="AC1" s="21" t="s">
        <v>45</v>
      </c>
      <c r="AD1" s="21" t="s">
        <v>46</v>
      </c>
      <c r="AE1" s="21" t="s">
        <v>47</v>
      </c>
      <c r="AF1" s="21" t="s">
        <v>48</v>
      </c>
      <c r="AG1" s="21" t="s">
        <v>49</v>
      </c>
      <c r="AH1" s="21" t="s">
        <v>50</v>
      </c>
      <c r="AI1" s="21" t="s">
        <v>51</v>
      </c>
      <c r="AJ1" s="21" t="s">
        <v>52</v>
      </c>
      <c r="AK1" s="21" t="s">
        <v>53</v>
      </c>
      <c r="AL1" s="15" t="s">
        <v>54</v>
      </c>
    </row>
    <row r="2" spans="1:38" ht="15" thickTop="1" x14ac:dyDescent="0.2">
      <c r="A2" s="15" t="s">
        <v>18</v>
      </c>
      <c r="B2" s="20">
        <f>SQRT((Sheet4!B2-Sheet4!B$2)^2+(Sheet4!C2-Sheet4!C$2)^2)</f>
        <v>0</v>
      </c>
    </row>
    <row r="3" spans="1:38" x14ac:dyDescent="0.2">
      <c r="A3" s="15" t="s">
        <v>19</v>
      </c>
      <c r="B3" s="20">
        <f>SQRT((Sheet4!$B3-Sheet4!$B$2)^2+(Sheet4!$C3-Sheet4!$C$2)^2)</f>
        <v>58.672821646823841</v>
      </c>
      <c r="C3" s="20">
        <f>SQRT((Sheet4!$B3-Sheet4!$B$3)^2+(Sheet4!$C3-Sheet4!$C$3)^2)</f>
        <v>0</v>
      </c>
    </row>
    <row r="4" spans="1:38" x14ac:dyDescent="0.2">
      <c r="A4" s="15" t="s">
        <v>20</v>
      </c>
      <c r="B4" s="20">
        <f>SQRT((Sheet4!B4-Sheet4!B$2)^2+(Sheet4!C4-Sheet4!C$2)^2)</f>
        <v>51.827598825335656</v>
      </c>
      <c r="C4" s="20">
        <f>SQRT((Sheet4!$B4-Sheet4!$B$3)^2+(Sheet4!$C4-Sheet4!$C$3)^2)</f>
        <v>6.9426219830844724</v>
      </c>
      <c r="D4" s="20">
        <f>SQRT((Sheet4!$B4-Sheet4!$B$4)^2+(Sheet4!$C4-Sheet4!$C$4)^2)</f>
        <v>0</v>
      </c>
    </row>
    <row r="5" spans="1:38" x14ac:dyDescent="0.2">
      <c r="A5" s="15" t="s">
        <v>21</v>
      </c>
      <c r="B5" s="20">
        <f>SQRT((Sheet4!B5-Sheet4!B$2)^2+(Sheet4!C5-Sheet4!C$2)^2)</f>
        <v>61.589365965237526</v>
      </c>
      <c r="C5" s="20">
        <f>SQRT((Sheet4!$B5-Sheet4!$B$3)^2+(Sheet4!$C5-Sheet4!$C$3)^2)</f>
        <v>4.7169905660279792</v>
      </c>
      <c r="D5" s="20">
        <f>SQRT((Sheet4!$B5-Sheet4!$B$4)^2+(Sheet4!$C5-Sheet4!$C$4)^2)</f>
        <v>10.028459502835261</v>
      </c>
      <c r="E5" s="20">
        <f>SQRT((Sheet4!$B5-Sheet4!$B$5)^2+(Sheet4!$C5-Sheet4!$C$5)^2)</f>
        <v>0</v>
      </c>
    </row>
    <row r="6" spans="1:38" x14ac:dyDescent="0.2">
      <c r="A6" s="15" t="s">
        <v>22</v>
      </c>
      <c r="B6" s="20">
        <f>SQRT((Sheet4!B6-Sheet4!B$2)^2+(Sheet4!C6-Sheet4!C$2)^2)</f>
        <v>83.990118466400546</v>
      </c>
      <c r="C6" s="20">
        <f>SQRT((Sheet4!$B6-Sheet4!$B$3)^2+(Sheet4!$C6-Sheet4!$C$3)^2)</f>
        <v>33.903392160667359</v>
      </c>
      <c r="D6" s="20">
        <f>SQRT((Sheet4!$B6-Sheet4!$B$4)^2+(Sheet4!$C6-Sheet4!$C$4)^2)</f>
        <v>37.780947579435519</v>
      </c>
      <c r="E6" s="20">
        <f>SQRT((Sheet4!$B6-Sheet4!$B$5)^2+(Sheet4!$C6-Sheet4!$C$5)^2)</f>
        <v>29.189210335328021</v>
      </c>
      <c r="F6" s="20">
        <f>SQRT((Sheet4!$B6-Sheet4!$B$6)^2+(Sheet4!$C6-Sheet4!$C$6)^2)</f>
        <v>0</v>
      </c>
    </row>
    <row r="7" spans="1:38" x14ac:dyDescent="0.2">
      <c r="A7" s="15" t="s">
        <v>23</v>
      </c>
      <c r="B7" s="20">
        <f>SQRT((Sheet4!B7-Sheet4!B$2)^2+(Sheet4!C7-Sheet4!C$2)^2)</f>
        <v>38.884572776359214</v>
      </c>
      <c r="C7" s="20">
        <f>SQRT((Sheet4!$B7-Sheet4!$B$3)^2+(Sheet4!$C7-Sheet4!$C$3)^2)</f>
        <v>19.809341230843909</v>
      </c>
      <c r="D7" s="20">
        <f>SQRT((Sheet4!$B7-Sheet4!$B$4)^2+(Sheet4!$C7-Sheet4!$C$4)^2)</f>
        <v>13.067899601695412</v>
      </c>
      <c r="E7" s="20">
        <f>SQRT((Sheet4!$B7-Sheet4!$B$5)^2+(Sheet4!$C7-Sheet4!$C$5)^2)</f>
        <v>23.046474784660649</v>
      </c>
      <c r="F7" s="20">
        <f>SQRT((Sheet4!$B7-Sheet4!$B$6)^2+(Sheet4!$C7-Sheet4!$C$6)^2)</f>
        <v>49.114661762044499</v>
      </c>
      <c r="G7" s="20">
        <f>SQRT((Sheet4!$B7-Sheet4!$B$7)^2+(Sheet4!$C7-Sheet4!$C$7)^2)</f>
        <v>0</v>
      </c>
    </row>
    <row r="8" spans="1:38" x14ac:dyDescent="0.2">
      <c r="A8" s="15" t="s">
        <v>24</v>
      </c>
      <c r="B8" s="20">
        <f>SQRT((Sheet4!B8-Sheet4!B$2)^2+(Sheet4!C8-Sheet4!C$2)^2)</f>
        <v>51.228995695796819</v>
      </c>
      <c r="C8" s="20">
        <f>SQRT((Sheet4!$B8-Sheet4!$B$3)^2+(Sheet4!$C8-Sheet4!$C$3)^2)</f>
        <v>7.4706090782482262</v>
      </c>
      <c r="D8" s="20">
        <f>SQRT((Sheet4!$B8-Sheet4!$B$4)^2+(Sheet4!$C8-Sheet4!$C$4)^2)</f>
        <v>1.7804493814762135</v>
      </c>
      <c r="E8" s="20">
        <f>SQRT((Sheet4!$B8-Sheet4!$B$5)^2+(Sheet4!$C8-Sheet4!$C$5)^2)</f>
        <v>11.146299834474211</v>
      </c>
      <c r="F8" s="20">
        <f>SQRT((Sheet4!$B8-Sheet4!$B$6)^2+(Sheet4!$C8-Sheet4!$C$6)^2)</f>
        <v>39.360513208036664</v>
      </c>
      <c r="G8" s="20">
        <f>SQRT((Sheet4!$B8-Sheet4!$B$7)^2+(Sheet4!$C8-Sheet4!$C$7)^2)</f>
        <v>12.349089035228468</v>
      </c>
      <c r="H8" s="20">
        <f>SQRT((Sheet4!$B8-Sheet4!$B$8)^2+(Sheet4!$C8-Sheet4!$C$8)^2)</f>
        <v>0</v>
      </c>
    </row>
    <row r="9" spans="1:38" x14ac:dyDescent="0.2">
      <c r="A9" s="15" t="s">
        <v>25</v>
      </c>
      <c r="B9" s="20">
        <f>SQRT((Sheet4!B9-Sheet4!B$2)^2+(Sheet4!C9-Sheet4!C$2)^2)</f>
        <v>78.8175107447572</v>
      </c>
      <c r="C9" s="20">
        <f>SQRT((Sheet4!$B9-Sheet4!$B$3)^2+(Sheet4!$C9-Sheet4!$C$3)^2)</f>
        <v>24.324884377936396</v>
      </c>
      <c r="D9" s="20">
        <f>SQRT((Sheet4!$B9-Sheet4!$B$4)^2+(Sheet4!$C9-Sheet4!$C$4)^2)</f>
        <v>29.328825411189083</v>
      </c>
      <c r="E9" s="20">
        <f>SQRT((Sheet4!$B9-Sheet4!$B$5)^2+(Sheet4!$C9-Sheet4!$C$5)^2)</f>
        <v>19.764867821465259</v>
      </c>
      <c r="F9" s="20">
        <f>SQRT((Sheet4!$B9-Sheet4!$B$6)^2+(Sheet4!$C9-Sheet4!$C$6)^2)</f>
        <v>11.172287142747821</v>
      </c>
      <c r="G9" s="20">
        <f>SQRT((Sheet4!$B9-Sheet4!$B$7)^2+(Sheet4!$C9-Sheet4!$C$7)^2)</f>
        <v>41.741226623087925</v>
      </c>
      <c r="H9" s="20">
        <f>SQRT((Sheet4!$B9-Sheet4!$B$8)^2+(Sheet4!$C9-Sheet4!$C$8)^2)</f>
        <v>30.700651458885833</v>
      </c>
      <c r="I9" s="20">
        <f>SQRT((Sheet4!$B9-Sheet4!$B$9)^2+(Sheet4!$C9-Sheet4!$C$9)^2)</f>
        <v>0</v>
      </c>
    </row>
    <row r="10" spans="1:38" x14ac:dyDescent="0.2">
      <c r="A10" s="15" t="s">
        <v>26</v>
      </c>
      <c r="B10" s="20">
        <f>SQRT((Sheet4!B10-Sheet4!B$2)^2+(Sheet4!C10-Sheet4!C$2)^2)</f>
        <v>80.268673839798794</v>
      </c>
      <c r="C10" s="20">
        <f>SQRT((Sheet4!$B10-Sheet4!$B$3)^2+(Sheet4!$C10-Sheet4!$C$3)^2)</f>
        <v>29.939271868233543</v>
      </c>
      <c r="D10" s="20">
        <f>SQRT((Sheet4!$B10-Sheet4!$B$4)^2+(Sheet4!$C10-Sheet4!$C$4)^2)</f>
        <v>33.737812614335986</v>
      </c>
      <c r="E10" s="20">
        <f>SQRT((Sheet4!$B10-Sheet4!$B$5)^2+(Sheet4!$C10-Sheet4!$C$5)^2)</f>
        <v>25.222410669878816</v>
      </c>
      <c r="F10" s="20">
        <f>SQRT((Sheet4!$B10-Sheet4!$B$6)^2+(Sheet4!$C10-Sheet4!$C$6)^2)</f>
        <v>4.0447496832313403</v>
      </c>
      <c r="G10" s="20">
        <f>SQRT((Sheet4!$B10-Sheet4!$B$7)^2+(Sheet4!$C10-Sheet4!$C$7)^2)</f>
        <v>45.103990954238547</v>
      </c>
      <c r="H10" s="20">
        <f>SQRT((Sheet4!$B10-Sheet4!$B$8)^2+(Sheet4!$C10-Sheet4!$C$8)^2)</f>
        <v>35.320956951929055</v>
      </c>
      <c r="I10" s="20">
        <f>SQRT((Sheet4!$B10-Sheet4!$B$9)^2+(Sheet4!$C10-Sheet4!$C$9)^2)</f>
        <v>8.2764726786236409</v>
      </c>
      <c r="J10" s="20">
        <f>SQRT((Sheet4!$B10-Sheet4!$B10)^2+(Sheet4!$C10-Sheet4!$C$10)^2)</f>
        <v>0</v>
      </c>
    </row>
    <row r="11" spans="1:38" x14ac:dyDescent="0.2">
      <c r="A11" s="15" t="s">
        <v>27</v>
      </c>
      <c r="B11" s="20">
        <f>SQRT((Sheet4!B11-Sheet4!B$2)^2+(Sheet4!C11-Sheet4!C$2)^2)</f>
        <v>121.12344942247952</v>
      </c>
      <c r="C11" s="20">
        <f>SQRT((Sheet4!$B11-Sheet4!$B$3)^2+(Sheet4!$C11-Sheet4!$C$3)^2)</f>
        <v>87.561920947407131</v>
      </c>
      <c r="D11" s="20">
        <f>SQRT((Sheet4!$B11-Sheet4!$B$4)^2+(Sheet4!$C11-Sheet4!$C$4)^2)</f>
        <v>89.177183180453056</v>
      </c>
      <c r="E11" s="20">
        <f>SQRT((Sheet4!$B11-Sheet4!$B$5)^2+(Sheet4!$C11-Sheet4!$C$5)^2)</f>
        <v>83.040833329152107</v>
      </c>
      <c r="F11" s="20">
        <f>SQRT((Sheet4!$B11-Sheet4!$B$6)^2+(Sheet4!$C11-Sheet4!$C$6)^2)</f>
        <v>56.289697103466303</v>
      </c>
      <c r="G11" s="20">
        <f>SQRT((Sheet4!$B11-Sheet4!$B$7)^2+(Sheet4!$C11-Sheet4!$C$7)^2)</f>
        <v>96.867125486410671</v>
      </c>
      <c r="H11" s="20">
        <f>SQRT((Sheet4!$B11-Sheet4!$B$8)^2+(Sheet4!$C11-Sheet4!$C$8)^2)</f>
        <v>90.950206156995748</v>
      </c>
      <c r="I11" s="20">
        <f>SQRT((Sheet4!$B11-Sheet4!$B$9)^2+(Sheet4!$C11-Sheet4!$C$9)^2)</f>
        <v>67.449610821709172</v>
      </c>
      <c r="J11" s="20">
        <f>SQRT((Sheet4!$B11-Sheet4!$B11)^2+(Sheet4!$C11-Sheet4!$C$10)^2)</f>
        <v>41.699999999999818</v>
      </c>
      <c r="K11" s="20">
        <f>SQRT((Sheet4!$B11-Sheet4!$B$11)^2+(Sheet4!$C11-Sheet4!$C$11)^2)</f>
        <v>0</v>
      </c>
    </row>
    <row r="12" spans="1:38" x14ac:dyDescent="0.2">
      <c r="A12" s="15" t="s">
        <v>28</v>
      </c>
      <c r="B12" s="20">
        <f>SQRT((Sheet4!B12-Sheet4!B$2)^2+(Sheet4!C12-Sheet4!C$2)^2)</f>
        <v>57.510433835956754</v>
      </c>
      <c r="C12" s="20">
        <f>SQRT((Sheet4!$B12-Sheet4!$B$3)^2+(Sheet4!$C12-Sheet4!$C$3)^2)</f>
        <v>3.9051248379533097</v>
      </c>
      <c r="D12" s="20">
        <f>SQRT((Sheet4!$B12-Sheet4!$B$4)^2+(Sheet4!$C12-Sheet4!$C$4)^2)</f>
        <v>6.1522353661091653</v>
      </c>
      <c r="E12" s="20">
        <f>SQRT((Sheet4!$B12-Sheet4!$B$5)^2+(Sheet4!$C12-Sheet4!$C$5)^2)</f>
        <v>4.0816663263917219</v>
      </c>
      <c r="F12" s="20">
        <f>SQRT((Sheet4!$B12-Sheet4!$B$6)^2+(Sheet4!$C12-Sheet4!$C$6)^2)</f>
        <v>31.968265514413233</v>
      </c>
      <c r="G12" s="20">
        <f>SQRT((Sheet4!$B12-Sheet4!$B$7)^2+(Sheet4!$C12-Sheet4!$C$7)^2)</f>
        <v>19.037857022259601</v>
      </c>
      <c r="H12" s="20">
        <f>SQRT((Sheet4!$B12-Sheet4!$B$8)^2+(Sheet4!$C12-Sheet4!$C$8)^2)</f>
        <v>7.505997601918085</v>
      </c>
      <c r="I12" s="20">
        <f>SQRT((Sheet4!$B12-Sheet4!$B$9)^2+(Sheet4!$C12-Sheet4!$C$9)^2)</f>
        <v>23.205387305537297</v>
      </c>
      <c r="J12" s="20">
        <f>SQRT((Sheet4!$B12-Sheet4!$B12)^2+(Sheet4!$C12-Sheet4!$C$10)^2)</f>
        <v>27.100000000000364</v>
      </c>
      <c r="K12" s="20">
        <f>SQRT((Sheet4!$B12-Sheet4!$B$11)^2+(Sheet4!$C12-Sheet4!$C$11)^2)</f>
        <v>84.581794731490646</v>
      </c>
      <c r="L12" s="20">
        <f>SQRT((Sheet4!$B12-Sheet4!$B$12)^2+(Sheet4!$C12-Sheet4!$C$12)^2)</f>
        <v>0</v>
      </c>
    </row>
    <row r="13" spans="1:38" x14ac:dyDescent="0.2">
      <c r="A13" s="15" t="s">
        <v>29</v>
      </c>
      <c r="B13" s="20">
        <f>SQRT((Sheet4!B13-Sheet4!B$2)^2+(Sheet4!C13-Sheet4!C$2)^2)</f>
        <v>8.5726308680589423</v>
      </c>
      <c r="C13" s="20">
        <f>SQRT((Sheet4!$B13-Sheet4!$B$3)^2+(Sheet4!$C13-Sheet4!$C$3)^2)</f>
        <v>50.464740165783226</v>
      </c>
      <c r="D13" s="20">
        <f>SQRT((Sheet4!$B13-Sheet4!$B$4)^2+(Sheet4!$C13-Sheet4!$C$4)^2)</f>
        <v>43.572583122876246</v>
      </c>
      <c r="E13" s="20">
        <f>SQRT((Sheet4!$B13-Sheet4!$B$5)^2+(Sheet4!$C13-Sheet4!$C$5)^2)</f>
        <v>53.233260279640781</v>
      </c>
      <c r="F13" s="20">
        <f>SQRT((Sheet4!$B13-Sheet4!$B$6)^2+(Sheet4!$C13-Sheet4!$C$6)^2)</f>
        <v>75.430298952079099</v>
      </c>
      <c r="G13" s="20">
        <f>SQRT((Sheet4!$B13-Sheet4!$B$7)^2+(Sheet4!$C13-Sheet4!$C$7)^2)</f>
        <v>30.76751533679623</v>
      </c>
      <c r="H13" s="20">
        <f>SQRT((Sheet4!$B13-Sheet4!$B$8)^2+(Sheet4!$C13-Sheet4!$C$8)^2)</f>
        <v>43.062048255975789</v>
      </c>
      <c r="I13" s="20">
        <f>SQRT((Sheet4!$B13-Sheet4!$B$9)^2+(Sheet4!$C13-Sheet4!$C$9)^2)</f>
        <v>70.26841395676972</v>
      </c>
      <c r="J13" s="20">
        <f>SQRT((Sheet4!$B13-Sheet4!$B13)^2+(Sheet4!$C13-Sheet4!$C$10)^2)</f>
        <v>69.300000000000182</v>
      </c>
      <c r="K13" s="20">
        <f>SQRT((Sheet4!$B13-Sheet4!$B$11)^2+(Sheet4!$C13-Sheet4!$C$11)^2)</f>
        <v>113.5649593844862</v>
      </c>
      <c r="L13" s="20">
        <f>SQRT((Sheet4!$B13-Sheet4!$B$12)^2+(Sheet4!$C13-Sheet4!$C$12)^2)</f>
        <v>49.151602211931824</v>
      </c>
      <c r="M13" s="20">
        <f>SQRT((Sheet4!$B13-Sheet4!$B$13)^2+(Sheet4!$C13-Sheet4!$C$13)^2)</f>
        <v>0</v>
      </c>
    </row>
    <row r="14" spans="1:38" x14ac:dyDescent="0.2">
      <c r="A14" s="15" t="s">
        <v>30</v>
      </c>
      <c r="B14" s="20">
        <f>SQRT((Sheet4!B14-Sheet4!B$2)^2+(Sheet4!C14-Sheet4!C$2)^2)</f>
        <v>4.4721359549995796</v>
      </c>
      <c r="C14" s="20">
        <f>SQRT((Sheet4!$B14-Sheet4!$B$3)^2+(Sheet4!$C14-Sheet4!$C$3)^2)</f>
        <v>54.886246000250374</v>
      </c>
      <c r="D14" s="20">
        <f>SQRT((Sheet4!$B14-Sheet4!$B$4)^2+(Sheet4!$C14-Sheet4!$C$4)^2)</f>
        <v>48.100935541836783</v>
      </c>
      <c r="E14" s="20">
        <f>SQRT((Sheet4!$B14-Sheet4!$B$5)^2+(Sheet4!$C14-Sheet4!$C$5)^2)</f>
        <v>57.959037259084624</v>
      </c>
      <c r="F14" s="20">
        <f>SQRT((Sheet4!$B14-Sheet4!$B$6)^2+(Sheet4!$C14-Sheet4!$C$6)^2)</f>
        <v>81.153804593500098</v>
      </c>
      <c r="G14" s="20">
        <f>SQRT((Sheet4!$B14-Sheet4!$B$7)^2+(Sheet4!$C14-Sheet4!$C$7)^2)</f>
        <v>35.077200572451304</v>
      </c>
      <c r="H14" s="20">
        <f>SQRT((Sheet4!$B14-Sheet4!$B$8)^2+(Sheet4!$C14-Sheet4!$C$8)^2)</f>
        <v>47.42161954214523</v>
      </c>
      <c r="I14" s="20">
        <f>SQRT((Sheet4!$B14-Sheet4!$B$9)^2+(Sheet4!$C14-Sheet4!$C$9)^2)</f>
        <v>75.57909763949236</v>
      </c>
      <c r="J14" s="20">
        <f>SQRT((Sheet4!$B14-Sheet4!$B14)^2+(Sheet4!$C14-Sheet4!$C$10)^2)</f>
        <v>75.5</v>
      </c>
      <c r="K14" s="20">
        <f>SQRT((Sheet4!$B14-Sheet4!$B$11)^2+(Sheet4!$C14-Sheet4!$C$11)^2)</f>
        <v>119.94202766336726</v>
      </c>
      <c r="L14" s="20">
        <f>SQRT((Sheet4!$B14-Sheet4!$B$12)^2+(Sheet4!$C14-Sheet4!$C$12)^2)</f>
        <v>53.891093883868805</v>
      </c>
      <c r="M14" s="20">
        <f>SQRT((Sheet4!$B14-Sheet4!$B$13)^2+(Sheet4!$C14-Sheet4!$C$13)^2)</f>
        <v>6.378871373526648</v>
      </c>
      <c r="N14" s="20">
        <f>SQRT((Sheet4!$B14-Sheet4!$B$14)^2+(Sheet4!$C14-Sheet4!$C$14)^2)</f>
        <v>0</v>
      </c>
    </row>
    <row r="15" spans="1:38" x14ac:dyDescent="0.2">
      <c r="A15" s="15" t="s">
        <v>31</v>
      </c>
      <c r="B15" s="20">
        <f>SQRT((Sheet4!B15-Sheet4!B$2)^2+(Sheet4!C15-Sheet4!C$2)^2)</f>
        <v>22.301569451497933</v>
      </c>
      <c r="C15" s="20">
        <f>SQRT((Sheet4!$B15-Sheet4!$B$3)^2+(Sheet4!$C15-Sheet4!$C$3)^2)</f>
        <v>36.417852764818825</v>
      </c>
      <c r="D15" s="20">
        <f>SQRT((Sheet4!$B15-Sheet4!$B$4)^2+(Sheet4!$C15-Sheet4!$C$4)^2)</f>
        <v>29.543527209864113</v>
      </c>
      <c r="E15" s="20">
        <f>SQRT((Sheet4!$B15-Sheet4!$B$5)^2+(Sheet4!$C15-Sheet4!$C$5)^2)</f>
        <v>39.289820564619511</v>
      </c>
      <c r="F15" s="20">
        <f>SQRT((Sheet4!$B15-Sheet4!$B$6)^2+(Sheet4!$C15-Sheet4!$C$6)^2)</f>
        <v>62.792515477563441</v>
      </c>
      <c r="G15" s="20">
        <f>SQRT((Sheet4!$B15-Sheet4!$B$7)^2+(Sheet4!$C15-Sheet4!$C$7)^2)</f>
        <v>16.710774967068403</v>
      </c>
      <c r="H15" s="20">
        <f>SQRT((Sheet4!$B15-Sheet4!$B$8)^2+(Sheet4!$C15-Sheet4!$C$8)^2)</f>
        <v>29.004310024546353</v>
      </c>
      <c r="I15" s="20">
        <f>SQRT((Sheet4!$B15-Sheet4!$B$9)^2+(Sheet4!$C15-Sheet4!$C$9)^2)</f>
        <v>56.863696678988234</v>
      </c>
      <c r="J15" s="20">
        <f>SQRT((Sheet4!$B15-Sheet4!$B15)^2+(Sheet4!$C15-Sheet4!$C$10)^2)</f>
        <v>58.100000000000364</v>
      </c>
      <c r="K15" s="20">
        <f>SQRT((Sheet4!$B15-Sheet4!$B$11)^2+(Sheet4!$C15-Sheet4!$C$11)^2)</f>
        <v>104.95851561450378</v>
      </c>
      <c r="L15" s="20">
        <f>SQRT((Sheet4!$B15-Sheet4!$B$12)^2+(Sheet4!$C15-Sheet4!$C$12)^2)</f>
        <v>35.21207179363347</v>
      </c>
      <c r="M15" s="20">
        <f>SQRT((Sheet4!$B15-Sheet4!$B$13)^2+(Sheet4!$C15-Sheet4!$C$13)^2)</f>
        <v>14.060227594174851</v>
      </c>
      <c r="N15" s="20">
        <f>SQRT((Sheet4!$B15-Sheet4!$B$14)^2+(Sheet4!$C15-Sheet4!$C$14)^2)</f>
        <v>18.755265927199947</v>
      </c>
      <c r="O15" s="20">
        <f>SQRT((Sheet4!$B15-Sheet4!$B$15)^2+(Sheet4!$C15-Sheet4!$C$15)^2)</f>
        <v>0</v>
      </c>
    </row>
    <row r="16" spans="1:38" x14ac:dyDescent="0.2">
      <c r="A16" s="15" t="s">
        <v>32</v>
      </c>
      <c r="B16" s="20">
        <f>SQRT((Sheet4!B16-Sheet4!B$2)^2+(Sheet4!C16-Sheet4!C$2)^2)</f>
        <v>22.345021816950496</v>
      </c>
      <c r="C16" s="20">
        <f>SQRT((Sheet4!$B16-Sheet4!$B$3)^2+(Sheet4!$C16-Sheet4!$C$3)^2)</f>
        <v>37.22633476451869</v>
      </c>
      <c r="D16" s="20">
        <f>SQRT((Sheet4!$B16-Sheet4!$B$4)^2+(Sheet4!$C16-Sheet4!$C$4)^2)</f>
        <v>30.642454209804551</v>
      </c>
      <c r="E16" s="20">
        <f>SQRT((Sheet4!$B16-Sheet4!$B$5)^2+(Sheet4!$C16-Sheet4!$C$5)^2)</f>
        <v>40.650338251975043</v>
      </c>
      <c r="F16" s="20">
        <f>SQRT((Sheet4!$B16-Sheet4!$B$6)^2+(Sheet4!$C16-Sheet4!$C$6)^2)</f>
        <v>65.946948375190374</v>
      </c>
      <c r="G16" s="20">
        <f>SQRT((Sheet4!$B16-Sheet4!$B$7)^2+(Sheet4!$C16-Sheet4!$C$7)^2)</f>
        <v>17.613914953808372</v>
      </c>
      <c r="H16" s="20">
        <f>SQRT((Sheet4!$B16-Sheet4!$B$8)^2+(Sheet4!$C16-Sheet4!$C$8)^2)</f>
        <v>29.769951293208234</v>
      </c>
      <c r="I16" s="20">
        <f>SQRT((Sheet4!$B16-Sheet4!$B$9)^2+(Sheet4!$C16-Sheet4!$C$9)^2)</f>
        <v>59.19206027838495</v>
      </c>
      <c r="J16" s="20">
        <f>SQRT((Sheet4!$B16-Sheet4!$B16)^2+(Sheet4!$C16-Sheet4!$C$10)^2)</f>
        <v>61.800000000000182</v>
      </c>
      <c r="K16" s="20">
        <f>SQRT((Sheet4!$B16-Sheet4!$B$11)^2+(Sheet4!$C16-Sheet4!$C$11)^2)</f>
        <v>110.05003407541498</v>
      </c>
      <c r="L16" s="20">
        <f>SQRT((Sheet4!$B16-Sheet4!$B$12)^2+(Sheet4!$C16-Sheet4!$C$12)^2)</f>
        <v>36.651466546374188</v>
      </c>
      <c r="M16" s="20">
        <f>SQRT((Sheet4!$B16-Sheet4!$B$13)^2+(Sheet4!$C16-Sheet4!$C$13)^2)</f>
        <v>15.35610627730869</v>
      </c>
      <c r="N16" s="20">
        <f>SQRT((Sheet4!$B16-Sheet4!$B$14)^2+(Sheet4!$C16-Sheet4!$C$14)^2)</f>
        <v>18.146625030566828</v>
      </c>
      <c r="O16" s="20">
        <f>SQRT((Sheet4!$B16-Sheet4!$B$15)^2+(Sheet4!$C16-Sheet4!$C$15)^2)</f>
        <v>6.1400325732033725</v>
      </c>
      <c r="P16" s="20">
        <f>SQRT((Sheet4!$B16-Sheet4!$B$16)^2+(Sheet4!$C16-Sheet4!$C$16)^2)</f>
        <v>0</v>
      </c>
    </row>
    <row r="17" spans="1:32" x14ac:dyDescent="0.2">
      <c r="A17" s="15" t="s">
        <v>33</v>
      </c>
      <c r="B17" s="20">
        <f>SQRT((Sheet4!B17-Sheet4!B$2)^2+(Sheet4!C17-Sheet4!C$2)^2)</f>
        <v>45.197013175650788</v>
      </c>
      <c r="C17" s="20">
        <f>SQRT((Sheet4!$B17-Sheet4!$B$3)^2+(Sheet4!$C17-Sheet4!$C$3)^2)</f>
        <v>17.792414113886021</v>
      </c>
      <c r="D17" s="20">
        <f>SQRT((Sheet4!$B17-Sheet4!$B$4)^2+(Sheet4!$C17-Sheet4!$C$4)^2)</f>
        <v>11.921828718783079</v>
      </c>
      <c r="E17" s="20">
        <f>SQRT((Sheet4!$B17-Sheet4!$B$5)^2+(Sheet4!$C17-Sheet4!$C$5)^2)</f>
        <v>18.541305239923251</v>
      </c>
      <c r="F17" s="20">
        <f>SQRT((Sheet4!$B17-Sheet4!$B$6)^2+(Sheet4!$C17-Sheet4!$C$6)^2)</f>
        <v>39.246018906381359</v>
      </c>
      <c r="G17" s="20">
        <f>SQRT((Sheet4!$B17-Sheet4!$B$7)^2+(Sheet4!$C17-Sheet4!$C$7)^2)</f>
        <v>12.041594578792189</v>
      </c>
      <c r="H17" s="20">
        <f>SQRT((Sheet4!$B17-Sheet4!$B$8)^2+(Sheet4!$C17-Sheet4!$C$8)^2)</f>
        <v>12.903487900564036</v>
      </c>
      <c r="I17" s="20">
        <f>SQRT((Sheet4!$B17-Sheet4!$B$9)^2+(Sheet4!$C17-Sheet4!$C$9)^2)</f>
        <v>33.654271645661872</v>
      </c>
      <c r="J17" s="20">
        <f>SQRT((Sheet4!$B17-Sheet4!$B17)^2+(Sheet4!$C17-Sheet4!$C$10)^2)</f>
        <v>34.900000000000546</v>
      </c>
      <c r="K17" s="20">
        <f>SQRT((Sheet4!$B17-Sheet4!$B$11)^2+(Sheet4!$C17-Sheet4!$C$11)^2)</f>
        <v>84.894758377652792</v>
      </c>
      <c r="L17" s="20">
        <f>SQRT((Sheet4!$B17-Sheet4!$B$12)^2+(Sheet4!$C17-Sheet4!$C$12)^2)</f>
        <v>14.818906842274277</v>
      </c>
      <c r="M17" s="20">
        <f>SQRT((Sheet4!$B17-Sheet4!$B$13)^2+(Sheet4!$C17-Sheet4!$C$13)^2)</f>
        <v>36.634955984687259</v>
      </c>
      <c r="N17" s="20">
        <f>SQRT((Sheet4!$B17-Sheet4!$B$14)^2+(Sheet4!$C17-Sheet4!$C$14)^2)</f>
        <v>42.090022570675274</v>
      </c>
      <c r="O17" s="20">
        <f>SQRT((Sheet4!$B17-Sheet4!$B$15)^2+(Sheet4!$C17-Sheet4!$C$15)^2)</f>
        <v>23.559499145779625</v>
      </c>
      <c r="P17" s="20">
        <f>SQRT((Sheet4!$B17-Sheet4!$B$16)^2+(Sheet4!$C17-Sheet4!$C$16)^2)</f>
        <v>26.911893281595418</v>
      </c>
      <c r="Q17" s="20">
        <f>SQRT((Sheet4!$B17-Sheet4!$B$17)^2+(Sheet4!$C17-Sheet4!$C$17)^2)</f>
        <v>0</v>
      </c>
    </row>
    <row r="18" spans="1:32" x14ac:dyDescent="0.2">
      <c r="A18" s="15" t="s">
        <v>34</v>
      </c>
      <c r="B18" s="20">
        <f>SQRT((Sheet4!B18-Sheet4!B$2)^2+(Sheet4!C18-Sheet4!C$2)^2)</f>
        <v>45.695623422817356</v>
      </c>
      <c r="C18" s="20">
        <f>SQRT((Sheet4!$B18-Sheet4!$B$3)^2+(Sheet4!$C18-Sheet4!$C$3)^2)</f>
        <v>25.843567865138244</v>
      </c>
      <c r="D18" s="20">
        <f>SQRT((Sheet4!$B18-Sheet4!$B$4)^2+(Sheet4!$C18-Sheet4!$C$4)^2)</f>
        <v>20.923909768492098</v>
      </c>
      <c r="E18" s="20">
        <f>SQRT((Sheet4!$B18-Sheet4!$B$5)^2+(Sheet4!$C18-Sheet4!$C$5)^2)</f>
        <v>25.306125740618693</v>
      </c>
      <c r="F18" s="20">
        <f>SQRT((Sheet4!$B18-Sheet4!$B$6)^2+(Sheet4!$C18-Sheet4!$C$6)^2)</f>
        <v>38.922101690428427</v>
      </c>
      <c r="G18" s="20">
        <f>SQRT((Sheet4!$B18-Sheet4!$B$7)^2+(Sheet4!$C18-Sheet4!$C$7)^2)</f>
        <v>20.16581265409333</v>
      </c>
      <c r="H18" s="20">
        <f>SQRT((Sheet4!$B18-Sheet4!$B$8)^2+(Sheet4!$C18-Sheet4!$C$8)^2)</f>
        <v>22.130521909796844</v>
      </c>
      <c r="I18" s="20">
        <f>SQRT((Sheet4!$B18-Sheet4!$B$9)^2+(Sheet4!$C18-Sheet4!$C$9)^2)</f>
        <v>35.96845840455228</v>
      </c>
      <c r="J18" s="20">
        <f>SQRT((Sheet4!$B18-Sheet4!$B18)^2+(Sheet4!$C18-Sheet4!$C$10)^2)</f>
        <v>32.200000000000728</v>
      </c>
      <c r="K18" s="20">
        <f>SQRT((Sheet4!$B18-Sheet4!$B$11)^2+(Sheet4!$C18-Sheet4!$C$11)^2)</f>
        <v>78.850871903867244</v>
      </c>
      <c r="L18" s="20">
        <f>SQRT((Sheet4!$B18-Sheet4!$B$12)^2+(Sheet4!$C18-Sheet4!$C$12)^2)</f>
        <v>22.291253890259309</v>
      </c>
      <c r="M18" s="20">
        <f>SQRT((Sheet4!$B18-Sheet4!$B$13)^2+(Sheet4!$C18-Sheet4!$C$13)^2)</f>
        <v>37.26472863177672</v>
      </c>
      <c r="N18" s="20">
        <f>SQRT((Sheet4!$B18-Sheet4!$B$14)^2+(Sheet4!$C18-Sheet4!$C$14)^2)</f>
        <v>43.346164766908004</v>
      </c>
      <c r="O18" s="20">
        <f>SQRT((Sheet4!$B18-Sheet4!$B$15)^2+(Sheet4!$C18-Sheet4!$C$15)^2)</f>
        <v>26.378210705049369</v>
      </c>
      <c r="P18" s="20">
        <f>SQRT((Sheet4!$B18-Sheet4!$B$16)^2+(Sheet4!$C18-Sheet4!$C$16)^2)</f>
        <v>31.211696525500937</v>
      </c>
      <c r="Q18" s="20">
        <f>SQRT((Sheet4!$B18-Sheet4!$B$17)^2+(Sheet4!$C18-Sheet4!$C$17)^2)</f>
        <v>9.4921019800672894</v>
      </c>
      <c r="R18" s="20">
        <f>SQRT((Sheet4!$B18-Sheet4!$B$18)^2+(Sheet4!$C18-Sheet4!$C$18)^2)</f>
        <v>0</v>
      </c>
    </row>
    <row r="19" spans="1:32" x14ac:dyDescent="0.2">
      <c r="A19" s="15" t="s">
        <v>35</v>
      </c>
      <c r="B19" s="20">
        <f>SQRT((Sheet4!B19-Sheet4!B$2)^2+(Sheet4!C19-Sheet4!C$2)^2)</f>
        <v>54.226192932935831</v>
      </c>
      <c r="C19" s="20">
        <f>SQRT((Sheet4!$B19-Sheet4!$B$3)^2+(Sheet4!$C19-Sheet4!$C$3)^2)</f>
        <v>8.7051708771281966</v>
      </c>
      <c r="D19" s="20">
        <f>SQRT((Sheet4!$B19-Sheet4!$B$4)^2+(Sheet4!$C19-Sheet4!$C$4)^2)</f>
        <v>6.3890531379857478</v>
      </c>
      <c r="E19" s="20">
        <f>SQRT((Sheet4!$B19-Sheet4!$B$5)^2+(Sheet4!$C19-Sheet4!$C$5)^2)</f>
        <v>8.4314885992924342</v>
      </c>
      <c r="F19" s="20">
        <f>SQRT((Sheet4!$B19-Sheet4!$B$6)^2+(Sheet4!$C19-Sheet4!$C$6)^2)</f>
        <v>32.396604760375922</v>
      </c>
      <c r="G19" s="20">
        <f>SQRT((Sheet4!$B19-Sheet4!$B$7)^2+(Sheet4!$C19-Sheet4!$C$7)^2)</f>
        <v>16.850222550459264</v>
      </c>
      <c r="H19" s="20">
        <f>SQRT((Sheet4!$B19-Sheet4!$B$8)^2+(Sheet4!$C19-Sheet4!$C$8)^2)</f>
        <v>8.168843247363899</v>
      </c>
      <c r="I19" s="20">
        <f>SQRT((Sheet4!$B19-Sheet4!$B$9)^2+(Sheet4!$C19-Sheet4!$C$9)^2)</f>
        <v>24.990398156091512</v>
      </c>
      <c r="J19" s="20">
        <f>SQRT((Sheet4!$B19-Sheet4!$B19)^2+(Sheet4!$C19-Sheet4!$C$10)^2)</f>
        <v>28.300000000000182</v>
      </c>
      <c r="K19" s="20">
        <f>SQRT((Sheet4!$B19-Sheet4!$B$11)^2+(Sheet4!$C19-Sheet4!$C$11)^2)</f>
        <v>82.840147271718422</v>
      </c>
      <c r="L19" s="20">
        <f>SQRT((Sheet4!$B19-Sheet4!$B$12)^2+(Sheet4!$C19-Sheet4!$C$12)^2)</f>
        <v>5.0447993022517101</v>
      </c>
      <c r="M19" s="20">
        <f>SQRT((Sheet4!$B19-Sheet4!$B$13)^2+(Sheet4!$C19-Sheet4!$C$13)^2)</f>
        <v>45.750300545460881</v>
      </c>
      <c r="N19" s="20">
        <f>SQRT((Sheet4!$B19-Sheet4!$B$14)^2+(Sheet4!$C19-Sheet4!$C$14)^2)</f>
        <v>50.806298822094696</v>
      </c>
      <c r="O19" s="20">
        <f>SQRT((Sheet4!$B19-Sheet4!$B$15)^2+(Sheet4!$C19-Sheet4!$C$15)^2)</f>
        <v>32.051209025557988</v>
      </c>
      <c r="P19" s="20">
        <f>SQRT((Sheet4!$B19-Sheet4!$B$16)^2+(Sheet4!$C19-Sheet4!$C$16)^2)</f>
        <v>34.203216223039604</v>
      </c>
      <c r="Q19" s="20">
        <f>SQRT((Sheet4!$B19-Sheet4!$B$17)^2+(Sheet4!$C19-Sheet4!$C$17)^2)</f>
        <v>10.141498903022448</v>
      </c>
      <c r="R19" s="20">
        <f>SQRT((Sheet4!$B19-Sheet4!$B$18)^2+(Sheet4!$C19-Sheet4!$C$18)^2)</f>
        <v>17.246738822165852</v>
      </c>
      <c r="S19" s="20">
        <f>SQRT((Sheet4!$B19-Sheet4!$B$19)^2+(Sheet4!$C19-Sheet4!$C$19)^2)</f>
        <v>0</v>
      </c>
    </row>
    <row r="20" spans="1:32" x14ac:dyDescent="0.2">
      <c r="A20" s="15" t="s">
        <v>36</v>
      </c>
      <c r="B20" s="20">
        <f>SQRT((Sheet4!B20-Sheet4!B$2)^2+(Sheet4!C20-Sheet4!C$2)^2)</f>
        <v>50.24121813809785</v>
      </c>
      <c r="C20" s="20">
        <f>SQRT((Sheet4!$B20-Sheet4!$B$3)^2+(Sheet4!$C20-Sheet4!$C$3)^2)</f>
        <v>9.374433316206833</v>
      </c>
      <c r="D20" s="20">
        <f>SQRT((Sheet4!$B20-Sheet4!$B$4)^2+(Sheet4!$C20-Sheet4!$C$4)^2)</f>
        <v>3.2000000000000455</v>
      </c>
      <c r="E20" s="20">
        <f>SQRT((Sheet4!$B20-Sheet4!$B$5)^2+(Sheet4!$C20-Sheet4!$C$5)^2)</f>
        <v>11.374093370462864</v>
      </c>
      <c r="F20" s="20">
        <f>SQRT((Sheet4!$B20-Sheet4!$B$6)^2+(Sheet4!$C20-Sheet4!$C$6)^2)</f>
        <v>37.355053205691647</v>
      </c>
      <c r="G20" s="20">
        <f>SQRT((Sheet4!$B20-Sheet4!$B$7)^2+(Sheet4!$C20-Sheet4!$C$7)^2)</f>
        <v>12.101652779682246</v>
      </c>
      <c r="H20" s="20">
        <f>SQRT((Sheet4!$B20-Sheet4!$B$8)^2+(Sheet4!$C20-Sheet4!$C$8)^2)</f>
        <v>4.5221676218379576</v>
      </c>
      <c r="I20" s="20">
        <f>SQRT((Sheet4!$B20-Sheet4!$B$9)^2+(Sheet4!$C20-Sheet4!$C$9)^2)</f>
        <v>29.643549045281517</v>
      </c>
      <c r="J20" s="20">
        <f>SQRT((Sheet4!$B20-Sheet4!$B20)^2+(Sheet4!$C20-Sheet4!$C$10)^2)</f>
        <v>33.200000000000728</v>
      </c>
      <c r="K20" s="20">
        <f>SQRT((Sheet4!$B20-Sheet4!$B$11)^2+(Sheet4!$C20-Sheet4!$C$11)^2)</f>
        <v>87.481712374644772</v>
      </c>
      <c r="L20" s="20">
        <f>SQRT((Sheet4!$B20-Sheet4!$B$12)^2+(Sheet4!$C20-Sheet4!$C$12)^2)</f>
        <v>7.2945184899350579</v>
      </c>
      <c r="M20" s="20">
        <f>SQRT((Sheet4!$B20-Sheet4!$B$13)^2+(Sheet4!$C20-Sheet4!$C$13)^2)</f>
        <v>41.864662903216569</v>
      </c>
      <c r="N20" s="20">
        <f>SQRT((Sheet4!$B20-Sheet4!$B$14)^2+(Sheet4!$C20-Sheet4!$C$14)^2)</f>
        <v>46.662404567273811</v>
      </c>
      <c r="O20" s="20">
        <f>SQRT((Sheet4!$B20-Sheet4!$B$15)^2+(Sheet4!$C20-Sheet4!$C$15)^2)</f>
        <v>27.951744131627638</v>
      </c>
      <c r="P20" s="20">
        <f>SQRT((Sheet4!$B20-Sheet4!$B$16)^2+(Sheet4!$C20-Sheet4!$C$16)^2)</f>
        <v>29.64456105257705</v>
      </c>
      <c r="Q20" s="20">
        <f>SQRT((Sheet4!$B20-Sheet4!$B$17)^2+(Sheet4!$C20-Sheet4!$C$17)^2)</f>
        <v>8.7664131775772329</v>
      </c>
      <c r="R20" s="20">
        <f>SQRT((Sheet4!$B20-Sheet4!$B$18)^2+(Sheet4!$C20-Sheet4!$C$18)^2)</f>
        <v>17.728226081590837</v>
      </c>
      <c r="S20" s="20">
        <f>SQRT((Sheet4!$B20-Sheet4!$B$19)^2+(Sheet4!$C20-Sheet4!$C$19)^2)</f>
        <v>4.9819674828329932</v>
      </c>
      <c r="T20" s="20">
        <f>SQRT((Sheet4!$B20-Sheet4!$B$20)^2+(Sheet4!$C20-Sheet4!$C$20)^2)</f>
        <v>0</v>
      </c>
    </row>
    <row r="21" spans="1:32" x14ac:dyDescent="0.2">
      <c r="A21" s="15" t="s">
        <v>37</v>
      </c>
      <c r="B21" s="20">
        <f>SQRT((Sheet4!B21-Sheet4!B$2)^2+(Sheet4!C21-Sheet4!C$2)^2)</f>
        <v>75.61124255029803</v>
      </c>
      <c r="C21" s="20">
        <f>SQRT((Sheet4!$B21-Sheet4!$B$3)^2+(Sheet4!$C21-Sheet4!$C$3)^2)</f>
        <v>44.083557025267389</v>
      </c>
      <c r="D21" s="20">
        <f>SQRT((Sheet4!$B21-Sheet4!$B$4)^2+(Sheet4!$C21-Sheet4!$C$4)^2)</f>
        <v>43.982269154740592</v>
      </c>
      <c r="E21" s="20">
        <f>SQRT((Sheet4!$B21-Sheet4!$B$5)^2+(Sheet4!$C21-Sheet4!$C$5)^2)</f>
        <v>40.196641650764981</v>
      </c>
      <c r="F21" s="20">
        <f>SQRT((Sheet4!$B21-Sheet4!$B$6)^2+(Sheet4!$C21-Sheet4!$C$6)^2)</f>
        <v>25.126878039263033</v>
      </c>
      <c r="G21" s="20">
        <f>SQRT((Sheet4!$B21-Sheet4!$B$7)^2+(Sheet4!$C21-Sheet4!$C$7)^2)</f>
        <v>50.129532214055544</v>
      </c>
      <c r="H21" s="20">
        <f>SQRT((Sheet4!$B21-Sheet4!$B$8)^2+(Sheet4!$C21-Sheet4!$C$8)^2)</f>
        <v>45.75117484830335</v>
      </c>
      <c r="I21" s="20">
        <f>SQRT((Sheet4!$B21-Sheet4!$B$9)^2+(Sheet4!$C21-Sheet4!$C$9)^2)</f>
        <v>32.35583409526015</v>
      </c>
      <c r="J21" s="20">
        <f>SQRT((Sheet4!$B21-Sheet4!$B21)^2+(Sheet4!$C21-Sheet4!$C$10)^2)</f>
        <v>2</v>
      </c>
      <c r="K21" s="20">
        <f>SQRT((Sheet4!$B21-Sheet4!$B$11)^2+(Sheet4!$C21-Sheet4!$C$11)^2)</f>
        <v>47.036687808560494</v>
      </c>
      <c r="L21" s="20">
        <f>SQRT((Sheet4!$B21-Sheet4!$B$12)^2+(Sheet4!$C21-Sheet4!$C$12)^2)</f>
        <v>40.512343797909487</v>
      </c>
      <c r="M21" s="20">
        <f>SQRT((Sheet4!$B21-Sheet4!$B$13)^2+(Sheet4!$C21-Sheet4!$C$13)^2)</f>
        <v>67.622851167338581</v>
      </c>
      <c r="N21" s="20">
        <f>SQRT((Sheet4!$B21-Sheet4!$B$14)^2+(Sheet4!$C21-Sheet4!$C$14)^2)</f>
        <v>73.944979545605392</v>
      </c>
      <c r="O21" s="20">
        <f>SQRT((Sheet4!$B21-Sheet4!$B$15)^2+(Sheet4!$C21-Sheet4!$C$15)^2)</f>
        <v>58.096643620781066</v>
      </c>
      <c r="P21" s="20">
        <f>SQRT((Sheet4!$B21-Sheet4!$B$16)^2+(Sheet4!$C21-Sheet4!$C$16)^2)</f>
        <v>63.055848261680069</v>
      </c>
      <c r="Q21" s="20">
        <f>SQRT((Sheet4!$B21-Sheet4!$B$17)^2+(Sheet4!$C21-Sheet4!$C$17)^2)</f>
        <v>38.092650209719373</v>
      </c>
      <c r="R21" s="20">
        <f>SQRT((Sheet4!$B21-Sheet4!$B$18)^2+(Sheet4!$C21-Sheet4!$C$18)^2)</f>
        <v>31.844151739370361</v>
      </c>
      <c r="S21" s="20">
        <f>SQRT((Sheet4!$B21-Sheet4!$B$19)^2+(Sheet4!$C21-Sheet4!$C$19)^2)</f>
        <v>37.620473149603107</v>
      </c>
      <c r="T21" s="20">
        <f>SQRT((Sheet4!$B21-Sheet4!$B$20)^2+(Sheet4!$C21-Sheet4!$C$20)^2)</f>
        <v>41.788515168644636</v>
      </c>
      <c r="U21" s="20">
        <f>SQRT((Sheet4!$B21-Sheet4!$B$21)^2+(Sheet4!$C21-Sheet4!$C$21)^2)</f>
        <v>0</v>
      </c>
    </row>
    <row r="22" spans="1:32" x14ac:dyDescent="0.2">
      <c r="A22" s="15" t="s">
        <v>38</v>
      </c>
      <c r="B22" s="20">
        <f>SQRT((Sheet4!B22-Sheet4!B$2)^2+(Sheet4!C22-Sheet4!C$2)^2)</f>
        <v>137.23279491433507</v>
      </c>
      <c r="C22" s="20">
        <f>SQRT((Sheet4!$B22-Sheet4!$B$3)^2+(Sheet4!$C22-Sheet4!$C$3)^2)</f>
        <v>92.214640919975224</v>
      </c>
      <c r="D22" s="20">
        <f>SQRT((Sheet4!$B22-Sheet4!$B$4)^2+(Sheet4!$C22-Sheet4!$C$4)^2)</f>
        <v>95.925074928300688</v>
      </c>
      <c r="E22" s="20">
        <f>SQRT((Sheet4!$B22-Sheet4!$B$5)^2+(Sheet4!$C22-Sheet4!$C$5)^2)</f>
        <v>87.505028426942573</v>
      </c>
      <c r="F22" s="20">
        <f>SQRT((Sheet4!$B22-Sheet4!$B$6)^2+(Sheet4!$C22-Sheet4!$C$6)^2)</f>
        <v>58.32478032534695</v>
      </c>
      <c r="G22" s="20">
        <f>SQRT((Sheet4!$B22-Sheet4!$B$7)^2+(Sheet4!$C22-Sheet4!$C$7)^2)</f>
        <v>106.42034579910008</v>
      </c>
      <c r="H22" s="20">
        <f>SQRT((Sheet4!$B22-Sheet4!$B$8)^2+(Sheet4!$C22-Sheet4!$C$8)^2)</f>
        <v>97.55762399730753</v>
      </c>
      <c r="I22" s="20">
        <f>SQRT((Sheet4!$B22-Sheet4!$B$9)^2+(Sheet4!$C22-Sheet4!$C$9)^2)</f>
        <v>68.410525505948584</v>
      </c>
      <c r="J22" s="20">
        <f>SQRT((Sheet4!$B22-Sheet4!$B22)^2+(Sheet4!$C22-Sheet4!$C$10)^2)</f>
        <v>59.699999999999818</v>
      </c>
      <c r="K22" s="20">
        <f>SQRT((Sheet4!$B22-Sheet4!$B$11)^2+(Sheet4!$C22-Sheet4!$C$11)^2)</f>
        <v>30.401480227120523</v>
      </c>
      <c r="L22" s="20">
        <f>SQRT((Sheet4!$B22-Sheet4!$B$12)^2+(Sheet4!$C22-Sheet4!$C$12)^2)</f>
        <v>90.24594173701125</v>
      </c>
      <c r="M22" s="20">
        <f>SQRT((Sheet4!$B22-Sheet4!$B$13)^2+(Sheet4!$C22-Sheet4!$C$13)^2)</f>
        <v>129.00096898860878</v>
      </c>
      <c r="N22" s="20">
        <f>SQRT((Sheet4!$B22-Sheet4!$B$14)^2+(Sheet4!$C22-Sheet4!$C$14)^2)</f>
        <v>135.20369817427314</v>
      </c>
      <c r="O22" s="20">
        <f>SQRT((Sheet4!$B22-Sheet4!$B$15)^2+(Sheet4!$C22-Sheet4!$C$15)^2)</f>
        <v>118.07133437037137</v>
      </c>
      <c r="P22" s="20">
        <f>SQRT((Sheet4!$B22-Sheet4!$B$16)^2+(Sheet4!$C22-Sheet4!$C$16)^2)</f>
        <v>122.18289569330071</v>
      </c>
      <c r="Q22" s="20">
        <f>SQRT((Sheet4!$B22-Sheet4!$B$17)^2+(Sheet4!$C22-Sheet4!$C$17)^2)</f>
        <v>95.370697805982672</v>
      </c>
      <c r="R22" s="20">
        <f>SQRT((Sheet4!$B22-Sheet4!$B$18)^2+(Sheet4!$C22-Sheet4!$C$18)^2)</f>
        <v>91.948953229496311</v>
      </c>
      <c r="S22" s="20">
        <f>SQRT((Sheet4!$B22-Sheet4!$B$19)^2+(Sheet4!$C22-Sheet4!$C$19)^2)</f>
        <v>90.199999999999989</v>
      </c>
      <c r="T22" s="20">
        <f>SQRT((Sheet4!$B22-Sheet4!$B$20)^2+(Sheet4!$C22-Sheet4!$C$20)^2)</f>
        <v>95.178253818821972</v>
      </c>
      <c r="U22" s="20">
        <f>SQRT((Sheet4!$B22-Sheet4!$B$21)^2+(Sheet4!$C22-Sheet4!$C$21)^2)</f>
        <v>62.107165448118607</v>
      </c>
      <c r="V22" s="20">
        <f>SQRT((Sheet4!$B22-Sheet4!$B$22)^2+(Sheet4!$C22-Sheet4!$C$22)^2)</f>
        <v>0</v>
      </c>
    </row>
    <row r="23" spans="1:32" x14ac:dyDescent="0.2">
      <c r="A23" s="15" t="s">
        <v>39</v>
      </c>
      <c r="B23" s="20">
        <f>SQRT((Sheet4!B23-Sheet4!B$2)^2+(Sheet4!C23-Sheet4!C$2)^2)</f>
        <v>65.217328985477522</v>
      </c>
      <c r="C23" s="20">
        <f>SQRT((Sheet4!$B23-Sheet4!$B$3)^2+(Sheet4!$C23-Sheet4!$C$3)^2)</f>
        <v>68.731361109758794</v>
      </c>
      <c r="D23" s="20">
        <f>SQRT((Sheet4!$B23-Sheet4!$B$4)^2+(Sheet4!$C23-Sheet4!$C$4)^2)</f>
        <v>66.676832558243035</v>
      </c>
      <c r="E23" s="20">
        <f>SQRT((Sheet4!$B23-Sheet4!$B$5)^2+(Sheet4!$C23-Sheet4!$C$5)^2)</f>
        <v>73.411783795246549</v>
      </c>
      <c r="F23" s="20">
        <f>SQRT((Sheet4!$B23-Sheet4!$B$6)^2+(Sheet4!$C23-Sheet4!$C$6)^2)</f>
        <v>102.34138947659495</v>
      </c>
      <c r="G23" s="20">
        <f>SQRT((Sheet4!$B23-Sheet4!$B$7)^2+(Sheet4!$C23-Sheet4!$C$7)^2)</f>
        <v>60.882920429296192</v>
      </c>
      <c r="H23" s="20">
        <f>SQRT((Sheet4!$B23-Sheet4!$B$8)^2+(Sheet4!$C23-Sheet4!$C$8)^2)</f>
        <v>64.900924492645075</v>
      </c>
      <c r="I23" s="20">
        <f>SQRT((Sheet4!$B23-Sheet4!$B$9)^2+(Sheet4!$C23-Sheet4!$C$9)^2)</f>
        <v>91.888301758167245</v>
      </c>
      <c r="J23" s="20">
        <f>SQRT((Sheet4!$B23-Sheet4!$B23)^2+(Sheet4!$C23-Sheet4!$C$10)^2)</f>
        <v>88.400000000000546</v>
      </c>
      <c r="K23" s="20">
        <f>SQRT((Sheet4!$B23-Sheet4!$B$11)^2+(Sheet4!$C23-Sheet4!$C$11)^2)</f>
        <v>155.84495500336251</v>
      </c>
      <c r="L23" s="20">
        <f>SQRT((Sheet4!$B23-Sheet4!$B$12)^2+(Sheet4!$C23-Sheet4!$C$12)^2)</f>
        <v>71.395027838078633</v>
      </c>
      <c r="M23" s="20">
        <f>SQRT((Sheet4!$B23-Sheet4!$B$13)^2+(Sheet4!$C23-Sheet4!$C$13)^2)</f>
        <v>64.684233009289116</v>
      </c>
      <c r="N23" s="20">
        <f>SQRT((Sheet4!$B23-Sheet4!$B$14)^2+(Sheet4!$C23-Sheet4!$C$14)^2)</f>
        <v>61.664414373283464</v>
      </c>
      <c r="O23" s="20">
        <f>SQRT((Sheet4!$B23-Sheet4!$B$15)^2+(Sheet4!$C23-Sheet4!$C$15)^2)</f>
        <v>61.310521119951396</v>
      </c>
      <c r="P23" s="20">
        <f>SQRT((Sheet4!$B23-Sheet4!$B$16)^2+(Sheet4!$C23-Sheet4!$C$16)^2)</f>
        <v>55.227891504202994</v>
      </c>
      <c r="Q23" s="20">
        <f>SQRT((Sheet4!$B23-Sheet4!$B$17)^2+(Sheet4!$C23-Sheet4!$C$17)^2)</f>
        <v>72.683491935927279</v>
      </c>
      <c r="R23" s="20">
        <f>SQRT((Sheet4!$B23-Sheet4!$B$18)^2+(Sheet4!$C23-Sheet4!$C$18)^2)</f>
        <v>80.977342510111896</v>
      </c>
      <c r="S23" s="20">
        <f>SQRT((Sheet4!$B23-Sheet4!$B$19)^2+(Sheet4!$C23-Sheet4!$C$19)^2)</f>
        <v>73.036018511416984</v>
      </c>
      <c r="T23" s="20">
        <f>SQRT((Sheet4!$B23-Sheet4!$B$20)^2+(Sheet4!$C23-Sheet4!$C$20)^2)</f>
        <v>68.522988843161102</v>
      </c>
      <c r="U23" s="20">
        <f>SQRT((Sheet4!$B23-Sheet4!$B$21)^2+(Sheet4!$C23-Sheet4!$C$21)^2)</f>
        <v>110.19764062810098</v>
      </c>
      <c r="V23" s="20">
        <f>SQRT((Sheet4!$B23-Sheet4!$B$22)^2+(Sheet4!$C23-Sheet4!$C$22)^2)</f>
        <v>160.28505856754117</v>
      </c>
      <c r="W23" s="20">
        <f>SQRT((Sheet4!$B23-Sheet4!$B$23)^2+(Sheet4!$C23-Sheet4!$C$23)^2)</f>
        <v>0</v>
      </c>
    </row>
    <row r="24" spans="1:32" x14ac:dyDescent="0.2">
      <c r="A24" s="15" t="s">
        <v>40</v>
      </c>
      <c r="B24" s="20">
        <f>SQRT((Sheet4!B24-Sheet4!B$2)^2+(Sheet4!C24-Sheet4!C$2)^2)</f>
        <v>65.955287885050936</v>
      </c>
      <c r="C24" s="20">
        <f>SQRT((Sheet4!$B24-Sheet4!$B$3)^2+(Sheet4!$C24-Sheet4!$C$3)^2)</f>
        <v>73.217484250689779</v>
      </c>
      <c r="D24" s="20">
        <f>SQRT((Sheet4!$B24-Sheet4!$B$4)^2+(Sheet4!$C24-Sheet4!$C$4)^2)</f>
        <v>68.93620239032613</v>
      </c>
      <c r="E24" s="20">
        <f>SQRT((Sheet4!$B24-Sheet4!$B$5)^2+(Sheet4!$C24-Sheet4!$C$5)^2)</f>
        <v>71.55480417134828</v>
      </c>
      <c r="F24" s="20">
        <f>SQRT((Sheet4!$B24-Sheet4!$B$6)^2+(Sheet4!$C24-Sheet4!$C$6)^2)</f>
        <v>69.051864565701877</v>
      </c>
      <c r="G24" s="20">
        <f>SQRT((Sheet4!$B24-Sheet4!$B$7)^2+(Sheet4!$C24-Sheet4!$C$7)^2)</f>
        <v>65.908497176009092</v>
      </c>
      <c r="H24" s="20">
        <f>SQRT((Sheet4!$B24-Sheet4!$B$8)^2+(Sheet4!$C24-Sheet4!$C$8)^2)</f>
        <v>70.180695351357159</v>
      </c>
      <c r="I24" s="20">
        <f>SQRT((Sheet4!$B24-Sheet4!$B$9)^2+(Sheet4!$C24-Sheet4!$C$9)^2)</f>
        <v>73.432009369211713</v>
      </c>
      <c r="J24" s="20">
        <f>SQRT((Sheet4!$B24-Sheet4!$B24)^2+(Sheet4!$C24-Sheet4!$C$10)^2)</f>
        <v>26.400000000000546</v>
      </c>
      <c r="K24" s="20">
        <f>SQRT((Sheet4!$B24-Sheet4!$B$11)^2+(Sheet4!$C24-Sheet4!$C$11)^2)</f>
        <v>71.032738930721592</v>
      </c>
      <c r="L24" s="20">
        <f>SQRT((Sheet4!$B24-Sheet4!$B$12)^2+(Sheet4!$C24-Sheet4!$C$12)^2)</f>
        <v>69.403530169581401</v>
      </c>
      <c r="M24" s="20">
        <f>SQRT((Sheet4!$B24-Sheet4!$B$13)^2+(Sheet4!$C24-Sheet4!$C$13)^2)</f>
        <v>61.595860250506874</v>
      </c>
      <c r="N24" s="20">
        <f>SQRT((Sheet4!$B24-Sheet4!$B$14)^2+(Sheet4!$C24-Sheet4!$C$14)^2)</f>
        <v>67.076821630127569</v>
      </c>
      <c r="O24" s="20">
        <f>SQRT((Sheet4!$B24-Sheet4!$B$15)^2+(Sheet4!$C24-Sheet4!$C$15)^2)</f>
        <v>61.499430891675686</v>
      </c>
      <c r="P24" s="20">
        <f>SQRT((Sheet4!$B24-Sheet4!$B$16)^2+(Sheet4!$C24-Sheet4!$C$16)^2)</f>
        <v>67.608579337240741</v>
      </c>
      <c r="Q24" s="20">
        <f>SQRT((Sheet4!$B24-Sheet4!$B$17)^2+(Sheet4!$C24-Sheet4!$C$17)^2)</f>
        <v>57.432482098547638</v>
      </c>
      <c r="R24" s="20">
        <f>SQRT((Sheet4!$B24-Sheet4!$B$18)^2+(Sheet4!$C24-Sheet4!$C$18)^2)</f>
        <v>48.051326724659816</v>
      </c>
      <c r="S24" s="20">
        <f>SQRT((Sheet4!$B24-Sheet4!$B$19)^2+(Sheet4!$C24-Sheet4!$C$19)^2)</f>
        <v>64.527978427965635</v>
      </c>
      <c r="T24" s="20">
        <f>SQRT((Sheet4!$B24-Sheet4!$B$20)^2+(Sheet4!$C24-Sheet4!$C$20)^2)</f>
        <v>65.752566489833683</v>
      </c>
      <c r="U24" s="20">
        <f>SQRT((Sheet4!$B24-Sheet4!$B$21)^2+(Sheet4!$C24-Sheet4!$C$21)^2)</f>
        <v>44.823208274286088</v>
      </c>
      <c r="V24" s="20">
        <f>SQRT((Sheet4!$B24-Sheet4!$B$22)^2+(Sheet4!$C24-Sheet4!$C$22)^2)</f>
        <v>97.0118549456718</v>
      </c>
      <c r="W24" s="20">
        <f>SQRT((Sheet4!$B24-Sheet4!$B$23)^2+(Sheet4!$C24-Sheet4!$C$23)^2)</f>
        <v>122.80065146407001</v>
      </c>
      <c r="X24" s="20">
        <f>SQRT((Sheet4!$B24-Sheet4!$B$24)^2+(Sheet4!$C24-Sheet4!$C$24)^2)</f>
        <v>0</v>
      </c>
    </row>
    <row r="25" spans="1:32" x14ac:dyDescent="0.2">
      <c r="A25" s="15" t="s">
        <v>41</v>
      </c>
      <c r="B25" s="20">
        <f>SQRT((Sheet4!B25-Sheet4!B$2)^2+(Sheet4!C25-Sheet4!C$2)^2)</f>
        <v>72.106102376983372</v>
      </c>
      <c r="C25" s="20">
        <f>SQRT((Sheet4!$B25-Sheet4!$B$3)^2+(Sheet4!$C25-Sheet4!$C$3)^2)</f>
        <v>76.620428085465633</v>
      </c>
      <c r="D25" s="20">
        <f>SQRT((Sheet4!$B25-Sheet4!$B$4)^2+(Sheet4!$C25-Sheet4!$C$4)^2)</f>
        <v>72.730530040692159</v>
      </c>
      <c r="E25" s="20">
        <f>SQRT((Sheet4!$B25-Sheet4!$B$5)^2+(Sheet4!$C25-Sheet4!$C$5)^2)</f>
        <v>74.645294560340545</v>
      </c>
      <c r="F25" s="20">
        <f>SQRT((Sheet4!$B25-Sheet4!$B$6)^2+(Sheet4!$C25-Sheet4!$C$6)^2)</f>
        <v>69.735285186195398</v>
      </c>
      <c r="G25" s="20">
        <f>SQRT((Sheet4!$B25-Sheet4!$B$7)^2+(Sheet4!$C25-Sheet4!$C$7)^2)</f>
        <v>70.544312315026687</v>
      </c>
      <c r="H25" s="20">
        <f>SQRT((Sheet4!$B25-Sheet4!$B$8)^2+(Sheet4!$C25-Sheet4!$C$8)^2)</f>
        <v>74.059435590612082</v>
      </c>
      <c r="I25" s="20">
        <f>SQRT((Sheet4!$B25-Sheet4!$B$9)^2+(Sheet4!$C25-Sheet4!$C$9)^2)</f>
        <v>74.976062846751176</v>
      </c>
      <c r="J25" s="20">
        <f>SQRT((Sheet4!$B25-Sheet4!$B25)^2+(Sheet4!$C25-Sheet4!$C$10)^2)</f>
        <v>21</v>
      </c>
      <c r="K25" s="20">
        <f>SQRT((Sheet4!$B25-Sheet4!$B$11)^2+(Sheet4!$C25-Sheet4!$C$11)^2)</f>
        <v>66.889311552743465</v>
      </c>
      <c r="L25" s="20">
        <f>SQRT((Sheet4!$B25-Sheet4!$B$12)^2+(Sheet4!$C25-Sheet4!$C$12)^2)</f>
        <v>72.756168123396961</v>
      </c>
      <c r="M25" s="20">
        <f>SQRT((Sheet4!$B25-Sheet4!$B$13)^2+(Sheet4!$C25-Sheet4!$C$13)^2)</f>
        <v>67.603106437500514</v>
      </c>
      <c r="N25" s="20">
        <f>SQRT((Sheet4!$B25-Sheet4!$B$14)^2+(Sheet4!$C25-Sheet4!$C$14)^2)</f>
        <v>73.155245881618129</v>
      </c>
      <c r="O25" s="20">
        <f>SQRT((Sheet4!$B25-Sheet4!$B$15)^2+(Sheet4!$C25-Sheet4!$C$15)^2)</f>
        <v>67.007835362739741</v>
      </c>
      <c r="P25" s="20">
        <f>SQRT((Sheet4!$B25-Sheet4!$B$16)^2+(Sheet4!$C25-Sheet4!$C$16)^2)</f>
        <v>73.137746752275746</v>
      </c>
      <c r="Q25" s="20">
        <f>SQRT((Sheet4!$B25-Sheet4!$B$17)^2+(Sheet4!$C25-Sheet4!$C$17)^2)</f>
        <v>61.491625446072028</v>
      </c>
      <c r="R25" s="20">
        <f>SQRT((Sheet4!$B25-Sheet4!$B$18)^2+(Sheet4!$C25-Sheet4!$C$18)^2)</f>
        <v>52.019996155324961</v>
      </c>
      <c r="S25" s="20">
        <f>SQRT((Sheet4!$B25-Sheet4!$B$19)^2+(Sheet4!$C25-Sheet4!$C$19)^2)</f>
        <v>67.993014347063664</v>
      </c>
      <c r="T25" s="20">
        <f>SQRT((Sheet4!$B25-Sheet4!$B$20)^2+(Sheet4!$C25-Sheet4!$C$20)^2)</f>
        <v>69.577941906900477</v>
      </c>
      <c r="U25" s="20">
        <f>SQRT((Sheet4!$B25-Sheet4!$B$21)^2+(Sheet4!$C25-Sheet4!$C$21)^2)</f>
        <v>44.916478045367754</v>
      </c>
      <c r="V25" s="20">
        <f>SQRT((Sheet4!$B25-Sheet4!$B$22)^2+(Sheet4!$C25-Sheet4!$C$22)^2)</f>
        <v>93.794082969023037</v>
      </c>
      <c r="W25" s="20">
        <f>SQRT((Sheet4!$B25-Sheet4!$B$23)^2+(Sheet4!$C25-Sheet4!$C$23)^2)</f>
        <v>128.24028228290859</v>
      </c>
      <c r="X25" s="20">
        <f>SQRT((Sheet4!$B25-Sheet4!$B$24)^2+(Sheet4!$C25-Sheet4!$C$24)^2)</f>
        <v>6.2265560304237235</v>
      </c>
      <c r="Y25" s="20">
        <f>SQRT((Sheet4!$B25-Sheet4!$B$25)^2+(Sheet4!$C25-Sheet4!$C$25)^2)</f>
        <v>0</v>
      </c>
    </row>
    <row r="26" spans="1:32" x14ac:dyDescent="0.2">
      <c r="A26" s="15" t="s">
        <v>42</v>
      </c>
      <c r="B26" s="20">
        <f>SQRT((Sheet4!B26-Sheet4!B$2)^2+(Sheet4!C26-Sheet4!C$2)^2)</f>
        <v>155.31854364498767</v>
      </c>
      <c r="C26" s="20">
        <f>SQRT((Sheet4!$B26-Sheet4!$B$3)^2+(Sheet4!$C26-Sheet4!$C$3)^2)</f>
        <v>119.32413837945768</v>
      </c>
      <c r="D26" s="20">
        <f>SQRT((Sheet4!$B26-Sheet4!$B$4)^2+(Sheet4!$C26-Sheet4!$C$4)^2)</f>
        <v>121.6907966939165</v>
      </c>
      <c r="E26" s="20">
        <f>SQRT((Sheet4!$B26-Sheet4!$B$5)^2+(Sheet4!$C26-Sheet4!$C$5)^2)</f>
        <v>114.66769379384951</v>
      </c>
      <c r="F26" s="20">
        <f>SQRT((Sheet4!$B26-Sheet4!$B$6)^2+(Sheet4!$C26-Sheet4!$C$6)^2)</f>
        <v>86.261984674594473</v>
      </c>
      <c r="G26" s="20">
        <f>SQRT((Sheet4!$B26-Sheet4!$B$7)^2+(Sheet4!$C26-Sheet4!$C$7)^2)</f>
        <v>130.23862714264169</v>
      </c>
      <c r="H26" s="20">
        <f>SQRT((Sheet4!$B26-Sheet4!$B$8)^2+(Sheet4!$C26-Sheet4!$C$8)^2)</f>
        <v>123.43824366864608</v>
      </c>
      <c r="I26" s="20">
        <f>SQRT((Sheet4!$B26-Sheet4!$B$9)^2+(Sheet4!$C26-Sheet4!$C$9)^2)</f>
        <v>97.264433376234976</v>
      </c>
      <c r="J26" s="20">
        <f>SQRT((Sheet4!$B26-Sheet4!$B26)^2+(Sheet4!$C26-Sheet4!$C$10)^2)</f>
        <v>75.199999999999818</v>
      </c>
      <c r="K26" s="20">
        <f>SQRT((Sheet4!$B26-Sheet4!$B$11)^2+(Sheet4!$C26-Sheet4!$C$11)^2)</f>
        <v>34.203216223039618</v>
      </c>
      <c r="L26" s="20">
        <f>SQRT((Sheet4!$B26-Sheet4!$B$12)^2+(Sheet4!$C26-Sheet4!$C$12)^2)</f>
        <v>116.67261889578049</v>
      </c>
      <c r="M26" s="20">
        <f>SQRT((Sheet4!$B26-Sheet4!$B$13)^2+(Sheet4!$C26-Sheet4!$C$13)^2)</f>
        <v>147.76691104574124</v>
      </c>
      <c r="N26" s="20">
        <f>SQRT((Sheet4!$B26-Sheet4!$B$14)^2+(Sheet4!$C26-Sheet4!$C$14)^2)</f>
        <v>154.1436018782484</v>
      </c>
      <c r="O26" s="20">
        <f>SQRT((Sheet4!$B26-Sheet4!$B$15)^2+(Sheet4!$C26-Sheet4!$C$15)^2)</f>
        <v>139.00089927766672</v>
      </c>
      <c r="P26" s="20">
        <f>SQRT((Sheet4!$B26-Sheet4!$B$16)^2+(Sheet4!$C26-Sheet4!$C$16)^2)</f>
        <v>143.98433942620289</v>
      </c>
      <c r="Q26" s="20">
        <f>SQRT((Sheet4!$B26-Sheet4!$B$17)^2+(Sheet4!$C26-Sheet4!$C$17)^2)</f>
        <v>118.38183982351379</v>
      </c>
      <c r="R26" s="20">
        <f>SQRT((Sheet4!$B26-Sheet4!$B$18)^2+(Sheet4!$C26-Sheet4!$C$18)^2)</f>
        <v>112.77464253989068</v>
      </c>
      <c r="S26" s="20">
        <f>SQRT((Sheet4!$B26-Sheet4!$B$19)^2+(Sheet4!$C26-Sheet4!$C$19)^2)</f>
        <v>115.47159823956711</v>
      </c>
      <c r="T26" s="20">
        <f>SQRT((Sheet4!$B26-Sheet4!$B$20)^2+(Sheet4!$C26-Sheet4!$C$20)^2)</f>
        <v>120.27040367438747</v>
      </c>
      <c r="U26" s="20">
        <f>SQRT((Sheet4!$B26-Sheet4!$B$21)^2+(Sheet4!$C26-Sheet4!$C$21)^2)</f>
        <v>80.934109002323439</v>
      </c>
      <c r="V26" s="20">
        <f>SQRT((Sheet4!$B26-Sheet4!$B$22)^2+(Sheet4!$C26-Sheet4!$C$22)^2)</f>
        <v>35.017281447879448</v>
      </c>
      <c r="W26" s="20">
        <f>SQRT((Sheet4!$B26-Sheet4!$B$23)^2+(Sheet4!$C26-Sheet4!$C$23)^2)</f>
        <v>188.03789511691551</v>
      </c>
      <c r="X26" s="20">
        <f>SQRT((Sheet4!$B26-Sheet4!$B$24)^2+(Sheet4!$C26-Sheet4!$C$24)^2)</f>
        <v>102.4668238992508</v>
      </c>
      <c r="Y26" s="20">
        <f>SQRT((Sheet4!$B26-Sheet4!$B$25)^2+(Sheet4!$C26-Sheet4!$C$25)^2)</f>
        <v>97.587909087140318</v>
      </c>
      <c r="Z26" s="20">
        <f>SQRT((Sheet4!$B26-Sheet4!$B$26)^2+(Sheet4!$C26-Sheet4!$C$26)^2)</f>
        <v>0</v>
      </c>
    </row>
    <row r="27" spans="1:32" x14ac:dyDescent="0.2">
      <c r="A27" s="15" t="s">
        <v>43</v>
      </c>
      <c r="B27" s="20">
        <f>SQRT((Sheet4!B27-Sheet4!B$2)^2+(Sheet4!C27-Sheet4!C$2)^2)</f>
        <v>35.656135516906396</v>
      </c>
      <c r="C27" s="20">
        <f>SQRT((Sheet4!$B27-Sheet4!$B$3)^2+(Sheet4!$C27-Sheet4!$C$3)^2)</f>
        <v>51.662946102598518</v>
      </c>
      <c r="D27" s="20">
        <f>SQRT((Sheet4!$B27-Sheet4!$B$4)^2+(Sheet4!$C27-Sheet4!$C$4)^2)</f>
        <v>47.110296114543068</v>
      </c>
      <c r="E27" s="20">
        <f>SQRT((Sheet4!$B27-Sheet4!$B$5)^2+(Sheet4!$C27-Sheet4!$C$5)^2)</f>
        <v>56.200088967900747</v>
      </c>
      <c r="F27" s="20">
        <f>SQRT((Sheet4!$B27-Sheet4!$B$6)^2+(Sheet4!$C27-Sheet4!$C$6)^2)</f>
        <v>84.890164330150753</v>
      </c>
      <c r="G27" s="20">
        <f>SQRT((Sheet4!$B27-Sheet4!$B$7)^2+(Sheet4!$C27-Sheet4!$C$7)^2)</f>
        <v>37.177546987395125</v>
      </c>
      <c r="H27" s="20">
        <f>SQRT((Sheet4!$B27-Sheet4!$B$8)^2+(Sheet4!$C27-Sheet4!$C$8)^2)</f>
        <v>45.538664890397982</v>
      </c>
      <c r="I27" s="20">
        <f>SQRT((Sheet4!$B27-Sheet4!$B$9)^2+(Sheet4!$C27-Sheet4!$C$9)^2)</f>
        <v>75.961305939273558</v>
      </c>
      <c r="J27" s="20">
        <f>SQRT((Sheet4!$B27-Sheet4!$B27)^2+(Sheet4!$C27-Sheet4!$C$10)^2)</f>
        <v>79.5</v>
      </c>
      <c r="K27" s="20">
        <f>SQRT((Sheet4!$B27-Sheet4!$B$11)^2+(Sheet4!$C27-Sheet4!$C$11)^2)</f>
        <v>133.97705027354476</v>
      </c>
      <c r="L27" s="20">
        <f>SQRT((Sheet4!$B27-Sheet4!$B$12)^2+(Sheet4!$C27-Sheet4!$C$12)^2)</f>
        <v>52.992169232821198</v>
      </c>
      <c r="M27" s="20">
        <f>SQRT((Sheet4!$B27-Sheet4!$B$13)^2+(Sheet4!$C27-Sheet4!$C$13)^2)</f>
        <v>34.635963968106765</v>
      </c>
      <c r="N27" s="20">
        <f>SQRT((Sheet4!$B27-Sheet4!$B$14)^2+(Sheet4!$C27-Sheet4!$C$14)^2)</f>
        <v>31.852158482589438</v>
      </c>
      <c r="O27" s="20">
        <f>SQRT((Sheet4!$B27-Sheet4!$B$15)^2+(Sheet4!$C27-Sheet4!$C$15)^2)</f>
        <v>32.605521004884736</v>
      </c>
      <c r="P27" s="20">
        <f>SQRT((Sheet4!$B27-Sheet4!$B$16)^2+(Sheet4!$C27-Sheet4!$C$16)^2)</f>
        <v>26.483579818445822</v>
      </c>
      <c r="Q27" s="20">
        <f>SQRT((Sheet4!$B27-Sheet4!$B$17)^2+(Sheet4!$C27-Sheet4!$C$17)^2)</f>
        <v>49.085741310486</v>
      </c>
      <c r="R27" s="20">
        <f>SQRT((Sheet4!$B27-Sheet4!$B$18)^2+(Sheet4!$C27-Sheet4!$C$18)^2)</f>
        <v>55.798297465065424</v>
      </c>
      <c r="S27" s="20">
        <f>SQRT((Sheet4!$B27-Sheet4!$B$19)^2+(Sheet4!$C27-Sheet4!$C$19)^2)</f>
        <v>52.775752007905865</v>
      </c>
      <c r="T27" s="20">
        <f>SQRT((Sheet4!$B27-Sheet4!$B$20)^2+(Sheet4!$C27-Sheet4!$C$20)^2)</f>
        <v>47.804811473322765</v>
      </c>
      <c r="U27" s="20">
        <f>SQRT((Sheet4!$B27-Sheet4!$B$21)^2+(Sheet4!$C27-Sheet4!$C$21)^2)</f>
        <v>87.07663291606994</v>
      </c>
      <c r="V27" s="20">
        <f>SQRT((Sheet4!$B27-Sheet4!$B$22)^2+(Sheet4!$C27-Sheet4!$C$22)^2)</f>
        <v>142.96642962597878</v>
      </c>
      <c r="W27" s="20">
        <f>SQRT((Sheet4!$B27-Sheet4!$B$23)^2+(Sheet4!$C27-Sheet4!$C$23)^2)</f>
        <v>30.048294460751215</v>
      </c>
      <c r="X27" s="20">
        <f>SQRT((Sheet4!$B27-Sheet4!$B$24)^2+(Sheet4!$C27-Sheet4!$C$24)^2)</f>
        <v>93.781128165531968</v>
      </c>
      <c r="Y27" s="20">
        <f>SQRT((Sheet4!$B27-Sheet4!$B$25)^2+(Sheet4!$C27-Sheet4!$C$25)^2)</f>
        <v>99.430427938332826</v>
      </c>
      <c r="Z27" s="20">
        <f>SQRT((Sheet4!$B27-Sheet4!$B$26)^2+(Sheet4!$C27-Sheet4!$C$26)^2)</f>
        <v>167.41591919527824</v>
      </c>
      <c r="AA27" s="20">
        <f>SQRT((Sheet4!$B27-Sheet4!$B$27)^2+(Sheet4!$C27-Sheet4!$C$27)^2)</f>
        <v>0</v>
      </c>
    </row>
    <row r="28" spans="1:32" x14ac:dyDescent="0.2">
      <c r="A28" s="15" t="s">
        <v>44</v>
      </c>
      <c r="B28" s="20">
        <f>SQRT((Sheet4!B28-Sheet4!B$2)^2+(Sheet4!C28-Sheet4!C$2)^2)</f>
        <v>84.214013085709354</v>
      </c>
      <c r="C28" s="20">
        <f>SQRT((Sheet4!$B28-Sheet4!$B$3)^2+(Sheet4!$C28-Sheet4!$C$3)^2)</f>
        <v>102.90043731685529</v>
      </c>
      <c r="D28" s="20">
        <f>SQRT((Sheet4!$B28-Sheet4!$B$4)^2+(Sheet4!$C28-Sheet4!$C$4)^2)</f>
        <v>100.04608937884545</v>
      </c>
      <c r="E28" s="20">
        <f>SQRT((Sheet4!$B28-Sheet4!$B$5)^2+(Sheet4!$C28-Sheet4!$C$5)^2)</f>
        <v>107.61621625015442</v>
      </c>
      <c r="F28" s="20">
        <f>SQRT((Sheet4!$B28-Sheet4!$B$6)^2+(Sheet4!$C28-Sheet4!$C$6)^2)</f>
        <v>136.76498089788953</v>
      </c>
      <c r="G28" s="20">
        <f>SQRT((Sheet4!$B28-Sheet4!$B$7)^2+(Sheet4!$C28-Sheet4!$C$7)^2)</f>
        <v>92.273994169538341</v>
      </c>
      <c r="H28" s="20">
        <f>SQRT((Sheet4!$B28-Sheet4!$B$8)^2+(Sheet4!$C28-Sheet4!$C$8)^2)</f>
        <v>98.306103574498351</v>
      </c>
      <c r="I28" s="20">
        <f>SQRT((Sheet4!$B28-Sheet4!$B$9)^2+(Sheet4!$C28-Sheet4!$C$9)^2)</f>
        <v>126.58356923392529</v>
      </c>
      <c r="J28" s="20">
        <f>SQRT((Sheet4!$B28-Sheet4!$B28)^2+(Sheet4!$C28-Sheet4!$C$10)^2)</f>
        <v>123.10000000000036</v>
      </c>
      <c r="K28" s="20">
        <f>SQRT((Sheet4!$B28-Sheet4!$B$11)^2+(Sheet4!$C28-Sheet4!$C$11)^2)</f>
        <v>188.88708267110289</v>
      </c>
      <c r="L28" s="20">
        <f>SQRT((Sheet4!$B28-Sheet4!$B$12)^2+(Sheet4!$C28-Sheet4!$C$12)^2)</f>
        <v>105.23122160271637</v>
      </c>
      <c r="M28" s="20">
        <f>SQRT((Sheet4!$B28-Sheet4!$B$13)^2+(Sheet4!$C28-Sheet4!$C$13)^2)</f>
        <v>86.944407525728835</v>
      </c>
      <c r="N28" s="20">
        <f>SQRT((Sheet4!$B28-Sheet4!$B$14)^2+(Sheet4!$C28-Sheet4!$C$14)^2)</f>
        <v>82.024386617639692</v>
      </c>
      <c r="O28" s="20">
        <f>SQRT((Sheet4!$B28-Sheet4!$B$15)^2+(Sheet4!$C28-Sheet4!$C$15)^2)</f>
        <v>88.323496307607726</v>
      </c>
      <c r="P28" s="20">
        <f>SQRT((Sheet4!$B28-Sheet4!$B$16)^2+(Sheet4!$C28-Sheet4!$C$16)^2)</f>
        <v>82.290339651747828</v>
      </c>
      <c r="Q28" s="20">
        <f>SQRT((Sheet4!$B28-Sheet4!$B$17)^2+(Sheet4!$C28-Sheet4!$C$17)^2)</f>
        <v>104.31553096255597</v>
      </c>
      <c r="R28" s="20">
        <f>SQRT((Sheet4!$B28-Sheet4!$B$18)^2+(Sheet4!$C28-Sheet4!$C$18)^2)</f>
        <v>111.63265651233034</v>
      </c>
      <c r="S28" s="20">
        <f>SQRT((Sheet4!$B28-Sheet4!$B$19)^2+(Sheet4!$C28-Sheet4!$C$19)^2)</f>
        <v>106.25930547486199</v>
      </c>
      <c r="T28" s="20">
        <f>SQRT((Sheet4!$B28-Sheet4!$B$20)^2+(Sheet4!$C28-Sheet4!$C$20)^2)</f>
        <v>101.49098482131275</v>
      </c>
      <c r="U28" s="20">
        <f>SQRT((Sheet4!$B28-Sheet4!$B$21)^2+(Sheet4!$C28-Sheet4!$C$21)^2)</f>
        <v>142.39108118137204</v>
      </c>
      <c r="V28" s="20">
        <f>SQRT((Sheet4!$B28-Sheet4!$B$22)^2+(Sheet4!$C28-Sheet4!$C$22)^2)</f>
        <v>194.96840769724736</v>
      </c>
      <c r="W28" s="20">
        <f>SQRT((Sheet4!$B28-Sheet4!$B$23)^2+(Sheet4!$C28-Sheet4!$C$23)^2)</f>
        <v>35.303540898895498</v>
      </c>
      <c r="X28" s="20">
        <f>SQRT((Sheet4!$B28-Sheet4!$B$24)^2+(Sheet4!$C28-Sheet4!$C$24)^2)</f>
        <v>148.34803672445403</v>
      </c>
      <c r="Y28" s="20">
        <f>SQRT((Sheet4!$B28-Sheet4!$B$25)^2+(Sheet4!$C28-Sheet4!$C$25)^2)</f>
        <v>154.23284345430477</v>
      </c>
      <c r="Z28" s="20">
        <f>SQRT((Sheet4!$B28-Sheet4!$B$26)^2+(Sheet4!$C28-Sheet4!$C$26)^2)</f>
        <v>221.7285051588994</v>
      </c>
      <c r="AA28" s="20">
        <f>SQRT((Sheet4!$B28-Sheet4!$B$27)^2+(Sheet4!$C28-Sheet4!$C$27)^2)</f>
        <v>56.035702904487906</v>
      </c>
      <c r="AB28" s="20">
        <f>SQRT((Sheet4!$B28-Sheet4!$B$28)^2+(Sheet4!$C28-Sheet4!$C$28)^2)</f>
        <v>0</v>
      </c>
    </row>
    <row r="29" spans="1:32" x14ac:dyDescent="0.2">
      <c r="A29" s="15" t="s">
        <v>45</v>
      </c>
      <c r="B29" s="20">
        <f>SQRT((Sheet4!B29-Sheet4!B$2)^2+(Sheet4!C29-Sheet4!C$2)^2)</f>
        <v>75.04352070632109</v>
      </c>
      <c r="C29" s="20">
        <f>SQRT((Sheet4!$B29-Sheet4!$B$3)^2+(Sheet4!$C29-Sheet4!$C$3)^2)</f>
        <v>90.11620276065851</v>
      </c>
      <c r="D29" s="20">
        <f>SQRT((Sheet4!$B29-Sheet4!$B$4)^2+(Sheet4!$C29-Sheet4!$C$4)^2)</f>
        <v>87.39799768873425</v>
      </c>
      <c r="E29" s="20">
        <f>SQRT((Sheet4!$B29-Sheet4!$B$5)^2+(Sheet4!$C29-Sheet4!$C$5)^2)</f>
        <v>94.829636717642572</v>
      </c>
      <c r="F29" s="20">
        <f>SQRT((Sheet4!$B29-Sheet4!$B$6)^2+(Sheet4!$C29-Sheet4!$C$6)^2)</f>
        <v>123.95600025815679</v>
      </c>
      <c r="G29" s="20">
        <f>SQRT((Sheet4!$B29-Sheet4!$B$7)^2+(Sheet4!$C29-Sheet4!$C$7)^2)</f>
        <v>80.006249755878713</v>
      </c>
      <c r="H29" s="20">
        <f>SQRT((Sheet4!$B29-Sheet4!$B$8)^2+(Sheet4!$C29-Sheet4!$C$8)^2)</f>
        <v>85.648701099316455</v>
      </c>
      <c r="I29" s="20">
        <f>SQRT((Sheet4!$B29-Sheet4!$B$9)^2+(Sheet4!$C29-Sheet4!$C$9)^2)</f>
        <v>113.73236126978125</v>
      </c>
      <c r="J29" s="20">
        <f>SQRT((Sheet4!$B29-Sheet4!$B29)^2+(Sheet4!$C29-Sheet4!$C$10)^2)</f>
        <v>110.70000000000073</v>
      </c>
      <c r="K29" s="20">
        <f>SQRT((Sheet4!$B29-Sheet4!$B$11)^2+(Sheet4!$C29-Sheet4!$C$11)^2)</f>
        <v>176.38367271377518</v>
      </c>
      <c r="L29" s="20">
        <f>SQRT((Sheet4!$B29-Sheet4!$B$12)^2+(Sheet4!$C29-Sheet4!$C$12)^2)</f>
        <v>92.504702583166349</v>
      </c>
      <c r="M29" s="20">
        <f>SQRT((Sheet4!$B29-Sheet4!$B$13)^2+(Sheet4!$C29-Sheet4!$C$13)^2)</f>
        <v>76.896033707858038</v>
      </c>
      <c r="N29" s="20">
        <f>SQRT((Sheet4!$B29-Sheet4!$B$14)^2+(Sheet4!$C29-Sheet4!$C$14)^2)</f>
        <v>72.42879261730134</v>
      </c>
      <c r="O29" s="20">
        <f>SQRT((Sheet4!$B29-Sheet4!$B$15)^2+(Sheet4!$C29-Sheet4!$C$15)^2)</f>
        <v>77.048361436178723</v>
      </c>
      <c r="P29" s="20">
        <f>SQRT((Sheet4!$B29-Sheet4!$B$16)^2+(Sheet4!$C29-Sheet4!$C$16)^2)</f>
        <v>70.944837726222559</v>
      </c>
      <c r="Q29" s="20">
        <f>SQRT((Sheet4!$B29-Sheet4!$B$17)^2+(Sheet4!$C29-Sheet4!$C$17)^2)</f>
        <v>92.035210653314806</v>
      </c>
      <c r="R29" s="20">
        <f>SQRT((Sheet4!$B29-Sheet4!$B$18)^2+(Sheet4!$C29-Sheet4!$C$18)^2)</f>
        <v>99.598895576206033</v>
      </c>
      <c r="S29" s="20">
        <f>SQRT((Sheet4!$B29-Sheet4!$B$19)^2+(Sheet4!$C29-Sheet4!$C$19)^2)</f>
        <v>93.648331538795119</v>
      </c>
      <c r="T29" s="20">
        <f>SQRT((Sheet4!$B29-Sheet4!$B$20)^2+(Sheet4!$C29-Sheet4!$C$20)^2)</f>
        <v>88.922494341983011</v>
      </c>
      <c r="U29" s="20">
        <f>SQRT((Sheet4!$B29-Sheet4!$B$21)^2+(Sheet4!$C29-Sheet4!$C$21)^2)</f>
        <v>130.05248940331805</v>
      </c>
      <c r="V29" s="20">
        <f>SQRT((Sheet4!$B29-Sheet4!$B$22)^2+(Sheet4!$C29-Sheet4!$C$22)^2)</f>
        <v>182.12811424928384</v>
      </c>
      <c r="W29" s="20">
        <f>SQRT((Sheet4!$B29-Sheet4!$B$23)^2+(Sheet4!$C29-Sheet4!$C$23)^2)</f>
        <v>22.500888871331462</v>
      </c>
      <c r="X29" s="20">
        <f>SQRT((Sheet4!$B29-Sheet4!$B$24)^2+(Sheet4!$C29-Sheet4!$C$24)^2)</f>
        <v>137.79510150945146</v>
      </c>
      <c r="Y29" s="20">
        <f>SQRT((Sheet4!$B29-Sheet4!$B$25)^2+(Sheet4!$C29-Sheet4!$C$25)^2)</f>
        <v>143.57054015361277</v>
      </c>
      <c r="Z29" s="20">
        <f>SQRT((Sheet4!$B29-Sheet4!$B$26)^2+(Sheet4!$C29-Sheet4!$C$26)^2)</f>
        <v>209.08682407076779</v>
      </c>
      <c r="AA29" s="20">
        <f>SQRT((Sheet4!$B29-Sheet4!$B$27)^2+(Sheet4!$C29-Sheet4!$C$27)^2)</f>
        <v>44.47842173459</v>
      </c>
      <c r="AB29" s="20">
        <f>SQRT((Sheet4!$B29-Sheet4!$B$28)^2+(Sheet4!$C29-Sheet4!$C$28)^2)</f>
        <v>12.884486796143298</v>
      </c>
      <c r="AC29" s="20">
        <f>SQRT((Sheet4!$B29-Sheet4!$B$29)^2+(Sheet4!$C29-Sheet4!$C$29)^2)</f>
        <v>0</v>
      </c>
    </row>
    <row r="30" spans="1:32" x14ac:dyDescent="0.2">
      <c r="A30" s="15" t="s">
        <v>46</v>
      </c>
      <c r="B30" s="20">
        <f>SQRT((Sheet4!B30-Sheet4!B$2)^2+(Sheet4!C30-Sheet4!C$2)^2)</f>
        <v>84.221196856848294</v>
      </c>
      <c r="C30" s="20">
        <f>SQRT((Sheet4!$B30-Sheet4!$B$3)^2+(Sheet4!$C30-Sheet4!$C$3)^2)</f>
        <v>68.116150801407201</v>
      </c>
      <c r="D30" s="20">
        <f>SQRT((Sheet4!$B30-Sheet4!$B$4)^2+(Sheet4!$C30-Sheet4!$C$4)^2)</f>
        <v>68.699708878567961</v>
      </c>
      <c r="E30" s="20">
        <f>SQRT((Sheet4!$B30-Sheet4!$B$5)^2+(Sheet4!$C30-Sheet4!$C$5)^2)</f>
        <v>72.266728167255664</v>
      </c>
      <c r="F30" s="20">
        <f>SQRT((Sheet4!$B30-Sheet4!$B$6)^2+(Sheet4!$C30-Sheet4!$C$6)^2)</f>
        <v>98.705876218187186</v>
      </c>
      <c r="G30" s="20">
        <f>SQRT((Sheet4!$B30-Sheet4!$B$7)^2+(Sheet4!$C30-Sheet4!$C$7)^2)</f>
        <v>67.808111609157862</v>
      </c>
      <c r="H30" s="20">
        <f>SQRT((Sheet4!$B30-Sheet4!$B$8)^2+(Sheet4!$C30-Sheet4!$C$8)^2)</f>
        <v>67.009253092390253</v>
      </c>
      <c r="I30" s="20">
        <f>SQRT((Sheet4!$B30-Sheet4!$B$9)^2+(Sheet4!$C30-Sheet4!$C$9)^2)</f>
        <v>87.577908173237432</v>
      </c>
      <c r="J30" s="20">
        <f>SQRT((Sheet4!$B30-Sheet4!$B30)^2+(Sheet4!$C30-Sheet4!$C$10)^2)</f>
        <v>71.400000000000546</v>
      </c>
      <c r="K30" s="20">
        <f>SQRT((Sheet4!$B30-Sheet4!$B$11)^2+(Sheet4!$C30-Sheet4!$C$11)^2)</f>
        <v>154.66693247103623</v>
      </c>
      <c r="L30" s="20">
        <f>SQRT((Sheet4!$B30-Sheet4!$B$12)^2+(Sheet4!$C30-Sheet4!$C$12)^2)</f>
        <v>71.639235060126268</v>
      </c>
      <c r="M30" s="20">
        <f>SQRT((Sheet4!$B30-Sheet4!$B$13)^2+(Sheet4!$C30-Sheet4!$C$13)^2)</f>
        <v>81.527050725510747</v>
      </c>
      <c r="N30" s="20">
        <f>SQRT((Sheet4!$B30-Sheet4!$B$14)^2+(Sheet4!$C30-Sheet4!$C$14)^2)</f>
        <v>80.104993602146905</v>
      </c>
      <c r="O30" s="20">
        <f>SQRT((Sheet4!$B30-Sheet4!$B$15)^2+(Sheet4!$C30-Sheet4!$C$15)^2)</f>
        <v>74.201684616995081</v>
      </c>
      <c r="P30" s="20">
        <f>SQRT((Sheet4!$B30-Sheet4!$B$16)^2+(Sheet4!$C30-Sheet4!$C$16)^2)</f>
        <v>68.773323316530295</v>
      </c>
      <c r="Q30" s="20">
        <f>SQRT((Sheet4!$B30-Sheet4!$B$17)^2+(Sheet4!$C30-Sheet4!$C$17)^2)</f>
        <v>77.970892004644995</v>
      </c>
      <c r="R30" s="20">
        <f>SQRT((Sheet4!$B30-Sheet4!$B$18)^2+(Sheet4!$C30-Sheet4!$C$18)^2)</f>
        <v>87.296277125659756</v>
      </c>
      <c r="S30" s="20">
        <f>SQRT((Sheet4!$B30-Sheet4!$B$19)^2+(Sheet4!$C30-Sheet4!$C$19)^2)</f>
        <v>74.853523631156051</v>
      </c>
      <c r="T30" s="20">
        <f>SQRT((Sheet4!$B30-Sheet4!$B$20)^2+(Sheet4!$C30-Sheet4!$C$20)^2)</f>
        <v>71.381580257094299</v>
      </c>
      <c r="U30" s="20">
        <f>SQRT((Sheet4!$B30-Sheet4!$B$21)^2+(Sheet4!$C30-Sheet4!$C$21)^2)</f>
        <v>112.15154925367764</v>
      </c>
      <c r="V30" s="20">
        <f>SQRT((Sheet4!$B30-Sheet4!$B$22)^2+(Sheet4!$C30-Sheet4!$C$22)^2)</f>
        <v>154.10454243791807</v>
      </c>
      <c r="W30" s="20">
        <f>SQRT((Sheet4!$B30-Sheet4!$B$23)^2+(Sheet4!$C30-Sheet4!$C$23)^2)</f>
        <v>26.020953095534409</v>
      </c>
      <c r="X30" s="20">
        <f>SQRT((Sheet4!$B30-Sheet4!$B$24)^2+(Sheet4!$C30-Sheet4!$C$24)^2)</f>
        <v>133.51213427999724</v>
      </c>
      <c r="Y30" s="20">
        <f>SQRT((Sheet4!$B30-Sheet4!$B$25)^2+(Sheet4!$C30-Sheet4!$C$25)^2)</f>
        <v>138.30979719455911</v>
      </c>
      <c r="Z30" s="20">
        <f>SQRT((Sheet4!$B30-Sheet4!$B$26)^2+(Sheet4!$C30-Sheet4!$C$26)^2)</f>
        <v>184.73039814822064</v>
      </c>
      <c r="AA30" s="20">
        <f>SQRT((Sheet4!$B30-Sheet4!$B$27)^2+(Sheet4!$C30-Sheet4!$C$27)^2)</f>
        <v>49.073108725655437</v>
      </c>
      <c r="AB30" s="20">
        <f>SQRT((Sheet4!$B30-Sheet4!$B$28)^2+(Sheet4!$C30-Sheet4!$C$28)^2)</f>
        <v>53.358504476793406</v>
      </c>
      <c r="AC30" s="20">
        <f>SQRT((Sheet4!$B30-Sheet4!$B$29)^2+(Sheet4!$C30-Sheet4!$C$29)^2)</f>
        <v>42.70105385116409</v>
      </c>
      <c r="AD30" s="20">
        <f>SQRT((Sheet4!$B30-Sheet4!$B$30)^2+(Sheet4!$C30-Sheet4!$C$30)^2)</f>
        <v>0</v>
      </c>
    </row>
    <row r="31" spans="1:32" ht="14" customHeight="1" x14ac:dyDescent="0.2">
      <c r="A31" s="15" t="s">
        <v>47</v>
      </c>
      <c r="B31" s="20">
        <f>SQRT((Sheet4!B31-Sheet4!B$2)^2+(Sheet4!C31-Sheet4!C$2)^2)</f>
        <v>73.151144898764215</v>
      </c>
      <c r="C31" s="20">
        <f>SQRT((Sheet4!$B31-Sheet4!$B$3)^2+(Sheet4!$C31-Sheet4!$C$3)^2)</f>
        <v>61.067913014937858</v>
      </c>
      <c r="D31" s="20">
        <f>SQRT((Sheet4!$B31-Sheet4!$B$4)^2+(Sheet4!$C31-Sheet4!$C$4)^2)</f>
        <v>60.77310260304273</v>
      </c>
      <c r="E31" s="20">
        <f>SQRT((Sheet4!$B31-Sheet4!$B$5)^2+(Sheet4!$C31-Sheet4!$C$5)^2)</f>
        <v>65.474269755377847</v>
      </c>
      <c r="F31" s="20">
        <f>SQRT((Sheet4!$B31-Sheet4!$B$6)^2+(Sheet4!$C31-Sheet4!$C$6)^2)</f>
        <v>93.142525196604126</v>
      </c>
      <c r="G31" s="20">
        <f>SQRT((Sheet4!$B31-Sheet4!$B$7)^2+(Sheet4!$C31-Sheet4!$C$7)^2)</f>
        <v>58.476833019581264</v>
      </c>
      <c r="H31" s="20">
        <f>SQRT((Sheet4!$B31-Sheet4!$B$8)^2+(Sheet4!$C31-Sheet4!$C$8)^2)</f>
        <v>59.027451240926759</v>
      </c>
      <c r="I31" s="20">
        <f>SQRT((Sheet4!$B31-Sheet4!$B$9)^2+(Sheet4!$C31-Sheet4!$C$9)^2)</f>
        <v>82.184244232090833</v>
      </c>
      <c r="J31" s="20">
        <f>SQRT((Sheet4!$B31-Sheet4!$B31)^2+(Sheet4!$C31-Sheet4!$C$10)^2)</f>
        <v>72.800000000000182</v>
      </c>
      <c r="K31" s="20">
        <f>SQRT((Sheet4!$B31-Sheet4!$B$11)^2+(Sheet4!$C31-Sheet4!$C$11)^2)</f>
        <v>148.4604324390846</v>
      </c>
      <c r="L31" s="20">
        <f>SQRT((Sheet4!$B31-Sheet4!$B$12)^2+(Sheet4!$C31-Sheet4!$C$12)^2)</f>
        <v>64.34733871730819</v>
      </c>
      <c r="M31" s="20">
        <f>SQRT((Sheet4!$B31-Sheet4!$B$13)^2+(Sheet4!$C31-Sheet4!$C$13)^2)</f>
        <v>70.586825966323204</v>
      </c>
      <c r="N31" s="20">
        <f>SQRT((Sheet4!$B31-Sheet4!$B$14)^2+(Sheet4!$C31-Sheet4!$C$14)^2)</f>
        <v>69.052805880717102</v>
      </c>
      <c r="O31" s="20">
        <f>SQRT((Sheet4!$B31-Sheet4!$B$15)^2+(Sheet4!$C31-Sheet4!$C$15)^2)</f>
        <v>63.718835519805246</v>
      </c>
      <c r="P31" s="20">
        <f>SQRT((Sheet4!$B31-Sheet4!$B$16)^2+(Sheet4!$C31-Sheet4!$C$16)^2)</f>
        <v>58.14989251924721</v>
      </c>
      <c r="Q31" s="20">
        <f>SQRT((Sheet4!$B31-Sheet4!$B$17)^2+(Sheet4!$C31-Sheet4!$C$17)^2)</f>
        <v>69.201300565812943</v>
      </c>
      <c r="R31" s="20">
        <f>SQRT((Sheet4!$B31-Sheet4!$B$18)^2+(Sheet4!$C31-Sheet4!$C$18)^2)</f>
        <v>78.341304558961468</v>
      </c>
      <c r="S31" s="20">
        <f>SQRT((Sheet4!$B31-Sheet4!$B$19)^2+(Sheet4!$C31-Sheet4!$C$19)^2)</f>
        <v>67.084200822548411</v>
      </c>
      <c r="T31" s="20">
        <f>SQRT((Sheet4!$B31-Sheet4!$B$20)^2+(Sheet4!$C31-Sheet4!$C$20)^2)</f>
        <v>63.234879615604264</v>
      </c>
      <c r="U31" s="20">
        <f>SQRT((Sheet4!$B31-Sheet4!$B$21)^2+(Sheet4!$C31-Sheet4!$C$21)^2)</f>
        <v>104.67592846495334</v>
      </c>
      <c r="V31" s="20">
        <f>SQRT((Sheet4!$B31-Sheet4!$B$22)^2+(Sheet4!$C31-Sheet4!$C$22)^2)</f>
        <v>149.85409570645709</v>
      </c>
      <c r="W31" s="20">
        <f>SQRT((Sheet4!$B31-Sheet4!$B$23)^2+(Sheet4!$C31-Sheet4!$C$23)^2)</f>
        <v>17.861970775925375</v>
      </c>
      <c r="X31" s="20">
        <f>SQRT((Sheet4!$B31-Sheet4!$B$24)^2+(Sheet4!$C31-Sheet4!$C$24)^2)</f>
        <v>123.72974581724468</v>
      </c>
      <c r="Y31" s="20">
        <f>SQRT((Sheet4!$B31-Sheet4!$B$25)^2+(Sheet4!$C31-Sheet4!$C$25)^2)</f>
        <v>128.68597437172411</v>
      </c>
      <c r="Z31" s="20">
        <f>SQRT((Sheet4!$B31-Sheet4!$B$26)^2+(Sheet4!$C31-Sheet4!$C$26)^2)</f>
        <v>179.40445925338648</v>
      </c>
      <c r="AA31" s="20">
        <f>SQRT((Sheet4!$B31-Sheet4!$B$27)^2+(Sheet4!$C31-Sheet4!$C$27)^2)</f>
        <v>37.995394457749804</v>
      </c>
      <c r="AB31" s="20">
        <f>SQRT((Sheet4!$B31-Sheet4!$B$28)^2+(Sheet4!$C31-Sheet4!$C$28)^2)</f>
        <v>50.348088345040651</v>
      </c>
      <c r="AC31" s="20">
        <f>SQRT((Sheet4!$B31-Sheet4!$B$29)^2+(Sheet4!$C31-Sheet4!$C$29)^2)</f>
        <v>38.326231226146433</v>
      </c>
      <c r="AD31" s="20">
        <f>SQRT((Sheet4!$B31-Sheet4!$B$30)^2+(Sheet4!$C31-Sheet4!$C$30)^2)</f>
        <v>11.088733020503243</v>
      </c>
      <c r="AE31" s="20">
        <f>SQRT((Sheet4!$B31-Sheet4!$B$31)^2+(Sheet4!$C31-Sheet4!$C$31)^2)</f>
        <v>0</v>
      </c>
    </row>
    <row r="32" spans="1:32" x14ac:dyDescent="0.2">
      <c r="A32" s="15" t="s">
        <v>48</v>
      </c>
      <c r="B32" s="20">
        <f>SQRT((Sheet4!B32-Sheet4!B$2)^2+(Sheet4!C32-Sheet4!C$2)^2)</f>
        <v>126.64852940322659</v>
      </c>
      <c r="C32" s="20">
        <f>SQRT((Sheet4!$B32-Sheet4!$B$3)^2+(Sheet4!$C32-Sheet4!$C$3)^2)</f>
        <v>83.850163983143119</v>
      </c>
      <c r="D32" s="20">
        <f>SQRT((Sheet4!$B32-Sheet4!$B$4)^2+(Sheet4!$C32-Sheet4!$C$4)^2)</f>
        <v>88.770321617081024</v>
      </c>
      <c r="E32" s="20">
        <f>SQRT((Sheet4!$B32-Sheet4!$B$5)^2+(Sheet4!$C32-Sheet4!$C$5)^2)</f>
        <v>85.513156882435354</v>
      </c>
      <c r="F32" s="20">
        <f>SQRT((Sheet4!$B32-Sheet4!$B$6)^2+(Sheet4!$C32-Sheet4!$C$6)^2)</f>
        <v>99.356982643395639</v>
      </c>
      <c r="G32" s="20">
        <f>SQRT((Sheet4!$B32-Sheet4!$B$7)^2+(Sheet4!$C32-Sheet4!$C$7)^2)</f>
        <v>95.908498059348162</v>
      </c>
      <c r="H32" s="20">
        <f>SQRT((Sheet4!$B32-Sheet4!$B$8)^2+(Sheet4!$C32-Sheet4!$C$8)^2)</f>
        <v>87.815374508112143</v>
      </c>
      <c r="I32" s="20">
        <f>SQRT((Sheet4!$B32-Sheet4!$B$9)^2+(Sheet4!$C32-Sheet4!$C$9)^2)</f>
        <v>89.642902675002645</v>
      </c>
      <c r="J32" s="20">
        <f>SQRT((Sheet4!$B32-Sheet4!$B32)^2+(Sheet4!$C32-Sheet4!$C$10)^2)</f>
        <v>25.100000000000364</v>
      </c>
      <c r="K32" s="20">
        <f>SQRT((Sheet4!$B32-Sheet4!$B$11)^2+(Sheet4!$C32-Sheet4!$C$11)^2)</f>
        <v>152.23823435655055</v>
      </c>
      <c r="L32" s="20">
        <f>SQRT((Sheet4!$B32-Sheet4!$B$12)^2+(Sheet4!$C32-Sheet4!$C$12)^2)</f>
        <v>87.622828075793151</v>
      </c>
      <c r="M32" s="20">
        <f>SQRT((Sheet4!$B32-Sheet4!$B$13)^2+(Sheet4!$C32-Sheet4!$C$13)^2)</f>
        <v>121.15065001889167</v>
      </c>
      <c r="N32" s="20">
        <f>SQRT((Sheet4!$B32-Sheet4!$B$14)^2+(Sheet4!$C32-Sheet4!$C$14)^2)</f>
        <v>122.1795809454262</v>
      </c>
      <c r="O32" s="20">
        <f>SQRT((Sheet4!$B32-Sheet4!$B$15)^2+(Sheet4!$C32-Sheet4!$C$15)^2)</f>
        <v>109.39602369373391</v>
      </c>
      <c r="P32" s="20">
        <f>SQRT((Sheet4!$B32-Sheet4!$B$16)^2+(Sheet4!$C32-Sheet4!$C$16)^2)</f>
        <v>105.95871837654504</v>
      </c>
      <c r="Q32" s="20">
        <f>SQRT((Sheet4!$B32-Sheet4!$B$17)^2+(Sheet4!$C32-Sheet4!$C$17)^2)</f>
        <v>100.67810089587513</v>
      </c>
      <c r="R32" s="20">
        <f>SQRT((Sheet4!$B32-Sheet4!$B$18)^2+(Sheet4!$C32-Sheet4!$C$18)^2)</f>
        <v>109.53036108769109</v>
      </c>
      <c r="S32" s="20">
        <f>SQRT((Sheet4!$B32-Sheet4!$B$19)^2+(Sheet4!$C32-Sheet4!$C$19)^2)</f>
        <v>92.555334800323621</v>
      </c>
      <c r="T32" s="20">
        <f>SQRT((Sheet4!$B32-Sheet4!$B$20)^2+(Sheet4!$C32-Sheet4!$C$20)^2)</f>
        <v>91.957435805920611</v>
      </c>
      <c r="U32" s="20">
        <f>SQRT((Sheet4!$B32-Sheet4!$B$21)^2+(Sheet4!$C32-Sheet4!$C$21)^2)</f>
        <v>121.61402057328758</v>
      </c>
      <c r="V32" s="20">
        <f>SQRT((Sheet4!$B32-Sheet4!$B$22)^2+(Sheet4!$C32-Sheet4!$C$22)^2)</f>
        <v>140.72075184563226</v>
      </c>
      <c r="W32" s="20">
        <f>SQRT((Sheet4!$B32-Sheet4!$B$23)^2+(Sheet4!$C32-Sheet4!$C$23)^2)</f>
        <v>81.28892913552265</v>
      </c>
      <c r="X32" s="20">
        <f>SQRT((Sheet4!$B32-Sheet4!$B$24)^2+(Sheet4!$C32-Sheet4!$C$24)^2)</f>
        <v>157.00538207335441</v>
      </c>
      <c r="Y32" s="20">
        <f>SQRT((Sheet4!$B32-Sheet4!$B$25)^2+(Sheet4!$C32-Sheet4!$C$25)^2)</f>
        <v>160.15248983390799</v>
      </c>
      <c r="Z32" s="20">
        <f>SQRT((Sheet4!$B32-Sheet4!$B$26)^2+(Sheet4!$C32-Sheet4!$C$26)^2)</f>
        <v>175.2420611611266</v>
      </c>
      <c r="AA32" s="20">
        <f>SQRT((Sheet4!$B32-Sheet4!$B$27)^2+(Sheet4!$C32-Sheet4!$C$27)^2)</f>
        <v>96.495854833251613</v>
      </c>
      <c r="AB32" s="20">
        <f>SQRT((Sheet4!$B32-Sheet4!$B$28)^2+(Sheet4!$C32-Sheet4!$C$28)^2)</f>
        <v>107.63015376742709</v>
      </c>
      <c r="AC32" s="20">
        <f>SQRT((Sheet4!$B32-Sheet4!$B$29)^2+(Sheet4!$C32-Sheet4!$C$29)^2)</f>
        <v>98.139492560335071</v>
      </c>
      <c r="AD32" s="20">
        <f>SQRT((Sheet4!$B32-Sheet4!$B$30)^2+(Sheet4!$C32-Sheet4!$C$30)^2)</f>
        <v>55.887207838645992</v>
      </c>
      <c r="AE32" s="20">
        <f>SQRT((Sheet4!$B32-Sheet4!$B$31)^2+(Sheet4!$C32-Sheet4!$C$31)^2)</f>
        <v>63.754058694329252</v>
      </c>
      <c r="AF32" s="20">
        <f>SQRT((Sheet4!$B32-Sheet4!$B$32)^2+(Sheet4!$C32-Sheet4!$C$32)^2)</f>
        <v>0</v>
      </c>
    </row>
    <row r="33" spans="1:38" x14ac:dyDescent="0.2">
      <c r="A33" s="15" t="s">
        <v>49</v>
      </c>
      <c r="B33" s="20">
        <f>SQRT((Sheet4!B33-Sheet4!B$2)^2+(Sheet4!C33-Sheet4!C$2)^2)</f>
        <v>133.70613299321695</v>
      </c>
      <c r="C33" s="20">
        <f>SQRT((Sheet4!$B33-Sheet4!$B$3)^2+(Sheet4!$C33-Sheet4!$C$3)^2)</f>
        <v>105.56291962616369</v>
      </c>
      <c r="D33" s="20">
        <f>SQRT((Sheet4!$B33-Sheet4!$B$4)^2+(Sheet4!$C33-Sheet4!$C$4)^2)</f>
        <v>106.55838775056615</v>
      </c>
      <c r="E33" s="20">
        <f>SQRT((Sheet4!$B33-Sheet4!$B$5)^2+(Sheet4!$C33-Sheet4!$C$5)^2)</f>
        <v>101.17321779996892</v>
      </c>
      <c r="F33" s="20">
        <f>SQRT((Sheet4!$B33-Sheet4!$B$6)^2+(Sheet4!$C33-Sheet4!$C$6)^2)</f>
        <v>75.470855301897402</v>
      </c>
      <c r="G33" s="20">
        <f>SQRT((Sheet4!$B33-Sheet4!$B$7)^2+(Sheet4!$C33-Sheet4!$C$7)^2)</f>
        <v>113.12736185379707</v>
      </c>
      <c r="H33" s="20">
        <f>SQRT((Sheet4!$B33-Sheet4!$B$8)^2+(Sheet4!$C33-Sheet4!$C$8)^2)</f>
        <v>108.33882037386206</v>
      </c>
      <c r="I33" s="20">
        <f>SQRT((Sheet4!$B33-Sheet4!$B$9)^2+(Sheet4!$C33-Sheet4!$C$9)^2)</f>
        <v>86.567257089502263</v>
      </c>
      <c r="J33" s="20">
        <f>SQRT((Sheet4!$B33-Sheet4!$B33)^2+(Sheet4!$C33-Sheet4!$C$10)^2)</f>
        <v>50.299999999999272</v>
      </c>
      <c r="K33" s="20">
        <f>SQRT((Sheet4!$B33-Sheet4!$B$11)^2+(Sheet4!$C33-Sheet4!$C$11)^2)</f>
        <v>19.768662069042332</v>
      </c>
      <c r="L33" s="20">
        <f>SQRT((Sheet4!$B33-Sheet4!$B$12)^2+(Sheet4!$C33-Sheet4!$C$12)^2)</f>
        <v>102.37069893284867</v>
      </c>
      <c r="M33" s="20">
        <f>SQRT((Sheet4!$B33-Sheet4!$B$13)^2+(Sheet4!$C33-Sheet4!$C$13)^2)</f>
        <v>126.69411983197908</v>
      </c>
      <c r="N33" s="20">
        <f>SQRT((Sheet4!$B33-Sheet4!$B$14)^2+(Sheet4!$C33-Sheet4!$C$14)^2)</f>
        <v>133.04333880356364</v>
      </c>
      <c r="O33" s="20">
        <f>SQRT((Sheet4!$B33-Sheet4!$B$15)^2+(Sheet4!$C33-Sheet4!$C$15)^2)</f>
        <v>119.50167362844726</v>
      </c>
      <c r="P33" s="20">
        <f>SQRT((Sheet4!$B33-Sheet4!$B$16)^2+(Sheet4!$C33-Sheet4!$C$16)^2)</f>
        <v>124.95379145908251</v>
      </c>
      <c r="Q33" s="20">
        <f>SQRT((Sheet4!$B33-Sheet4!$B$17)^2+(Sheet4!$C33-Sheet4!$C$17)^2)</f>
        <v>101.08610191317086</v>
      </c>
      <c r="R33" s="20">
        <f>SQRT((Sheet4!$B33-Sheet4!$B$18)^2+(Sheet4!$C33-Sheet4!$C$18)^2)</f>
        <v>94.118754772893197</v>
      </c>
      <c r="S33" s="20">
        <f>SQRT((Sheet4!$B33-Sheet4!$B$19)^2+(Sheet4!$C33-Sheet4!$C$19)^2)</f>
        <v>100.17170259110063</v>
      </c>
      <c r="T33" s="20">
        <f>SQRT((Sheet4!$B33-Sheet4!$B$20)^2+(Sheet4!$C33-Sheet4!$C$20)^2)</f>
        <v>104.60043020944035</v>
      </c>
      <c r="U33" s="20">
        <f>SQRT((Sheet4!$B33-Sheet4!$B$21)^2+(Sheet4!$C33-Sheet4!$C$21)^2)</f>
        <v>63.042287395048788</v>
      </c>
      <c r="V33" s="20">
        <f>SQRT((Sheet4!$B33-Sheet4!$B$22)^2+(Sheet4!$C33-Sheet4!$C$22)^2)</f>
        <v>43.331858949276757</v>
      </c>
      <c r="W33" s="20">
        <f>SQRT((Sheet4!$B33-Sheet4!$B$23)^2+(Sheet4!$C33-Sheet4!$C$23)^2)</f>
        <v>173.12033387213631</v>
      </c>
      <c r="X33" s="20">
        <f>SQRT((Sheet4!$B33-Sheet4!$B$24)^2+(Sheet4!$C33-Sheet4!$C$24)^2)</f>
        <v>76.737539705153253</v>
      </c>
      <c r="Y33" s="20">
        <f>SQRT((Sheet4!$B33-Sheet4!$B$25)^2+(Sheet4!$C33-Sheet4!$C$25)^2)</f>
        <v>71.511817205269622</v>
      </c>
      <c r="Z33" s="20">
        <f>SQRT((Sheet4!$B33-Sheet4!$B$26)^2+(Sheet4!$C33-Sheet4!$C$26)^2)</f>
        <v>27.181243532995836</v>
      </c>
      <c r="AA33" s="20">
        <f>SQRT((Sheet4!$B33-Sheet4!$B$27)^2+(Sheet4!$C33-Sheet4!$C$27)^2)</f>
        <v>149.86010142796451</v>
      </c>
      <c r="AB33" s="20">
        <f>SQRT((Sheet4!$B33-Sheet4!$B$28)^2+(Sheet4!$C33-Sheet4!$C$28)^2)</f>
        <v>205.40099805015524</v>
      </c>
      <c r="AC33" s="20">
        <f>SQRT((Sheet4!$B33-Sheet4!$B$29)^2+(Sheet4!$C33-Sheet4!$C$29)^2)</f>
        <v>193.09210237604231</v>
      </c>
      <c r="AD33" s="20">
        <f>SQRT((Sheet4!$B33-Sheet4!$B$30)^2+(Sheet4!$C33-Sheet4!$C$30)^2)</f>
        <v>173.24485562347868</v>
      </c>
      <c r="AE33" s="20">
        <f>SQRT((Sheet4!$B33-Sheet4!$B$31)^2+(Sheet4!$C33-Sheet4!$C$31)^2)</f>
        <v>166.62802885469142</v>
      </c>
      <c r="AF33" s="20">
        <f>SQRT((Sheet4!$B33-Sheet4!$B$32)^2+(Sheet4!$C33-Sheet4!$C$32)^2)</f>
        <v>172.00674405383049</v>
      </c>
      <c r="AG33" s="20">
        <f>SQRT((Sheet4!$B33-Sheet4!$B$33)^2+(Sheet4!$C33-Sheet4!$C$33)^2)</f>
        <v>0</v>
      </c>
    </row>
    <row r="34" spans="1:38" x14ac:dyDescent="0.2">
      <c r="A34" s="15" t="s">
        <v>50</v>
      </c>
      <c r="B34" s="20">
        <f>SQRT((Sheet4!B34-Sheet4!B$2)^2+(Sheet4!C34-Sheet4!C$2)^2)</f>
        <v>98.548769652390874</v>
      </c>
      <c r="C34" s="20">
        <f>SQRT((Sheet4!$B34-Sheet4!$B$3)^2+(Sheet4!$C34-Sheet4!$C$3)^2)</f>
        <v>81.498220839476303</v>
      </c>
      <c r="D34" s="20">
        <f>SQRT((Sheet4!$B34-Sheet4!$B$4)^2+(Sheet4!$C34-Sheet4!$C$4)^2)</f>
        <v>82.607505712253456</v>
      </c>
      <c r="E34" s="20">
        <f>SQRT((Sheet4!$B34-Sheet4!$B$5)^2+(Sheet4!$C34-Sheet4!$C$5)^2)</f>
        <v>85.441968610279716</v>
      </c>
      <c r="F34" s="20">
        <f>SQRT((Sheet4!$B34-Sheet4!$B$6)^2+(Sheet4!$C34-Sheet4!$C$6)^2)</f>
        <v>110.7330122411564</v>
      </c>
      <c r="G34" s="20">
        <f>SQRT((Sheet4!$B34-Sheet4!$B$7)^2+(Sheet4!$C34-Sheet4!$C$7)^2)</f>
        <v>82.386224576685208</v>
      </c>
      <c r="H34" s="20">
        <f>SQRT((Sheet4!$B34-Sheet4!$B$8)^2+(Sheet4!$C34-Sheet4!$C$8)^2)</f>
        <v>80.958569651396473</v>
      </c>
      <c r="I34" s="20">
        <f>SQRT((Sheet4!$B34-Sheet4!$B$9)^2+(Sheet4!$C34-Sheet4!$C$9)^2)</f>
        <v>99.560735232319416</v>
      </c>
      <c r="J34" s="20">
        <f>SQRT((Sheet4!$B34-Sheet4!$B34)^2+(Sheet4!$C34-Sheet4!$C$10)^2)</f>
        <v>74.400000000000546</v>
      </c>
      <c r="K34" s="20">
        <f>SQRT((Sheet4!$B34-Sheet4!$B$11)^2+(Sheet4!$C34-Sheet4!$C$11)^2)</f>
        <v>166.9706860499773</v>
      </c>
      <c r="L34" s="20">
        <f>SQRT((Sheet4!$B34-Sheet4!$B$12)^2+(Sheet4!$C34-Sheet4!$C$12)^2)</f>
        <v>85.146520774486291</v>
      </c>
      <c r="M34" s="20">
        <f>SQRT((Sheet4!$B34-Sheet4!$B$13)^2+(Sheet4!$C34-Sheet4!$C$13)^2)</f>
        <v>96.135373302442659</v>
      </c>
      <c r="N34" s="20">
        <f>SQRT((Sheet4!$B34-Sheet4!$B$14)^2+(Sheet4!$C34-Sheet4!$C$14)^2)</f>
        <v>94.506401899553865</v>
      </c>
      <c r="O34" s="20">
        <f>SQRT((Sheet4!$B34-Sheet4!$B$15)^2+(Sheet4!$C34-Sheet4!$C$15)^2)</f>
        <v>89.005280742212179</v>
      </c>
      <c r="P34" s="20">
        <f>SQRT((Sheet4!$B34-Sheet4!$B$16)^2+(Sheet4!$C34-Sheet4!$C$16)^2)</f>
        <v>83.555490543710008</v>
      </c>
      <c r="Q34" s="20">
        <f>SQRT((Sheet4!$B34-Sheet4!$B$17)^2+(Sheet4!$C34-Sheet4!$C$17)^2)</f>
        <v>92.281146503497752</v>
      </c>
      <c r="R34" s="20">
        <f>SQRT((Sheet4!$B34-Sheet4!$B$18)^2+(Sheet4!$C34-Sheet4!$C$18)^2)</f>
        <v>101.67148076033901</v>
      </c>
      <c r="S34" s="20">
        <f>SQRT((Sheet4!$B34-Sheet4!$B$19)^2+(Sheet4!$C34-Sheet4!$C$19)^2)</f>
        <v>88.632386857175632</v>
      </c>
      <c r="T34" s="20">
        <f>SQRT((Sheet4!$B34-Sheet4!$B$20)^2+(Sheet4!$C34-Sheet4!$C$20)^2)</f>
        <v>85.396018642557308</v>
      </c>
      <c r="U34" s="20">
        <f>SQRT((Sheet4!$B34-Sheet4!$B$21)^2+(Sheet4!$C34-Sheet4!$C$21)^2)</f>
        <v>125.57276774842579</v>
      </c>
      <c r="V34" s="20">
        <f>SQRT((Sheet4!$B34-Sheet4!$B$22)^2+(Sheet4!$C34-Sheet4!$C$22)^2)</f>
        <v>164.63007015730781</v>
      </c>
      <c r="W34" s="20">
        <f>SQRT((Sheet4!$B34-Sheet4!$B$23)^2+(Sheet4!$C34-Sheet4!$C$23)^2)</f>
        <v>36.954566700206392</v>
      </c>
      <c r="X34" s="20">
        <f>SQRT((Sheet4!$B34-Sheet4!$B$24)^2+(Sheet4!$C34-Sheet4!$C$24)^2)</f>
        <v>148.1892033854019</v>
      </c>
      <c r="Y34" s="20">
        <f>SQRT((Sheet4!$B34-Sheet4!$B$25)^2+(Sheet4!$C34-Sheet4!$C$25)^2)</f>
        <v>152.92628943383176</v>
      </c>
      <c r="Z34" s="20">
        <f>SQRT((Sheet4!$B34-Sheet4!$B$26)^2+(Sheet4!$C34-Sheet4!$C$26)^2)</f>
        <v>196.17280647429226</v>
      </c>
      <c r="AA34" s="20">
        <f>SQRT((Sheet4!$B34-Sheet4!$B$27)^2+(Sheet4!$C34-Sheet4!$C$27)^2)</f>
        <v>63.106418057120031</v>
      </c>
      <c r="AB34" s="20">
        <f>SQRT((Sheet4!$B34-Sheet4!$B$28)^2+(Sheet4!$C34-Sheet4!$C$28)^2)</f>
        <v>56.026600824965143</v>
      </c>
      <c r="AC34" s="20">
        <f>SQRT((Sheet4!$B34-Sheet4!$B$29)^2+(Sheet4!$C34-Sheet4!$C$29)^2)</f>
        <v>47.865749759092004</v>
      </c>
      <c r="AD34" s="20">
        <f>SQRT((Sheet4!$B34-Sheet4!$B$30)^2+(Sheet4!$C34-Sheet4!$C$30)^2)</f>
        <v>14.807092894960848</v>
      </c>
      <c r="AE34" s="20">
        <f>SQRT((Sheet4!$B34-Sheet4!$B$31)^2+(Sheet4!$C34-Sheet4!$C$31)^2)</f>
        <v>25.550146770615648</v>
      </c>
      <c r="AF34" s="20">
        <f>SQRT((Sheet4!$B34-Sheet4!$B$32)^2+(Sheet4!$C34-Sheet4!$C$32)^2)</f>
        <v>52.083874663853649</v>
      </c>
      <c r="AG34" s="20">
        <f>SQRT((Sheet4!$B34-Sheet4!$B$33)^2+(Sheet4!$C34-Sheet4!$C$33)^2)</f>
        <v>185.8465227008565</v>
      </c>
      <c r="AH34" s="20">
        <f>SQRT((Sheet4!$B34-Sheet4!$B$34)^2+(Sheet4!$C34-Sheet4!$C$34)^2)</f>
        <v>0</v>
      </c>
    </row>
    <row r="35" spans="1:38" x14ac:dyDescent="0.2">
      <c r="A35" s="15" t="s">
        <v>51</v>
      </c>
      <c r="B35" s="20">
        <f>SQRT((Sheet4!B35-Sheet4!B$2)^2+(Sheet4!C35-Sheet4!C$2)^2)</f>
        <v>115.80431770879699</v>
      </c>
      <c r="C35" s="20">
        <f>SQRT((Sheet4!$B35-Sheet4!$B$3)^2+(Sheet4!$C35-Sheet4!$C$3)^2)</f>
        <v>98.268713230610643</v>
      </c>
      <c r="D35" s="20">
        <f>SQRT((Sheet4!$B35-Sheet4!$B$4)^2+(Sheet4!$C35-Sheet4!$C$4)^2)</f>
        <v>99.776249678968838</v>
      </c>
      <c r="E35" s="20">
        <f>SQRT((Sheet4!$B35-Sheet4!$B$5)^2+(Sheet4!$C35-Sheet4!$C$5)^2)</f>
        <v>102.02945653094483</v>
      </c>
      <c r="F35" s="20">
        <f>SQRT((Sheet4!$B35-Sheet4!$B$6)^2+(Sheet4!$C35-Sheet4!$C$6)^2)</f>
        <v>126.20023771768419</v>
      </c>
      <c r="G35" s="20">
        <f>SQRT((Sheet4!$B35-Sheet4!$B$7)^2+(Sheet4!$C35-Sheet4!$C$7)^2)</f>
        <v>100.04024190294606</v>
      </c>
      <c r="H35" s="20">
        <f>SQRT((Sheet4!$B35-Sheet4!$B$8)^2+(Sheet4!$C35-Sheet4!$C$8)^2)</f>
        <v>98.163384212240558</v>
      </c>
      <c r="I35" s="20">
        <f>SQRT((Sheet4!$B35-Sheet4!$B$9)^2+(Sheet4!$C35-Sheet4!$C$9)^2)</f>
        <v>115.06050582193667</v>
      </c>
      <c r="J35" s="20">
        <f>SQRT((Sheet4!$B35-Sheet4!$B35)^2+(Sheet4!$C35-Sheet4!$C$10)^2)</f>
        <v>78.5</v>
      </c>
      <c r="K35" s="20">
        <f>SQRT((Sheet4!$B35-Sheet4!$B$11)^2+(Sheet4!$C35-Sheet4!$C$11)^2)</f>
        <v>182.48104011102069</v>
      </c>
      <c r="L35" s="20">
        <f>SQRT((Sheet4!$B35-Sheet4!$B$12)^2+(Sheet4!$C35-Sheet4!$C$12)^2)</f>
        <v>101.99789213508271</v>
      </c>
      <c r="M35" s="20">
        <f>SQRT((Sheet4!$B35-Sheet4!$B$13)^2+(Sheet4!$C35-Sheet4!$C$13)^2)</f>
        <v>113.67290794204213</v>
      </c>
      <c r="N35" s="20">
        <f>SQRT((Sheet4!$B35-Sheet4!$B$14)^2+(Sheet4!$C35-Sheet4!$C$14)^2)</f>
        <v>111.8402432043135</v>
      </c>
      <c r="O35" s="20">
        <f>SQRT((Sheet4!$B35-Sheet4!$B$15)^2+(Sheet4!$C35-Sheet4!$C$15)^2)</f>
        <v>106.76703611133904</v>
      </c>
      <c r="P35" s="20">
        <f>SQRT((Sheet4!$B35-Sheet4!$B$16)^2+(Sheet4!$C35-Sheet4!$C$16)^2)</f>
        <v>101.28622808654683</v>
      </c>
      <c r="Q35" s="20">
        <f>SQRT((Sheet4!$B35-Sheet4!$B$17)^2+(Sheet4!$C35-Sheet4!$C$17)^2)</f>
        <v>109.7335409070534</v>
      </c>
      <c r="R35" s="20">
        <f>SQRT((Sheet4!$B35-Sheet4!$B$18)^2+(Sheet4!$C35-Sheet4!$C$18)^2)</f>
        <v>119.16261997791054</v>
      </c>
      <c r="S35" s="20">
        <f>SQRT((Sheet4!$B35-Sheet4!$B$19)^2+(Sheet4!$C35-Sheet4!$C$19)^2)</f>
        <v>105.6836789670003</v>
      </c>
      <c r="T35" s="20">
        <f>SQRT((Sheet4!$B35-Sheet4!$B$20)^2+(Sheet4!$C35-Sheet4!$C$20)^2)</f>
        <v>102.63771236733571</v>
      </c>
      <c r="U35" s="20">
        <f>SQRT((Sheet4!$B35-Sheet4!$B$21)^2+(Sheet4!$C35-Sheet4!$C$21)^2)</f>
        <v>142.22608762108305</v>
      </c>
      <c r="V35" s="20">
        <f>SQRT((Sheet4!$B35-Sheet4!$B$22)^2+(Sheet4!$C35-Sheet4!$C$22)^2)</f>
        <v>178.39024637014194</v>
      </c>
      <c r="W35" s="20">
        <f>SQRT((Sheet4!$B35-Sheet4!$B$23)^2+(Sheet4!$C35-Sheet4!$C$23)^2)</f>
        <v>52.442921352647879</v>
      </c>
      <c r="X35" s="20">
        <f>SQRT((Sheet4!$B35-Sheet4!$B$24)^2+(Sheet4!$C35-Sheet4!$C$24)^2)</f>
        <v>165.89352006633635</v>
      </c>
      <c r="Y35" s="20">
        <f>SQRT((Sheet4!$B35-Sheet4!$B$25)^2+(Sheet4!$C35-Sheet4!$C$25)^2)</f>
        <v>170.5831468815135</v>
      </c>
      <c r="Z35" s="20">
        <f>SQRT((Sheet4!$B35-Sheet4!$B$26)^2+(Sheet4!$C35-Sheet4!$C$26)^2)</f>
        <v>210.75419331534056</v>
      </c>
      <c r="AA35" s="20">
        <f>SQRT((Sheet4!$B35-Sheet4!$B$27)^2+(Sheet4!$C35-Sheet4!$C$27)^2)</f>
        <v>80.206234171665287</v>
      </c>
      <c r="AB35" s="20">
        <f>SQRT((Sheet4!$B35-Sheet4!$B$28)^2+(Sheet4!$C35-Sheet4!$C$28)^2)</f>
        <v>63.357398936509639</v>
      </c>
      <c r="AC35" s="20">
        <f>SQRT((Sheet4!$B35-Sheet4!$B$29)^2+(Sheet4!$C35-Sheet4!$C$29)^2)</f>
        <v>58.215891301259369</v>
      </c>
      <c r="AD35" s="20">
        <f>SQRT((Sheet4!$B35-Sheet4!$B$30)^2+(Sheet4!$C35-Sheet4!$C$30)^2)</f>
        <v>32.582971012478119</v>
      </c>
      <c r="AE35" s="20">
        <f>SQRT((Sheet4!$B35-Sheet4!$B$31)^2+(Sheet4!$C35-Sheet4!$C$31)^2)</f>
        <v>43.177887859412415</v>
      </c>
      <c r="AF35" s="20">
        <f>SQRT((Sheet4!$B35-Sheet4!$B$32)^2+(Sheet4!$C35-Sheet4!$C$32)^2)</f>
        <v>53.40234077266615</v>
      </c>
      <c r="AG35" s="20">
        <f>SQRT((Sheet4!$B35-Sheet4!$B$33)^2+(Sheet4!$C35-Sheet4!$C$33)^2)</f>
        <v>201.60716753131527</v>
      </c>
      <c r="AH35" s="20">
        <f>SQRT((Sheet4!$B35-Sheet4!$B$34)^2+(Sheet4!$C35-Sheet4!$C$34)^2)</f>
        <v>17.77920133189323</v>
      </c>
      <c r="AI35" s="20">
        <f>SQRT((Sheet4!$B35-Sheet4!$B$35)^2+(Sheet4!$C35-Sheet4!$C$35)^2)</f>
        <v>0</v>
      </c>
    </row>
    <row r="36" spans="1:38" x14ac:dyDescent="0.2">
      <c r="A36" s="15" t="s">
        <v>52</v>
      </c>
      <c r="B36" s="20">
        <f>SQRT((Sheet4!B36-Sheet4!B$2)^2+(Sheet4!C36-Sheet4!C$2)^2)</f>
        <v>120.0976269540743</v>
      </c>
      <c r="C36" s="20">
        <f>SQRT((Sheet4!$B36-Sheet4!$B$3)^2+(Sheet4!$C36-Sheet4!$C$3)^2)</f>
        <v>93.622326397072683</v>
      </c>
      <c r="D36" s="20">
        <f>SQRT((Sheet4!$B36-Sheet4!$B$4)^2+(Sheet4!$C36-Sheet4!$C$4)^2)</f>
        <v>96.291328789252745</v>
      </c>
      <c r="E36" s="20">
        <f>SQRT((Sheet4!$B36-Sheet4!$B$5)^2+(Sheet4!$C36-Sheet4!$C$5)^2)</f>
        <v>96.839712928116398</v>
      </c>
      <c r="F36" s="20">
        <f>SQRT((Sheet4!$B36-Sheet4!$B$6)^2+(Sheet4!$C36-Sheet4!$C$6)^2)</f>
        <v>118.3460180994698</v>
      </c>
      <c r="G36" s="20">
        <f>SQRT((Sheet4!$B36-Sheet4!$B$7)^2+(Sheet4!$C36-Sheet4!$C$7)^2)</f>
        <v>98.836683473293419</v>
      </c>
      <c r="H36" s="20">
        <f>SQRT((Sheet4!$B36-Sheet4!$B$8)^2+(Sheet4!$C36-Sheet4!$C$8)^2)</f>
        <v>94.83612181020473</v>
      </c>
      <c r="I36" s="20">
        <f>SQRT((Sheet4!$B36-Sheet4!$B$9)^2+(Sheet4!$C36-Sheet4!$C$9)^2)</f>
        <v>107.42159931782793</v>
      </c>
      <c r="J36" s="20">
        <f>SQRT((Sheet4!$B36-Sheet4!$B36)^2+(Sheet4!$C36-Sheet4!$C$10)^2)</f>
        <v>61.300000000000182</v>
      </c>
      <c r="K36" s="20">
        <f>SQRT((Sheet4!$B36-Sheet4!$B$11)^2+(Sheet4!$C36-Sheet4!$C$11)^2)</f>
        <v>174.21036134512781</v>
      </c>
      <c r="L36" s="20">
        <f>SQRT((Sheet4!$B36-Sheet4!$B$12)^2+(Sheet4!$C36-Sheet4!$C$12)^2)</f>
        <v>97.495281937127615</v>
      </c>
      <c r="M36" s="20">
        <f>SQRT((Sheet4!$B36-Sheet4!$B$13)^2+(Sheet4!$C36-Sheet4!$C$13)^2)</f>
        <v>116.77435506137466</v>
      </c>
      <c r="N36" s="20">
        <f>SQRT((Sheet4!$B36-Sheet4!$B$14)^2+(Sheet4!$C36-Sheet4!$C$14)^2)</f>
        <v>115.87337916881511</v>
      </c>
      <c r="O36" s="20">
        <f>SQRT((Sheet4!$B36-Sheet4!$B$15)^2+(Sheet4!$C36-Sheet4!$C$15)^2)</f>
        <v>108.04739700705426</v>
      </c>
      <c r="P36" s="20">
        <f>SQRT((Sheet4!$B36-Sheet4!$B$16)^2+(Sheet4!$C36-Sheet4!$C$16)^2)</f>
        <v>103.10121240800228</v>
      </c>
      <c r="Q36" s="20">
        <f>SQRT((Sheet4!$B36-Sheet4!$B$17)^2+(Sheet4!$C36-Sheet4!$C$17)^2)</f>
        <v>107.20153916805486</v>
      </c>
      <c r="R36" s="20">
        <f>SQRT((Sheet4!$B36-Sheet4!$B$18)^2+(Sheet4!$C36-Sheet4!$C$18)^2)</f>
        <v>116.68680302416365</v>
      </c>
      <c r="S36" s="20">
        <f>SQRT((Sheet4!$B36-Sheet4!$B$19)^2+(Sheet4!$C36-Sheet4!$C$19)^2)</f>
        <v>101.70270399551828</v>
      </c>
      <c r="T36" s="20">
        <f>SQRT((Sheet4!$B36-Sheet4!$B$20)^2+(Sheet4!$C36-Sheet4!$C$20)^2)</f>
        <v>99.356429082369814</v>
      </c>
      <c r="U36" s="20">
        <f>SQRT((Sheet4!$B36-Sheet4!$B$21)^2+(Sheet4!$C36-Sheet4!$C$21)^2)</f>
        <v>136.63857434853463</v>
      </c>
      <c r="V36" s="20">
        <f>SQRT((Sheet4!$B36-Sheet4!$B$22)^2+(Sheet4!$C36-Sheet4!$C$22)^2)</f>
        <v>167.62159765376299</v>
      </c>
      <c r="W36" s="20">
        <f>SQRT((Sheet4!$B36-Sheet4!$B$23)^2+(Sheet4!$C36-Sheet4!$C$23)^2)</f>
        <v>61.045065320630343</v>
      </c>
      <c r="X36" s="20">
        <f>SQRT((Sheet4!$B36-Sheet4!$B$24)^2+(Sheet4!$C36-Sheet4!$C$24)^2)</f>
        <v>164.44603978205126</v>
      </c>
      <c r="Y36" s="20">
        <f>SQRT((Sheet4!$B36-Sheet4!$B$25)^2+(Sheet4!$C36-Sheet4!$C$25)^2)</f>
        <v>168.68470588645562</v>
      </c>
      <c r="Z36" s="20">
        <f>SQRT((Sheet4!$B36-Sheet4!$B$26)^2+(Sheet4!$C36-Sheet4!$C$26)^2)</f>
        <v>200.89552010933446</v>
      </c>
      <c r="AA36" s="20">
        <f>SQRT((Sheet4!$B36-Sheet4!$B$27)^2+(Sheet4!$C36-Sheet4!$C$27)^2)</f>
        <v>85.362755344470983</v>
      </c>
      <c r="AB36" s="20">
        <f>SQRT((Sheet4!$B36-Sheet4!$B$28)^2+(Sheet4!$C36-Sheet4!$C$28)^2)</f>
        <v>78.373975272408046</v>
      </c>
      <c r="AC36" s="20">
        <f>SQRT((Sheet4!$B36-Sheet4!$B$29)^2+(Sheet4!$C36-Sheet4!$C$29)^2)</f>
        <v>71.506992665053801</v>
      </c>
      <c r="AD36" s="20">
        <f>SQRT((Sheet4!$B36-Sheet4!$B$30)^2+(Sheet4!$C36-Sheet4!$C$30)^2)</f>
        <v>36.428148456928291</v>
      </c>
      <c r="AE36" s="20">
        <f>SQRT((Sheet4!$B36-Sheet4!$B$31)^2+(Sheet4!$C36-Sheet4!$C$31)^2)</f>
        <v>47.415714694603096</v>
      </c>
      <c r="AF36" s="20">
        <f>SQRT((Sheet4!$B36-Sheet4!$B$32)^2+(Sheet4!$C36-Sheet4!$C$32)^2)</f>
        <v>36.388597115030244</v>
      </c>
      <c r="AG36" s="20">
        <f>SQRT((Sheet4!$B36-Sheet4!$B$33)^2+(Sheet4!$C36-Sheet4!$C$33)^2)</f>
        <v>193.68389194767823</v>
      </c>
      <c r="AH36" s="20">
        <f>SQRT((Sheet4!$B36-Sheet4!$B$34)^2+(Sheet4!$C36-Sheet4!$C$34)^2)</f>
        <v>24.328172968803258</v>
      </c>
      <c r="AI36" s="20">
        <f>SQRT((Sheet4!$B36-Sheet4!$B$35)^2+(Sheet4!$C36-Sheet4!$C$35)^2)</f>
        <v>17.495142182903059</v>
      </c>
      <c r="AJ36" s="20">
        <f>SQRT((Sheet4!$B36-Sheet4!$B$36)^2+(Sheet4!$C36-Sheet4!$C$36)^2)</f>
        <v>0</v>
      </c>
    </row>
    <row r="37" spans="1:38" x14ac:dyDescent="0.2">
      <c r="A37" s="15" t="s">
        <v>53</v>
      </c>
      <c r="B37" s="20">
        <f>SQRT((Sheet4!B37-Sheet4!B$2)^2+(Sheet4!C37-Sheet4!C$2)^2)</f>
        <v>144.73824650036354</v>
      </c>
      <c r="C37" s="20">
        <f>SQRT((Sheet4!$B37-Sheet4!$B$3)^2+(Sheet4!$C37-Sheet4!$C$3)^2)</f>
        <v>105.14494757238697</v>
      </c>
      <c r="D37" s="20">
        <f>SQRT((Sheet4!$B37-Sheet4!$B$4)^2+(Sheet4!$C37-Sheet4!$C$4)^2)</f>
        <v>107.99231454136051</v>
      </c>
      <c r="E37" s="20">
        <f>SQRT((Sheet4!$B37-Sheet4!$B$5)^2+(Sheet4!$C37-Sheet4!$C$5)^2)</f>
        <v>100.44585606186084</v>
      </c>
      <c r="F37" s="20">
        <f>SQRT((Sheet4!$B37-Sheet4!$B$6)^2+(Sheet4!$C37-Sheet4!$C$6)^2)</f>
        <v>71.583936745613528</v>
      </c>
      <c r="G37" s="20">
        <f>SQRT((Sheet4!$B37-Sheet4!$B$7)^2+(Sheet4!$C37-Sheet4!$C$7)^2)</f>
        <v>117.29352070766775</v>
      </c>
      <c r="H37" s="20">
        <f>SQRT((Sheet4!$B37-Sheet4!$B$8)^2+(Sheet4!$C37-Sheet4!$C$8)^2)</f>
        <v>109.70856848943056</v>
      </c>
      <c r="I37" s="20">
        <f>SQRT((Sheet4!$B37-Sheet4!$B$9)^2+(Sheet4!$C37-Sheet4!$C$9)^2)</f>
        <v>82.389319696184359</v>
      </c>
      <c r="J37" s="20">
        <f>SQRT((Sheet4!$B37-Sheet4!$B37)^2+(Sheet4!$C37-Sheet4!$C$10)^2)</f>
        <v>66.5</v>
      </c>
      <c r="K37" s="20">
        <f>SQRT((Sheet4!$B37-Sheet4!$B$11)^2+(Sheet4!$C37-Sheet4!$C$11)^2)</f>
        <v>25.741989045138077</v>
      </c>
      <c r="L37" s="20">
        <f>SQRT((Sheet4!$B37-Sheet4!$B$12)^2+(Sheet4!$C37-Sheet4!$C$12)^2)</f>
        <v>102.71440989462026</v>
      </c>
      <c r="M37" s="20">
        <f>SQRT((Sheet4!$B37-Sheet4!$B$13)^2+(Sheet4!$C37-Sheet4!$C$13)^2)</f>
        <v>136.87238581978488</v>
      </c>
      <c r="N37" s="20">
        <f>SQRT((Sheet4!$B37-Sheet4!$B$14)^2+(Sheet4!$C37-Sheet4!$C$14)^2)</f>
        <v>143.21298823779915</v>
      </c>
      <c r="O37" s="20">
        <f>SQRT((Sheet4!$B37-Sheet4!$B$15)^2+(Sheet4!$C37-Sheet4!$C$15)^2)</f>
        <v>127.2026729278913</v>
      </c>
      <c r="P37" s="20">
        <f>SQRT((Sheet4!$B37-Sheet4!$B$16)^2+(Sheet4!$C37-Sheet4!$C$16)^2)</f>
        <v>131.87547156313809</v>
      </c>
      <c r="Q37" s="20">
        <f>SQRT((Sheet4!$B37-Sheet4!$B$17)^2+(Sheet4!$C37-Sheet4!$C$17)^2)</f>
        <v>105.66006814307904</v>
      </c>
      <c r="R37" s="20">
        <f>SQRT((Sheet4!$B37-Sheet4!$B$18)^2+(Sheet4!$C37-Sheet4!$C$18)^2)</f>
        <v>100.82683174631714</v>
      </c>
      <c r="S37" s="20">
        <f>SQRT((Sheet4!$B37-Sheet4!$B$19)^2+(Sheet4!$C37-Sheet4!$C$19)^2)</f>
        <v>101.9107452627054</v>
      </c>
      <c r="T37" s="20">
        <f>SQRT((Sheet4!$B37-Sheet4!$B$20)^2+(Sheet4!$C37-Sheet4!$C$20)^2)</f>
        <v>106.80346436328806</v>
      </c>
      <c r="U37" s="20">
        <f>SQRT((Sheet4!$B37-Sheet4!$B$21)^2+(Sheet4!$C37-Sheet4!$C$21)^2)</f>
        <v>69.300072150034595</v>
      </c>
      <c r="V37" s="20">
        <f>SQRT((Sheet4!$B37-Sheet4!$B$22)^2+(Sheet4!$C37-Sheet4!$C$22)^2)</f>
        <v>18.867962264113295</v>
      </c>
      <c r="W37" s="20">
        <f>SQRT((Sheet4!$B37-Sheet4!$B$23)^2+(Sheet4!$C37-Sheet4!$C$23)^2)</f>
        <v>173.83676251012088</v>
      </c>
      <c r="X37" s="20">
        <f>SQRT((Sheet4!$B37-Sheet4!$B$24)^2+(Sheet4!$C37-Sheet4!$C$24)^2)</f>
        <v>96.772000082669081</v>
      </c>
      <c r="Y37" s="20">
        <f>SQRT((Sheet4!$B37-Sheet4!$B$25)^2+(Sheet4!$C37-Sheet4!$C$25)^2)</f>
        <v>92.565058202326014</v>
      </c>
      <c r="Z37" s="20">
        <f>SQRT((Sheet4!$B37-Sheet4!$B$26)^2+(Sheet4!$C37-Sheet4!$C$26)^2)</f>
        <v>16.31349134918694</v>
      </c>
      <c r="AA37" s="20">
        <f>SQRT((Sheet4!$B37-Sheet4!$B$27)^2+(Sheet4!$C37-Sheet4!$C$27)^2)</f>
        <v>154.38924833031604</v>
      </c>
      <c r="AB37" s="20">
        <f>SQRT((Sheet4!$B37-Sheet4!$B$28)^2+(Sheet4!$C37-Sheet4!$C$28)^2)</f>
        <v>207.94547362229392</v>
      </c>
      <c r="AC37" s="20">
        <f>SQRT((Sheet4!$B37-Sheet4!$B$29)^2+(Sheet4!$C37-Sheet4!$C$29)^2)</f>
        <v>195.21129577972749</v>
      </c>
      <c r="AD37" s="20">
        <f>SQRT((Sheet4!$B37-Sheet4!$B$30)^2+(Sheet4!$C37-Sheet4!$C$30)^2)</f>
        <v>169.52395111016071</v>
      </c>
      <c r="AE37" s="20">
        <f>SQRT((Sheet4!$B37-Sheet4!$B$31)^2+(Sheet4!$C37-Sheet4!$C$31)^2)</f>
        <v>164.55470215098703</v>
      </c>
      <c r="AF37" s="20">
        <f>SQRT((Sheet4!$B37-Sheet4!$B$32)^2+(Sheet4!$C37-Sheet4!$C$32)^2)</f>
        <v>158.94832493612526</v>
      </c>
      <c r="AG37" s="20">
        <f>SQRT((Sheet4!$B37-Sheet4!$B$33)^2+(Sheet4!$C37-Sheet4!$C$33)^2)</f>
        <v>29.538618789645966</v>
      </c>
      <c r="AH37" s="20">
        <f>SQRT((Sheet4!$B37-Sheet4!$B$34)^2+(Sheet4!$C37-Sheet4!$C$34)^2)</f>
        <v>180.67766879169147</v>
      </c>
      <c r="AI37" s="20">
        <f>SQRT((Sheet4!$B37-Sheet4!$B$35)^2+(Sheet4!$C37-Sheet4!$C$35)^2)</f>
        <v>195.01066637494469</v>
      </c>
      <c r="AJ37" s="20">
        <f>SQRT((Sheet4!$B37-Sheet4!$B$36)^2+(Sheet4!$C37-Sheet4!$C$36)^2)</f>
        <v>184.88320637635007</v>
      </c>
      <c r="AK37" s="20">
        <f>SQRT((Sheet4!$B37-Sheet4!$B$37)^2+(Sheet4!$C37-Sheet4!$C$37)^2)</f>
        <v>0</v>
      </c>
    </row>
    <row r="38" spans="1:38" x14ac:dyDescent="0.2">
      <c r="A38" s="15" t="s">
        <v>54</v>
      </c>
      <c r="B38" s="20">
        <f>SQRT((Sheet4!B38-Sheet4!B$2)^2+(Sheet4!C38-Sheet4!C$2)^2)</f>
        <v>167.65452573670655</v>
      </c>
      <c r="C38" s="20">
        <f>SQRT((Sheet4!$B38-Sheet4!$B$3)^2+(Sheet4!$C38-Sheet4!$C$3)^2)</f>
        <v>126.29307186065277</v>
      </c>
      <c r="D38" s="20">
        <f>SQRT((Sheet4!$B38-Sheet4!$B$4)^2+(Sheet4!$C38-Sheet4!$C$4)^2)</f>
        <v>129.59236088597268</v>
      </c>
      <c r="E38" s="20">
        <f>SQRT((Sheet4!$B38-Sheet4!$B$5)^2+(Sheet4!$C38-Sheet4!$C$5)^2)</f>
        <v>121.57619010316158</v>
      </c>
      <c r="F38" s="20">
        <f>SQRT((Sheet4!$B38-Sheet4!$B$6)^2+(Sheet4!$C38-Sheet4!$C$6)^2)</f>
        <v>92.424347441569751</v>
      </c>
      <c r="G38" s="20">
        <f>SQRT((Sheet4!$B38-Sheet4!$B$7)^2+(Sheet4!$C38-Sheet4!$C$7)^2)</f>
        <v>139.40893084734603</v>
      </c>
      <c r="H38" s="20">
        <f>SQRT((Sheet4!$B38-Sheet4!$B$8)^2+(Sheet4!$C38-Sheet4!$C$8)^2)</f>
        <v>131.27318842779775</v>
      </c>
      <c r="I38" s="20">
        <f>SQRT((Sheet4!$B38-Sheet4!$B$9)^2+(Sheet4!$C38-Sheet4!$C$9)^2)</f>
        <v>102.82295463562649</v>
      </c>
      <c r="J38" s="20">
        <f>SQRT((Sheet4!$B38-Sheet4!$B38)^2+(Sheet4!$C38-Sheet4!$C$10)^2)</f>
        <v>89.5</v>
      </c>
      <c r="K38" s="20">
        <f>SQRT((Sheet4!$B38-Sheet4!$B$11)^2+(Sheet4!$C38-Sheet4!$C$11)^2)</f>
        <v>48.267276699644206</v>
      </c>
      <c r="L38" s="20">
        <f>SQRT((Sheet4!$B38-Sheet4!$B$12)^2+(Sheet4!$C38-Sheet4!$C$12)^2)</f>
        <v>124.10402894346373</v>
      </c>
      <c r="M38" s="20">
        <f>SQRT((Sheet4!$B38-Sheet4!$B$13)^2+(Sheet4!$C38-Sheet4!$C$13)^2)</f>
        <v>159.73956929953223</v>
      </c>
      <c r="N38" s="20">
        <f>SQRT((Sheet4!$B38-Sheet4!$B$14)^2+(Sheet4!$C38-Sheet4!$C$14)^2)</f>
        <v>166.06757660663325</v>
      </c>
      <c r="O38" s="20">
        <f>SQRT((Sheet4!$B38-Sheet4!$B$15)^2+(Sheet4!$C38-Sheet4!$C$15)^2)</f>
        <v>149.83791242539422</v>
      </c>
      <c r="P38" s="20">
        <f>SQRT((Sheet4!$B38-Sheet4!$B$16)^2+(Sheet4!$C38-Sheet4!$C$16)^2)</f>
        <v>154.38322447727296</v>
      </c>
      <c r="Q38" s="20">
        <f>SQRT((Sheet4!$B38-Sheet4!$B$17)^2+(Sheet4!$C38-Sheet4!$C$17)^2)</f>
        <v>127.94283879920803</v>
      </c>
      <c r="R38" s="20">
        <f>SQRT((Sheet4!$B38-Sheet4!$B$18)^2+(Sheet4!$C38-Sheet4!$C$18)^2)</f>
        <v>123.46469130889277</v>
      </c>
      <c r="S38" s="20">
        <f>SQRT((Sheet4!$B38-Sheet4!$B$19)^2+(Sheet4!$C38-Sheet4!$C$19)^2)</f>
        <v>123.65516568263553</v>
      </c>
      <c r="T38" s="20">
        <f>SQRT((Sheet4!$B38-Sheet4!$B$20)^2+(Sheet4!$C38-Sheet4!$C$20)^2)</f>
        <v>128.59836701918178</v>
      </c>
      <c r="U38" s="20">
        <f>SQRT((Sheet4!$B38-Sheet4!$B$21)^2+(Sheet4!$C38-Sheet4!$C$21)^2)</f>
        <v>92.123504058410646</v>
      </c>
      <c r="V38" s="20">
        <f>SQRT((Sheet4!$B38-Sheet4!$B$22)^2+(Sheet4!$C38-Sheet4!$C$22)^2)</f>
        <v>34.711381418779823</v>
      </c>
      <c r="W38" s="20">
        <f>SQRT((Sheet4!$B38-Sheet4!$B$23)^2+(Sheet4!$C38-Sheet4!$C$23)^2)</f>
        <v>194.69262954719215</v>
      </c>
      <c r="X38" s="20">
        <f>SQRT((Sheet4!$B38-Sheet4!$B$24)^2+(Sheet4!$C38-Sheet4!$C$24)^2)</f>
        <v>118.98075474630393</v>
      </c>
      <c r="Y38" s="20">
        <f>SQRT((Sheet4!$B38-Sheet4!$B$25)^2+(Sheet4!$C38-Sheet4!$C$25)^2)</f>
        <v>114.5</v>
      </c>
      <c r="Z38" s="20">
        <f>SQRT((Sheet4!$B38-Sheet4!$B$26)^2+(Sheet4!$C38-Sheet4!$C$26)^2)</f>
        <v>19.734487578855557</v>
      </c>
      <c r="AA38" s="20">
        <f>SQRT((Sheet4!$B38-Sheet4!$B$27)^2+(Sheet4!$C38-Sheet4!$C$27)^2)</f>
        <v>176.35520973308385</v>
      </c>
      <c r="AB38" s="20">
        <f>SQRT((Sheet4!$B38-Sheet4!$B$28)^2+(Sheet4!$C38-Sheet4!$C$28)^2)</f>
        <v>229.18577617295571</v>
      </c>
      <c r="AC38" s="20">
        <f>SQRT((Sheet4!$B38-Sheet4!$B$29)^2+(Sheet4!$C38-Sheet4!$C$29)^2)</f>
        <v>216.38033644488192</v>
      </c>
      <c r="AD38" s="20">
        <f>SQRT((Sheet4!$B38-Sheet4!$B$30)^2+(Sheet4!$C38-Sheet4!$C$30)^2)</f>
        <v>188.81273791775857</v>
      </c>
      <c r="AE38" s="20">
        <f>SQRT((Sheet4!$B38-Sheet4!$B$31)^2+(Sheet4!$C38-Sheet4!$C$31)^2)</f>
        <v>184.52677312520282</v>
      </c>
      <c r="AF38" s="20">
        <f>SQRT((Sheet4!$B38-Sheet4!$B$32)^2+(Sheet4!$C38-Sheet4!$C$32)^2)</f>
        <v>173.37580569387438</v>
      </c>
      <c r="AG38" s="20">
        <f>SQRT((Sheet4!$B38-Sheet4!$B$33)^2+(Sheet4!$C38-Sheet4!$C$33)^2)</f>
        <v>46.226507547077972</v>
      </c>
      <c r="AH38" s="20">
        <f>SQRT((Sheet4!$B38-Sheet4!$B$34)^2+(Sheet4!$C38-Sheet4!$C$34)^2)</f>
        <v>199.24883939436182</v>
      </c>
      <c r="AI38" s="20">
        <f>SQRT((Sheet4!$B38-Sheet4!$B$35)^2+(Sheet4!$C38-Sheet4!$C$35)^2)</f>
        <v>212.79182315117279</v>
      </c>
      <c r="AJ38" s="20">
        <f>SQRT((Sheet4!$B38-Sheet4!$B$36)^2+(Sheet4!$C38-Sheet4!$C$36)^2)</f>
        <v>201.6012896784147</v>
      </c>
      <c r="AK38" s="20">
        <f>SQRT((Sheet4!$B38-Sheet4!$B$37)^2+(Sheet4!$C38-Sheet4!$C$37)^2)</f>
        <v>23.000869548780106</v>
      </c>
      <c r="AL38">
        <f>SQRT((Sheet4!$B38-Sheet4!$B$38)^2+(Sheet4!$C38-Sheet4!$C$38)^2)</f>
        <v>0</v>
      </c>
    </row>
  </sheetData>
  <dataConsolidate function="count" leftLabels="1" topLabels="1">
    <dataRefs count="1">
      <dataRef ref="A1:AL38" sheet="Sheet5"/>
    </dataRefs>
  </dataConsolidate>
  <printOptions gridLines="1" gridLinesSet="0"/>
  <pageMargins left="0.7" right="0.7" top="0.75" bottom="0.75" header="0.5" footer="0.5"/>
  <headerFooter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704"/>
  <sheetViews>
    <sheetView topLeftCell="A2" workbookViewId="0">
      <selection activeCell="B1" sqref="B1:C1048576"/>
    </sheetView>
  </sheetViews>
  <sheetFormatPr baseColWidth="10" defaultRowHeight="14" x14ac:dyDescent="0.2"/>
  <sheetData>
    <row r="1" spans="2:3" x14ac:dyDescent="0.2">
      <c r="B1" s="14" t="s">
        <v>69</v>
      </c>
      <c r="C1" s="14" t="s">
        <v>70</v>
      </c>
    </row>
    <row r="2" spans="2:3" x14ac:dyDescent="0.2">
      <c r="B2" s="20">
        <v>0</v>
      </c>
      <c r="C2" s="17">
        <v>1</v>
      </c>
    </row>
    <row r="3" spans="2:3" x14ac:dyDescent="0.2">
      <c r="B3" s="20">
        <v>58.672821646823841</v>
      </c>
      <c r="C3" s="17">
        <v>0.99962291214230403</v>
      </c>
    </row>
    <row r="4" spans="2:3" x14ac:dyDescent="0.2">
      <c r="B4" s="20">
        <v>51.827598825335656</v>
      </c>
      <c r="C4" s="17">
        <v>0.99911751068892429</v>
      </c>
    </row>
    <row r="5" spans="2:3" x14ac:dyDescent="0.2">
      <c r="B5" s="20">
        <v>61.589365965237526</v>
      </c>
      <c r="C5" s="17">
        <v>0.99971495159208201</v>
      </c>
    </row>
    <row r="6" spans="2:3" x14ac:dyDescent="0.2">
      <c r="B6" s="20">
        <v>83.990118466400546</v>
      </c>
      <c r="C6" s="17">
        <v>0.99951390867414014</v>
      </c>
    </row>
    <row r="7" spans="2:3" x14ac:dyDescent="0.2">
      <c r="B7" s="20">
        <v>38.884572776359214</v>
      </c>
      <c r="C7" s="17">
        <v>0.99967062778792093</v>
      </c>
    </row>
    <row r="8" spans="2:3" x14ac:dyDescent="0.2">
      <c r="B8" s="20">
        <v>51.228995695796819</v>
      </c>
      <c r="C8" s="17">
        <v>0.99823585703024564</v>
      </c>
    </row>
    <row r="9" spans="2:3" x14ac:dyDescent="0.2">
      <c r="B9" s="20">
        <v>78.8175107447572</v>
      </c>
      <c r="C9" s="17">
        <v>0.99917520287454709</v>
      </c>
    </row>
    <row r="10" spans="2:3" x14ac:dyDescent="0.2">
      <c r="B10" s="20">
        <v>80.268673839798794</v>
      </c>
      <c r="C10" s="17">
        <v>0.99614787117359671</v>
      </c>
    </row>
    <row r="11" spans="2:3" x14ac:dyDescent="0.2">
      <c r="B11" s="20">
        <v>121.12344942247952</v>
      </c>
      <c r="C11" s="17">
        <v>0.99286766231593915</v>
      </c>
    </row>
    <row r="12" spans="2:3" x14ac:dyDescent="0.2">
      <c r="B12" s="20">
        <v>57.510433835956754</v>
      </c>
      <c r="C12" s="17">
        <v>0.97122737366134859</v>
      </c>
    </row>
    <row r="13" spans="2:3" x14ac:dyDescent="0.2">
      <c r="B13" s="20">
        <v>8.5726308680589423</v>
      </c>
      <c r="C13" s="17">
        <v>0.79508150476546802</v>
      </c>
    </row>
    <row r="14" spans="2:3" x14ac:dyDescent="0.2">
      <c r="B14" s="20">
        <v>4.4721359549995796</v>
      </c>
      <c r="C14" s="17">
        <v>0.75756214565131774</v>
      </c>
    </row>
    <row r="15" spans="2:3" x14ac:dyDescent="0.2">
      <c r="B15" s="20">
        <v>22.301569451497933</v>
      </c>
      <c r="C15" s="17">
        <v>0.38893784221332894</v>
      </c>
    </row>
    <row r="16" spans="2:3" x14ac:dyDescent="0.2">
      <c r="B16" s="20">
        <v>22.345021816950496</v>
      </c>
      <c r="C16" s="17">
        <v>-1.4837560097941382E-2</v>
      </c>
    </row>
    <row r="17" spans="2:3" x14ac:dyDescent="0.2">
      <c r="B17" s="20">
        <v>45.197013175650788</v>
      </c>
      <c r="C17" s="17">
        <v>0.13433070928354948</v>
      </c>
    </row>
    <row r="18" spans="2:3" x14ac:dyDescent="0.2">
      <c r="B18" s="20">
        <v>45.695623422817356</v>
      </c>
      <c r="C18" s="17">
        <v>0.70979001720100499</v>
      </c>
    </row>
    <row r="19" spans="2:3" x14ac:dyDescent="0.2">
      <c r="B19" s="20">
        <v>54.226192932935831</v>
      </c>
      <c r="C19" s="17">
        <v>0.85337749659009043</v>
      </c>
    </row>
    <row r="20" spans="2:3" x14ac:dyDescent="0.2">
      <c r="B20" s="20">
        <v>50.24121813809785</v>
      </c>
      <c r="C20" s="17">
        <v>0.70483457244101999</v>
      </c>
    </row>
    <row r="21" spans="2:3" x14ac:dyDescent="0.2">
      <c r="B21" s="20">
        <v>75.61124255029803</v>
      </c>
      <c r="C21" s="17">
        <v>0.82693218165001836</v>
      </c>
    </row>
    <row r="22" spans="2:3" x14ac:dyDescent="0.2">
      <c r="B22" s="20">
        <v>137.23279491433507</v>
      </c>
      <c r="C22" s="17">
        <v>0.90535623564968815</v>
      </c>
    </row>
    <row r="23" spans="2:3" x14ac:dyDescent="0.2">
      <c r="B23" s="20">
        <v>65.217328985477522</v>
      </c>
      <c r="C23" s="17">
        <v>0.92054519913963728</v>
      </c>
    </row>
    <row r="24" spans="2:3" x14ac:dyDescent="0.2">
      <c r="B24" s="20">
        <v>65.955287885050936</v>
      </c>
      <c r="C24" s="17">
        <v>0.97021874010680742</v>
      </c>
    </row>
    <row r="25" spans="2:3" x14ac:dyDescent="0.2">
      <c r="B25" s="20">
        <v>72.106102376983372</v>
      </c>
      <c r="C25" s="17">
        <v>0.89697578356067142</v>
      </c>
    </row>
    <row r="26" spans="2:3" x14ac:dyDescent="0.2">
      <c r="B26" s="20">
        <v>155.31854364498767</v>
      </c>
      <c r="C26" s="17">
        <v>0.54228870985869315</v>
      </c>
    </row>
    <row r="27" spans="2:3" x14ac:dyDescent="0.2">
      <c r="B27" s="20">
        <v>35.656135516906396</v>
      </c>
      <c r="C27" s="17">
        <v>0.41071665238668509</v>
      </c>
    </row>
    <row r="28" spans="2:3" x14ac:dyDescent="0.2">
      <c r="B28" s="20">
        <v>84.214013085709354</v>
      </c>
      <c r="C28" s="17">
        <v>0.38699887588525073</v>
      </c>
    </row>
    <row r="29" spans="2:3" x14ac:dyDescent="0.2">
      <c r="B29" s="20">
        <v>75.04352070632109</v>
      </c>
      <c r="C29" s="17">
        <v>9.5678510724760302E-2</v>
      </c>
    </row>
    <row r="30" spans="2:3" x14ac:dyDescent="0.2">
      <c r="B30" s="20">
        <v>84.221196856848294</v>
      </c>
      <c r="C30" s="17">
        <v>0.13464115755550068</v>
      </c>
    </row>
    <row r="31" spans="2:3" x14ac:dyDescent="0.2">
      <c r="B31" s="20">
        <v>73.151144898764215</v>
      </c>
      <c r="C31" s="17">
        <v>0.28313232897176438</v>
      </c>
    </row>
    <row r="32" spans="2:3" x14ac:dyDescent="0.2">
      <c r="B32" s="20">
        <v>126.64852940322659</v>
      </c>
      <c r="C32" s="17">
        <v>-5.3429537323944856E-2</v>
      </c>
    </row>
    <row r="33" spans="2:3" x14ac:dyDescent="0.2">
      <c r="B33" s="20">
        <v>133.70613299321695</v>
      </c>
      <c r="C33" s="17">
        <v>-6.971673585326249E-2</v>
      </c>
    </row>
    <row r="34" spans="2:3" x14ac:dyDescent="0.2">
      <c r="B34" s="20">
        <v>98.548769652390874</v>
      </c>
      <c r="C34" s="17">
        <v>-2.5323483501017392E-2</v>
      </c>
    </row>
    <row r="35" spans="2:3" x14ac:dyDescent="0.2">
      <c r="B35" s="20">
        <v>115.80431770879699</v>
      </c>
      <c r="C35" s="17">
        <v>-6.1356126024091961E-2</v>
      </c>
    </row>
    <row r="36" spans="2:3" x14ac:dyDescent="0.2">
      <c r="B36" s="20">
        <v>120.0976269540743</v>
      </c>
      <c r="C36" s="17">
        <v>-0.12205966004212436</v>
      </c>
    </row>
    <row r="37" spans="2:3" x14ac:dyDescent="0.2">
      <c r="B37" s="20">
        <v>144.73824650036354</v>
      </c>
      <c r="C37" s="17">
        <v>-0.13203642238687099</v>
      </c>
    </row>
    <row r="38" spans="2:3" x14ac:dyDescent="0.2">
      <c r="B38" s="20">
        <v>167.65452573670655</v>
      </c>
      <c r="C38" s="17">
        <v>-0.16027099228494007</v>
      </c>
    </row>
    <row r="39" spans="2:3" x14ac:dyDescent="0.2">
      <c r="B39">
        <v>0</v>
      </c>
      <c r="C39" s="17">
        <v>1</v>
      </c>
    </row>
    <row r="40" spans="2:3" x14ac:dyDescent="0.2">
      <c r="B40">
        <v>6.9426219830844724</v>
      </c>
      <c r="C40" s="17">
        <v>0.99942938745846399</v>
      </c>
    </row>
    <row r="41" spans="2:3" x14ac:dyDescent="0.2">
      <c r="B41">
        <v>4.7169905660279792</v>
      </c>
      <c r="C41" s="17">
        <v>0.99995649432141787</v>
      </c>
    </row>
    <row r="42" spans="2:3" x14ac:dyDescent="0.2">
      <c r="B42">
        <v>33.903392160667359</v>
      </c>
      <c r="C42" s="17">
        <v>0.99989608423606746</v>
      </c>
    </row>
    <row r="43" spans="2:3" x14ac:dyDescent="0.2">
      <c r="B43">
        <v>19.809341230843909</v>
      </c>
      <c r="C43" s="17">
        <v>0.99999287825590233</v>
      </c>
    </row>
    <row r="44" spans="2:3" x14ac:dyDescent="0.2">
      <c r="B44">
        <v>7.4706090782482262</v>
      </c>
      <c r="C44" s="17">
        <v>0.99767695906049181</v>
      </c>
    </row>
    <row r="45" spans="2:3" x14ac:dyDescent="0.2">
      <c r="B45">
        <v>24.324884377936396</v>
      </c>
      <c r="C45" s="17">
        <v>0.99941988892425715</v>
      </c>
    </row>
    <row r="46" spans="2:3" x14ac:dyDescent="0.2">
      <c r="B46">
        <v>29.939271868233543</v>
      </c>
      <c r="C46" s="17">
        <v>0.99708619317545033</v>
      </c>
    </row>
    <row r="47" spans="2:3" x14ac:dyDescent="0.2">
      <c r="B47">
        <v>87.561920947407131</v>
      </c>
      <c r="C47" s="17">
        <v>0.99436373467208627</v>
      </c>
    </row>
    <row r="48" spans="2:3" x14ac:dyDescent="0.2">
      <c r="B48">
        <v>3.9051248379533097</v>
      </c>
      <c r="C48" s="17">
        <v>0.974788888800174</v>
      </c>
    </row>
    <row r="49" spans="2:3" x14ac:dyDescent="0.2">
      <c r="B49">
        <v>50.464740165783226</v>
      </c>
      <c r="C49" s="17">
        <v>0.80336355464433828</v>
      </c>
    </row>
    <row r="50" spans="2:3" x14ac:dyDescent="0.2">
      <c r="B50">
        <v>54.886246000250374</v>
      </c>
      <c r="C50" s="17">
        <v>0.76669527475538657</v>
      </c>
    </row>
    <row r="51" spans="2:3" x14ac:dyDescent="0.2">
      <c r="B51">
        <v>36.417852764818825</v>
      </c>
      <c r="C51" s="17">
        <v>0.40246664024728679</v>
      </c>
    </row>
    <row r="52" spans="2:3" x14ac:dyDescent="0.2">
      <c r="B52">
        <v>37.22633476451869</v>
      </c>
      <c r="C52" s="17">
        <v>-2.5664013352778874E-4</v>
      </c>
    </row>
    <row r="53" spans="2:3" x14ac:dyDescent="0.2">
      <c r="B53">
        <v>17.792414113886021</v>
      </c>
      <c r="C53" s="17">
        <v>0.14655291059730963</v>
      </c>
    </row>
    <row r="54" spans="2:3" x14ac:dyDescent="0.2">
      <c r="B54">
        <v>25.843567865138244</v>
      </c>
      <c r="C54" s="17">
        <v>0.71911250540053828</v>
      </c>
    </row>
    <row r="55" spans="2:3" x14ac:dyDescent="0.2">
      <c r="B55">
        <v>8.7051708771281966</v>
      </c>
      <c r="C55" s="17">
        <v>0.8591597357139179</v>
      </c>
    </row>
    <row r="56" spans="2:3" x14ac:dyDescent="0.2">
      <c r="B56">
        <v>9.374433316206833</v>
      </c>
      <c r="C56" s="17">
        <v>0.70758893145412982</v>
      </c>
    </row>
    <row r="57" spans="2:3" x14ac:dyDescent="0.2">
      <c r="B57">
        <v>44.083557025267389</v>
      </c>
      <c r="C57" s="17">
        <v>0.83268400592451952</v>
      </c>
    </row>
    <row r="58" spans="2:3" x14ac:dyDescent="0.2">
      <c r="B58">
        <v>92.214640919975224</v>
      </c>
      <c r="C58" s="17">
        <v>0.90967332637506593</v>
      </c>
    </row>
    <row r="59" spans="2:3" x14ac:dyDescent="0.2">
      <c r="B59">
        <v>68.731361109758794</v>
      </c>
      <c r="C59" s="17">
        <v>0.92231820357583016</v>
      </c>
    </row>
    <row r="60" spans="2:3" x14ac:dyDescent="0.2">
      <c r="B60">
        <v>73.217484250689779</v>
      </c>
      <c r="C60" s="17">
        <v>0.97110874671669845</v>
      </c>
    </row>
    <row r="61" spans="2:3" x14ac:dyDescent="0.2">
      <c r="B61">
        <v>76.620428085465633</v>
      </c>
      <c r="C61" s="17">
        <v>0.90295855421018834</v>
      </c>
    </row>
    <row r="62" spans="2:3" x14ac:dyDescent="0.2">
      <c r="B62">
        <v>119.32413837945768</v>
      </c>
      <c r="C62" s="17">
        <v>0.54981818323953191</v>
      </c>
    </row>
    <row r="63" spans="2:3" x14ac:dyDescent="0.2">
      <c r="B63">
        <v>51.662946102598518</v>
      </c>
      <c r="C63" s="17">
        <v>0.42453918952820774</v>
      </c>
    </row>
    <row r="64" spans="2:3" x14ac:dyDescent="0.2">
      <c r="B64">
        <v>102.90043731685529</v>
      </c>
      <c r="C64" s="17">
        <v>0.39501258307652687</v>
      </c>
    </row>
    <row r="65" spans="2:3" x14ac:dyDescent="0.2">
      <c r="B65">
        <v>90.11620276065851</v>
      </c>
      <c r="C65" s="17">
        <v>0.10364848680338559</v>
      </c>
    </row>
    <row r="66" spans="2:3" x14ac:dyDescent="0.2">
      <c r="B66">
        <v>68.116150801407201</v>
      </c>
      <c r="C66" s="17">
        <v>0.13760302468352509</v>
      </c>
    </row>
    <row r="67" spans="2:3" x14ac:dyDescent="0.2">
      <c r="B67">
        <v>61.067913014937858</v>
      </c>
      <c r="C67" s="17">
        <v>0.28478745486266227</v>
      </c>
    </row>
    <row r="68" spans="2:3" x14ac:dyDescent="0.2">
      <c r="B68">
        <v>83.850163983143119</v>
      </c>
      <c r="C68" s="17">
        <v>-5.1711630791346275E-2</v>
      </c>
    </row>
    <row r="69" spans="2:3" x14ac:dyDescent="0.2">
      <c r="B69">
        <v>105.56291962616369</v>
      </c>
      <c r="C69" s="17">
        <v>-6.7729168202417631E-2</v>
      </c>
    </row>
    <row r="70" spans="2:3" x14ac:dyDescent="0.2">
      <c r="B70">
        <v>81.498220839476303</v>
      </c>
      <c r="C70" s="17">
        <v>-2.3308579481902195E-2</v>
      </c>
    </row>
    <row r="71" spans="2:3" x14ac:dyDescent="0.2">
      <c r="B71">
        <v>98.268713230610643</v>
      </c>
      <c r="C71" s="17">
        <v>-5.8655123083234402E-2</v>
      </c>
    </row>
    <row r="72" spans="2:3" x14ac:dyDescent="0.2">
      <c r="B72">
        <v>93.622326397072683</v>
      </c>
      <c r="C72" s="17">
        <v>-0.1197108129318276</v>
      </c>
    </row>
    <row r="73" spans="2:3" x14ac:dyDescent="0.2">
      <c r="B73">
        <v>105.14494757238697</v>
      </c>
      <c r="C73" s="17">
        <v>-0.12699019025483763</v>
      </c>
    </row>
    <row r="74" spans="2:3" x14ac:dyDescent="0.2">
      <c r="B74">
        <v>126.29307186065277</v>
      </c>
      <c r="C74" s="17">
        <v>-0.1571868278938304</v>
      </c>
    </row>
    <row r="75" spans="2:3" x14ac:dyDescent="0.2">
      <c r="B75">
        <v>0</v>
      </c>
      <c r="C75">
        <v>1</v>
      </c>
    </row>
    <row r="76" spans="2:3" x14ac:dyDescent="0.2">
      <c r="B76">
        <v>10.028459502835261</v>
      </c>
      <c r="C76">
        <v>0.99952503778202284</v>
      </c>
    </row>
    <row r="77" spans="2:3" x14ac:dyDescent="0.2">
      <c r="B77">
        <v>37.780947579435519</v>
      </c>
      <c r="C77">
        <v>0.99953483383534836</v>
      </c>
    </row>
    <row r="78" spans="2:3" x14ac:dyDescent="0.2">
      <c r="B78">
        <v>13.067899601695412</v>
      </c>
      <c r="C78">
        <v>0.99947856202957719</v>
      </c>
    </row>
    <row r="79" spans="2:3" x14ac:dyDescent="0.2">
      <c r="B79">
        <v>1.7804493814762135</v>
      </c>
      <c r="C79">
        <v>0.99637227780637783</v>
      </c>
    </row>
    <row r="80" spans="2:3" x14ac:dyDescent="0.2">
      <c r="B80">
        <v>29.328825411189083</v>
      </c>
      <c r="C80">
        <v>0.99869184513981224</v>
      </c>
    </row>
    <row r="81" spans="2:3" x14ac:dyDescent="0.2">
      <c r="B81">
        <v>33.737812614335986</v>
      </c>
      <c r="C81">
        <v>0.99563460058355235</v>
      </c>
    </row>
    <row r="82" spans="2:3" x14ac:dyDescent="0.2">
      <c r="B82">
        <v>89.177183180453056</v>
      </c>
      <c r="C82">
        <v>0.99249976485913916</v>
      </c>
    </row>
    <row r="83" spans="2:3" x14ac:dyDescent="0.2">
      <c r="B83">
        <v>6.1522353661091653</v>
      </c>
      <c r="C83">
        <v>0.97131362674930932</v>
      </c>
    </row>
    <row r="84" spans="2:3" x14ac:dyDescent="0.2">
      <c r="B84">
        <v>43.572583122876246</v>
      </c>
      <c r="C84">
        <v>0.79411786140955587</v>
      </c>
    </row>
    <row r="85" spans="2:3" x14ac:dyDescent="0.2">
      <c r="B85">
        <v>48.100935541836783</v>
      </c>
      <c r="C85">
        <v>0.75698683034492731</v>
      </c>
    </row>
    <row r="86" spans="2:3" x14ac:dyDescent="0.2">
      <c r="B86">
        <v>29.543527209864113</v>
      </c>
      <c r="C86">
        <v>0.38895719214328245</v>
      </c>
    </row>
    <row r="87" spans="2:3" x14ac:dyDescent="0.2">
      <c r="B87">
        <v>30.642454209804551</v>
      </c>
      <c r="C87">
        <v>-1.4994672907041701E-2</v>
      </c>
    </row>
    <row r="88" spans="2:3" x14ac:dyDescent="0.2">
      <c r="B88">
        <v>11.921828718783079</v>
      </c>
      <c r="C88">
        <v>0.13130311932343294</v>
      </c>
    </row>
    <row r="89" spans="2:3" x14ac:dyDescent="0.2">
      <c r="B89">
        <v>20.923909768492098</v>
      </c>
      <c r="C89">
        <v>0.7082161428328464</v>
      </c>
    </row>
    <row r="90" spans="2:3" x14ac:dyDescent="0.2">
      <c r="B90">
        <v>6.3890531379857478</v>
      </c>
      <c r="C90">
        <v>0.85108734468101321</v>
      </c>
    </row>
    <row r="91" spans="2:3" x14ac:dyDescent="0.2">
      <c r="B91">
        <v>3.2000000000000455</v>
      </c>
      <c r="C91">
        <v>0.69629537516639839</v>
      </c>
    </row>
    <row r="92" spans="2:3" x14ac:dyDescent="0.2">
      <c r="B92">
        <v>43.982269154740592</v>
      </c>
      <c r="C92">
        <v>0.82380271781846015</v>
      </c>
    </row>
    <row r="93" spans="2:3" x14ac:dyDescent="0.2">
      <c r="B93">
        <v>95.925074928300688</v>
      </c>
      <c r="C93">
        <v>0.90352643460591842</v>
      </c>
    </row>
    <row r="94" spans="2:3" x14ac:dyDescent="0.2">
      <c r="B94">
        <v>66.676832558243035</v>
      </c>
      <c r="C94">
        <v>0.92471661045112874</v>
      </c>
    </row>
    <row r="95" spans="2:3" x14ac:dyDescent="0.2">
      <c r="B95">
        <v>68.93620239032613</v>
      </c>
      <c r="C95">
        <v>0.96927044780400096</v>
      </c>
    </row>
    <row r="96" spans="2:3" x14ac:dyDescent="0.2">
      <c r="B96">
        <v>72.730530040692159</v>
      </c>
      <c r="C96">
        <v>0.89686948426079149</v>
      </c>
    </row>
    <row r="97" spans="2:3" x14ac:dyDescent="0.2">
      <c r="B97">
        <v>121.6907966939165</v>
      </c>
      <c r="C97">
        <v>0.54141268703300238</v>
      </c>
    </row>
    <row r="98" spans="2:3" x14ac:dyDescent="0.2">
      <c r="B98">
        <v>47.110296114543068</v>
      </c>
      <c r="C98">
        <v>0.41189539651055918</v>
      </c>
    </row>
    <row r="99" spans="2:3" x14ac:dyDescent="0.2">
      <c r="B99">
        <v>100.04608937884545</v>
      </c>
      <c r="C99">
        <v>0.39623902643809644</v>
      </c>
    </row>
    <row r="100" spans="2:3" x14ac:dyDescent="0.2">
      <c r="B100">
        <v>87.39799768873425</v>
      </c>
      <c r="C100">
        <v>0.10434720899319144</v>
      </c>
    </row>
    <row r="101" spans="2:3" x14ac:dyDescent="0.2">
      <c r="B101">
        <v>68.699708878567961</v>
      </c>
      <c r="C101">
        <v>0.14491317194398748</v>
      </c>
    </row>
    <row r="102" spans="2:3" x14ac:dyDescent="0.2">
      <c r="B102">
        <v>60.77310260304273</v>
      </c>
      <c r="C102">
        <v>0.2940406838877741</v>
      </c>
    </row>
    <row r="103" spans="2:3" x14ac:dyDescent="0.2">
      <c r="B103">
        <v>88.770321617081024</v>
      </c>
      <c r="C103">
        <v>-4.1896496162087918E-2</v>
      </c>
    </row>
    <row r="104" spans="2:3" x14ac:dyDescent="0.2">
      <c r="B104">
        <v>106.55838775056615</v>
      </c>
      <c r="C104">
        <v>-5.6415371728104728E-2</v>
      </c>
    </row>
    <row r="105" spans="2:3" x14ac:dyDescent="0.2">
      <c r="B105">
        <v>82.607505712253456</v>
      </c>
      <c r="C105">
        <v>-1.4575290017230368E-2</v>
      </c>
    </row>
    <row r="106" spans="2:3" x14ac:dyDescent="0.2">
      <c r="B106">
        <v>99.776249678968838</v>
      </c>
      <c r="C106">
        <v>-5.0605654456748195E-2</v>
      </c>
    </row>
    <row r="107" spans="2:3" x14ac:dyDescent="0.2">
      <c r="B107">
        <v>96.291328789252745</v>
      </c>
      <c r="C107">
        <v>-0.11372790467358239</v>
      </c>
    </row>
    <row r="108" spans="2:3" x14ac:dyDescent="0.2">
      <c r="B108">
        <v>107.99231454136051</v>
      </c>
      <c r="C108">
        <v>-0.10725658087081701</v>
      </c>
    </row>
    <row r="109" spans="2:3" x14ac:dyDescent="0.2">
      <c r="B109">
        <v>129.59236088597268</v>
      </c>
      <c r="C109">
        <v>-0.14284197390705358</v>
      </c>
    </row>
    <row r="110" spans="2:3" x14ac:dyDescent="0.2">
      <c r="B110">
        <v>0</v>
      </c>
      <c r="C110">
        <v>1</v>
      </c>
    </row>
    <row r="111" spans="2:3" x14ac:dyDescent="0.2">
      <c r="B111">
        <v>29.189210335328021</v>
      </c>
      <c r="C111">
        <v>0.99987467907809113</v>
      </c>
    </row>
    <row r="112" spans="2:3" x14ac:dyDescent="0.2">
      <c r="B112">
        <v>23.046474784660649</v>
      </c>
      <c r="C112">
        <v>0.9999845767770873</v>
      </c>
    </row>
    <row r="113" spans="2:3" x14ac:dyDescent="0.2">
      <c r="B113">
        <v>11.146299834474211</v>
      </c>
      <c r="C113">
        <v>0.99736518549345043</v>
      </c>
    </row>
    <row r="114" spans="2:3" x14ac:dyDescent="0.2">
      <c r="B114">
        <v>19.764867821465259</v>
      </c>
      <c r="C114">
        <v>0.99916210700846475</v>
      </c>
    </row>
    <row r="115" spans="2:3" x14ac:dyDescent="0.2">
      <c r="B115">
        <v>25.222410669878816</v>
      </c>
      <c r="C115">
        <v>0.99644382151366317</v>
      </c>
    </row>
    <row r="116" spans="2:3" x14ac:dyDescent="0.2">
      <c r="B116">
        <v>83.040833329152107</v>
      </c>
      <c r="C116">
        <v>0.99337381099213284</v>
      </c>
    </row>
    <row r="117" spans="2:3" x14ac:dyDescent="0.2">
      <c r="B117">
        <v>4.0816663263917219</v>
      </c>
      <c r="C117">
        <v>0.97270382916519138</v>
      </c>
    </row>
    <row r="118" spans="2:3" x14ac:dyDescent="0.2">
      <c r="B118">
        <v>53.233260279640781</v>
      </c>
      <c r="C118">
        <v>0.79778692246783456</v>
      </c>
    </row>
    <row r="119" spans="2:3" x14ac:dyDescent="0.2">
      <c r="B119">
        <v>57.959037259084624</v>
      </c>
      <c r="C119">
        <v>0.76068518394802653</v>
      </c>
    </row>
    <row r="120" spans="2:3" x14ac:dyDescent="0.2">
      <c r="B120">
        <v>39.289820564619511</v>
      </c>
      <c r="C120">
        <v>0.3939146495838986</v>
      </c>
    </row>
    <row r="121" spans="2:3" x14ac:dyDescent="0.2">
      <c r="B121">
        <v>40.650338251975043</v>
      </c>
      <c r="C121">
        <v>-9.5827313016635298E-3</v>
      </c>
    </row>
    <row r="122" spans="2:3" x14ac:dyDescent="0.2">
      <c r="B122">
        <v>18.541305239923251</v>
      </c>
      <c r="C122">
        <v>0.13736425580025066</v>
      </c>
    </row>
    <row r="123" spans="2:3" x14ac:dyDescent="0.2">
      <c r="B123">
        <v>25.306125740618693</v>
      </c>
      <c r="C123">
        <v>0.71262745600124677</v>
      </c>
    </row>
    <row r="124" spans="2:3" x14ac:dyDescent="0.2">
      <c r="B124">
        <v>8.4314885992924342</v>
      </c>
      <c r="C124">
        <v>0.85442892839225071</v>
      </c>
    </row>
    <row r="125" spans="2:3" x14ac:dyDescent="0.2">
      <c r="B125">
        <v>11.374093370462864</v>
      </c>
      <c r="C125">
        <v>0.70158268778690103</v>
      </c>
    </row>
    <row r="126" spans="2:3" x14ac:dyDescent="0.2">
      <c r="B126">
        <v>40.196641650764981</v>
      </c>
      <c r="C126">
        <v>0.82760114067995905</v>
      </c>
    </row>
    <row r="127" spans="2:3" x14ac:dyDescent="0.2">
      <c r="B127">
        <v>87.505028426942573</v>
      </c>
      <c r="C127">
        <v>0.90586533975950556</v>
      </c>
    </row>
    <row r="128" spans="2:3" x14ac:dyDescent="0.2">
      <c r="B128">
        <v>73.411783795246549</v>
      </c>
      <c r="C128">
        <v>0.92218603207744931</v>
      </c>
    </row>
    <row r="129" spans="2:3" x14ac:dyDescent="0.2">
      <c r="B129">
        <v>71.55480417134828</v>
      </c>
      <c r="C129">
        <v>0.96935947587607008</v>
      </c>
    </row>
    <row r="130" spans="2:3" x14ac:dyDescent="0.2">
      <c r="B130">
        <v>74.645294560340545</v>
      </c>
      <c r="C130">
        <v>0.89913428285663499</v>
      </c>
    </row>
    <row r="131" spans="2:3" x14ac:dyDescent="0.2">
      <c r="B131">
        <v>114.66769379384951</v>
      </c>
      <c r="C131">
        <v>0.54248151543754541</v>
      </c>
    </row>
    <row r="132" spans="2:3" x14ac:dyDescent="0.2">
      <c r="B132">
        <v>56.200088967900747</v>
      </c>
      <c r="C132">
        <v>0.41630950005490058</v>
      </c>
    </row>
    <row r="133" spans="2:3" x14ac:dyDescent="0.2">
      <c r="B133">
        <v>107.61621625015442</v>
      </c>
      <c r="C133">
        <v>0.39183884021476134</v>
      </c>
    </row>
    <row r="134" spans="2:3" x14ac:dyDescent="0.2">
      <c r="B134">
        <v>94.829636717642572</v>
      </c>
      <c r="C134">
        <v>0.10099290770059309</v>
      </c>
    </row>
    <row r="135" spans="2:3" x14ac:dyDescent="0.2">
      <c r="B135">
        <v>72.266728167255664</v>
      </c>
      <c r="C135">
        <v>0.13809976781729102</v>
      </c>
    </row>
    <row r="136" spans="2:3" x14ac:dyDescent="0.2">
      <c r="B136">
        <v>65.474269755377847</v>
      </c>
      <c r="C136">
        <v>0.28571366255046421</v>
      </c>
    </row>
    <row r="137" spans="2:3" x14ac:dyDescent="0.2">
      <c r="B137">
        <v>85.513156882435354</v>
      </c>
      <c r="C137">
        <v>-5.087321493678066E-2</v>
      </c>
    </row>
    <row r="138" spans="2:3" x14ac:dyDescent="0.2">
      <c r="B138">
        <v>101.17321779996892</v>
      </c>
      <c r="C138">
        <v>-6.7119300445037347E-2</v>
      </c>
    </row>
    <row r="139" spans="2:3" x14ac:dyDescent="0.2">
      <c r="B139">
        <v>85.441968610279716</v>
      </c>
      <c r="C139">
        <v>-2.2311998232278009E-2</v>
      </c>
    </row>
    <row r="140" spans="2:3" x14ac:dyDescent="0.2">
      <c r="B140">
        <v>102.02945653094483</v>
      </c>
      <c r="C140">
        <v>-5.8044276966891246E-2</v>
      </c>
    </row>
    <row r="141" spans="2:3" x14ac:dyDescent="0.2">
      <c r="B141">
        <v>96.839712928116398</v>
      </c>
      <c r="C141">
        <v>-0.11858181512667756</v>
      </c>
    </row>
    <row r="142" spans="2:3" x14ac:dyDescent="0.2">
      <c r="B142">
        <v>100.44585606186084</v>
      </c>
      <c r="C142">
        <v>-0.12568939699461734</v>
      </c>
    </row>
    <row r="143" spans="2:3" x14ac:dyDescent="0.2">
      <c r="B143">
        <v>121.57619010316158</v>
      </c>
      <c r="C143">
        <v>-0.1557043921861079</v>
      </c>
    </row>
    <row r="144" spans="2:3" x14ac:dyDescent="0.2">
      <c r="B144">
        <v>0</v>
      </c>
      <c r="C144">
        <v>1</v>
      </c>
    </row>
    <row r="145" spans="2:3" x14ac:dyDescent="0.2">
      <c r="B145">
        <v>49.114661762044499</v>
      </c>
      <c r="C145">
        <v>0.9998979032381079</v>
      </c>
    </row>
    <row r="146" spans="2:3" x14ac:dyDescent="0.2">
      <c r="B146">
        <v>39.360513208036664</v>
      </c>
      <c r="C146">
        <v>0.99742530775629612</v>
      </c>
    </row>
    <row r="147" spans="2:3" x14ac:dyDescent="0.2">
      <c r="B147">
        <v>11.172287142747821</v>
      </c>
      <c r="C147">
        <v>0.99921560637816076</v>
      </c>
    </row>
    <row r="148" spans="2:3" x14ac:dyDescent="0.2">
      <c r="B148">
        <v>4.0447496832313403</v>
      </c>
      <c r="C148">
        <v>0.99707859013953126</v>
      </c>
    </row>
    <row r="149" spans="2:3" x14ac:dyDescent="0.2">
      <c r="B149">
        <v>56.289697103466303</v>
      </c>
      <c r="C149">
        <v>0.99435909082315188</v>
      </c>
    </row>
    <row r="150" spans="2:3" x14ac:dyDescent="0.2">
      <c r="B150">
        <v>31.968265514413233</v>
      </c>
      <c r="C150">
        <v>0.97449930062551404</v>
      </c>
    </row>
    <row r="151" spans="2:3" x14ac:dyDescent="0.2">
      <c r="B151">
        <v>75.430298952079099</v>
      </c>
      <c r="C151">
        <v>0.80179531697750606</v>
      </c>
    </row>
    <row r="152" spans="2:3" x14ac:dyDescent="0.2">
      <c r="B152">
        <v>81.153804593500098</v>
      </c>
      <c r="C152">
        <v>0.76554444697263135</v>
      </c>
    </row>
    <row r="153" spans="2:3" x14ac:dyDescent="0.2">
      <c r="B153">
        <v>62.792515477563441</v>
      </c>
      <c r="C153">
        <v>0.40068422347846899</v>
      </c>
    </row>
    <row r="154" spans="2:3" x14ac:dyDescent="0.2">
      <c r="B154">
        <v>65.946948375190374</v>
      </c>
      <c r="C154">
        <v>-2.6502513818296176E-3</v>
      </c>
    </row>
    <row r="155" spans="2:3" x14ac:dyDescent="0.2">
      <c r="B155">
        <v>39.246018906381359</v>
      </c>
      <c r="C155">
        <v>0.14407985822412933</v>
      </c>
    </row>
    <row r="156" spans="2:3" x14ac:dyDescent="0.2">
      <c r="B156">
        <v>38.922101690428427</v>
      </c>
      <c r="C156">
        <v>0.71724555611302165</v>
      </c>
    </row>
    <row r="157" spans="2:3" x14ac:dyDescent="0.2">
      <c r="B157">
        <v>32.396604760375922</v>
      </c>
      <c r="C157">
        <v>0.85835485013469115</v>
      </c>
    </row>
    <row r="158" spans="2:3" x14ac:dyDescent="0.2">
      <c r="B158">
        <v>37.355053205691647</v>
      </c>
      <c r="C158">
        <v>0.7060641084009639</v>
      </c>
    </row>
    <row r="159" spans="2:3" x14ac:dyDescent="0.2">
      <c r="B159">
        <v>25.126878039263033</v>
      </c>
      <c r="C159">
        <v>0.83148944389067769</v>
      </c>
    </row>
    <row r="160" spans="2:3" x14ac:dyDescent="0.2">
      <c r="B160">
        <v>58.32478032534695</v>
      </c>
      <c r="C160">
        <v>0.90875024549993588</v>
      </c>
    </row>
    <row r="161" spans="2:3" x14ac:dyDescent="0.2">
      <c r="B161">
        <v>102.34138947659495</v>
      </c>
      <c r="C161">
        <v>0.92160310739812301</v>
      </c>
    </row>
    <row r="162" spans="2:3" x14ac:dyDescent="0.2">
      <c r="B162">
        <v>69.051864565701877</v>
      </c>
      <c r="C162">
        <v>0.9700622154010089</v>
      </c>
    </row>
    <row r="163" spans="2:3" x14ac:dyDescent="0.2">
      <c r="B163">
        <v>69.735285186195398</v>
      </c>
      <c r="C163">
        <v>0.90206716818915045</v>
      </c>
    </row>
    <row r="164" spans="2:3" x14ac:dyDescent="0.2">
      <c r="B164">
        <v>86.261984674594473</v>
      </c>
      <c r="C164">
        <v>0.54764964250731984</v>
      </c>
    </row>
    <row r="165" spans="2:3" x14ac:dyDescent="0.2">
      <c r="B165">
        <v>84.890164330150753</v>
      </c>
      <c r="C165">
        <v>0.42200429736248357</v>
      </c>
    </row>
    <row r="166" spans="2:3" x14ac:dyDescent="0.2">
      <c r="B166">
        <v>136.76498089788953</v>
      </c>
      <c r="C166">
        <v>0.39279951522744699</v>
      </c>
    </row>
    <row r="167" spans="2:3" x14ac:dyDescent="0.2">
      <c r="B167">
        <v>123.95600025815679</v>
      </c>
      <c r="C167">
        <v>0.1011973031029809</v>
      </c>
    </row>
    <row r="168" spans="2:3" x14ac:dyDescent="0.2">
      <c r="B168">
        <v>98.705876218187186</v>
      </c>
      <c r="C168">
        <v>0.13599963418491787</v>
      </c>
    </row>
    <row r="169" spans="2:3" x14ac:dyDescent="0.2">
      <c r="B169">
        <v>93.142525196604126</v>
      </c>
      <c r="C169">
        <v>0.28359710831562407</v>
      </c>
    </row>
    <row r="170" spans="2:3" x14ac:dyDescent="0.2">
      <c r="B170">
        <v>99.356982643395639</v>
      </c>
      <c r="C170">
        <v>-5.2907023777459664E-2</v>
      </c>
    </row>
    <row r="171" spans="2:3" x14ac:dyDescent="0.2">
      <c r="B171">
        <v>75.470855301897402</v>
      </c>
      <c r="C171">
        <v>-6.9206242666389445E-2</v>
      </c>
    </row>
    <row r="172" spans="2:3" x14ac:dyDescent="0.2">
      <c r="B172">
        <v>110.7330122411564</v>
      </c>
      <c r="C172">
        <v>-2.4714948246746367E-2</v>
      </c>
    </row>
    <row r="173" spans="2:3" x14ac:dyDescent="0.2">
      <c r="B173">
        <v>126.20023771768419</v>
      </c>
      <c r="C173">
        <v>-6.0200885825979045E-2</v>
      </c>
    </row>
    <row r="174" spans="2:3" x14ac:dyDescent="0.2">
      <c r="B174">
        <v>118.3460180994698</v>
      </c>
      <c r="C174">
        <v>-0.121339582337033</v>
      </c>
    </row>
    <row r="175" spans="2:3" x14ac:dyDescent="0.2">
      <c r="B175">
        <v>71.583936745613528</v>
      </c>
      <c r="C175">
        <v>-0.12899905991085389</v>
      </c>
    </row>
    <row r="176" spans="2:3" x14ac:dyDescent="0.2">
      <c r="B176">
        <v>92.424347441569751</v>
      </c>
      <c r="C176">
        <v>-0.15932549097617499</v>
      </c>
    </row>
    <row r="177" spans="2:3" x14ac:dyDescent="0.2">
      <c r="B177">
        <v>0</v>
      </c>
      <c r="C177">
        <v>1</v>
      </c>
    </row>
    <row r="178" spans="2:3" x14ac:dyDescent="0.2">
      <c r="B178">
        <v>12.349089035228468</v>
      </c>
      <c r="C178">
        <v>0.99736518549345043</v>
      </c>
    </row>
    <row r="179" spans="2:3" x14ac:dyDescent="0.2">
      <c r="B179">
        <v>41.741226623087925</v>
      </c>
      <c r="C179">
        <v>0.99916210700846475</v>
      </c>
    </row>
    <row r="180" spans="2:3" x14ac:dyDescent="0.2">
      <c r="B180">
        <v>45.103990954238547</v>
      </c>
      <c r="C180">
        <v>0.99644382151366317</v>
      </c>
    </row>
    <row r="181" spans="2:3" x14ac:dyDescent="0.2">
      <c r="B181">
        <v>96.867125486410671</v>
      </c>
      <c r="C181">
        <v>0.99337381099213284</v>
      </c>
    </row>
    <row r="182" spans="2:3" x14ac:dyDescent="0.2">
      <c r="B182">
        <v>19.037857022259601</v>
      </c>
      <c r="C182">
        <v>0.97270382916519138</v>
      </c>
    </row>
    <row r="183" spans="2:3" x14ac:dyDescent="0.2">
      <c r="B183">
        <v>30.76751533679623</v>
      </c>
      <c r="C183">
        <v>0.79778692246783456</v>
      </c>
    </row>
    <row r="184" spans="2:3" x14ac:dyDescent="0.2">
      <c r="B184">
        <v>35.077200572451304</v>
      </c>
      <c r="C184">
        <v>0.76068518394802653</v>
      </c>
    </row>
    <row r="185" spans="2:3" x14ac:dyDescent="0.2">
      <c r="B185">
        <v>16.710774967068403</v>
      </c>
      <c r="C185">
        <v>0.3939146495838986</v>
      </c>
    </row>
    <row r="186" spans="2:3" x14ac:dyDescent="0.2">
      <c r="B186">
        <v>17.613914953808372</v>
      </c>
      <c r="C186">
        <v>-9.5827313016635298E-3</v>
      </c>
    </row>
    <row r="187" spans="2:3" x14ac:dyDescent="0.2">
      <c r="B187">
        <v>12.041594578792189</v>
      </c>
      <c r="C187">
        <v>0.13736425580025066</v>
      </c>
    </row>
    <row r="188" spans="2:3" x14ac:dyDescent="0.2">
      <c r="B188">
        <v>20.16581265409333</v>
      </c>
      <c r="C188">
        <v>0.71262745600124677</v>
      </c>
    </row>
    <row r="189" spans="2:3" x14ac:dyDescent="0.2">
      <c r="B189">
        <v>16.850222550459264</v>
      </c>
      <c r="C189">
        <v>0.85442892839225071</v>
      </c>
    </row>
    <row r="190" spans="2:3" x14ac:dyDescent="0.2">
      <c r="B190">
        <v>12.101652779682246</v>
      </c>
      <c r="C190">
        <v>0.70158268778690103</v>
      </c>
    </row>
    <row r="191" spans="2:3" x14ac:dyDescent="0.2">
      <c r="B191">
        <v>50.129532214055544</v>
      </c>
      <c r="C191">
        <v>0.82760114067995905</v>
      </c>
    </row>
    <row r="192" spans="2:3" x14ac:dyDescent="0.2">
      <c r="B192">
        <v>106.42034579910008</v>
      </c>
      <c r="C192">
        <v>0.90586533975950556</v>
      </c>
    </row>
    <row r="193" spans="2:3" x14ac:dyDescent="0.2">
      <c r="B193">
        <v>60.882920429296192</v>
      </c>
      <c r="C193">
        <v>0.92218603207744931</v>
      </c>
    </row>
    <row r="194" spans="2:3" x14ac:dyDescent="0.2">
      <c r="B194">
        <v>65.908497176009092</v>
      </c>
      <c r="C194">
        <v>0.96935947587607008</v>
      </c>
    </row>
    <row r="195" spans="2:3" x14ac:dyDescent="0.2">
      <c r="B195">
        <v>70.544312315026687</v>
      </c>
      <c r="C195">
        <v>0.89913428285663499</v>
      </c>
    </row>
    <row r="196" spans="2:3" x14ac:dyDescent="0.2">
      <c r="B196">
        <v>130.23862714264169</v>
      </c>
      <c r="C196">
        <v>0.54248151543754541</v>
      </c>
    </row>
    <row r="197" spans="2:3" x14ac:dyDescent="0.2">
      <c r="B197">
        <v>37.177546987395125</v>
      </c>
      <c r="C197">
        <v>0.41630950005490058</v>
      </c>
    </row>
    <row r="198" spans="2:3" x14ac:dyDescent="0.2">
      <c r="B198">
        <v>92.273994169538341</v>
      </c>
      <c r="C198">
        <v>0.39183884021476134</v>
      </c>
    </row>
    <row r="199" spans="2:3" x14ac:dyDescent="0.2">
      <c r="B199">
        <v>80.006249755878713</v>
      </c>
      <c r="C199">
        <v>0.10099290770059309</v>
      </c>
    </row>
    <row r="200" spans="2:3" x14ac:dyDescent="0.2">
      <c r="B200">
        <v>67.808111609157862</v>
      </c>
      <c r="C200">
        <v>0.13809976781729102</v>
      </c>
    </row>
    <row r="201" spans="2:3" x14ac:dyDescent="0.2">
      <c r="B201">
        <v>58.476833019581264</v>
      </c>
      <c r="C201">
        <v>0.28571366255046421</v>
      </c>
    </row>
    <row r="202" spans="2:3" x14ac:dyDescent="0.2">
      <c r="B202">
        <v>95.908498059348162</v>
      </c>
      <c r="C202">
        <v>-5.087321493678066E-2</v>
      </c>
    </row>
    <row r="203" spans="2:3" x14ac:dyDescent="0.2">
      <c r="B203">
        <v>113.12736185379707</v>
      </c>
      <c r="C203">
        <v>-6.7119300445037347E-2</v>
      </c>
    </row>
    <row r="204" spans="2:3" x14ac:dyDescent="0.2">
      <c r="B204">
        <v>82.386224576685208</v>
      </c>
      <c r="C204">
        <v>-2.2311998232278009E-2</v>
      </c>
    </row>
    <row r="205" spans="2:3" x14ac:dyDescent="0.2">
      <c r="B205">
        <v>100.04024190294606</v>
      </c>
      <c r="C205">
        <v>-5.8044276966891246E-2</v>
      </c>
    </row>
    <row r="206" spans="2:3" x14ac:dyDescent="0.2">
      <c r="B206">
        <v>98.836683473293419</v>
      </c>
      <c r="C206">
        <v>-0.11858181512667756</v>
      </c>
    </row>
    <row r="207" spans="2:3" x14ac:dyDescent="0.2">
      <c r="B207">
        <v>117.29352070766775</v>
      </c>
      <c r="C207">
        <v>-0.12568939699461734</v>
      </c>
    </row>
    <row r="208" spans="2:3" x14ac:dyDescent="0.2">
      <c r="B208">
        <v>139.40893084734603</v>
      </c>
      <c r="C208">
        <v>-0.1557043921861079</v>
      </c>
    </row>
    <row r="209" spans="2:3" x14ac:dyDescent="0.2">
      <c r="B209">
        <v>0</v>
      </c>
      <c r="C209">
        <v>1</v>
      </c>
    </row>
    <row r="210" spans="2:3" x14ac:dyDescent="0.2">
      <c r="B210">
        <v>30.700651458885833</v>
      </c>
      <c r="C210">
        <v>0.99910051425492108</v>
      </c>
    </row>
    <row r="211" spans="2:3" x14ac:dyDescent="0.2">
      <c r="B211">
        <v>35.320956951929055</v>
      </c>
      <c r="C211">
        <v>0.99728224358169382</v>
      </c>
    </row>
    <row r="212" spans="2:3" x14ac:dyDescent="0.2">
      <c r="B212">
        <v>90.950206156995748</v>
      </c>
      <c r="C212">
        <v>0.99602651289430921</v>
      </c>
    </row>
    <row r="213" spans="2:3" x14ac:dyDescent="0.2">
      <c r="B213">
        <v>7.505997601918085</v>
      </c>
      <c r="C213">
        <v>0.97828716655902348</v>
      </c>
    </row>
    <row r="214" spans="2:3" x14ac:dyDescent="0.2">
      <c r="B214">
        <v>43.062048255975789</v>
      </c>
      <c r="C214">
        <v>0.82048875675552513</v>
      </c>
    </row>
    <row r="215" spans="2:3" x14ac:dyDescent="0.2">
      <c r="B215">
        <v>47.42161954214523</v>
      </c>
      <c r="C215">
        <v>0.78473542874626534</v>
      </c>
    </row>
    <row r="216" spans="2:3" x14ac:dyDescent="0.2">
      <c r="B216">
        <v>29.004310024546353</v>
      </c>
      <c r="C216">
        <v>0.42768669118831815</v>
      </c>
    </row>
    <row r="217" spans="2:3" x14ac:dyDescent="0.2">
      <c r="B217">
        <v>29.769951293208234</v>
      </c>
      <c r="C217">
        <v>2.8399284769871493E-2</v>
      </c>
    </row>
    <row r="218" spans="2:3" x14ac:dyDescent="0.2">
      <c r="B218">
        <v>12.903487900564036</v>
      </c>
      <c r="C218">
        <v>0.18055200148012426</v>
      </c>
    </row>
    <row r="219" spans="2:3" x14ac:dyDescent="0.2">
      <c r="B219">
        <v>22.130521909796844</v>
      </c>
      <c r="C219">
        <v>0.74031294362801725</v>
      </c>
    </row>
    <row r="220" spans="2:3" x14ac:dyDescent="0.2">
      <c r="B220">
        <v>8.168843247363899</v>
      </c>
      <c r="C220">
        <v>0.87585552066519445</v>
      </c>
    </row>
    <row r="221" spans="2:3" x14ac:dyDescent="0.2">
      <c r="B221">
        <v>4.5221676218379576</v>
      </c>
      <c r="C221">
        <v>0.74228651933450163</v>
      </c>
    </row>
    <row r="222" spans="2:3" x14ac:dyDescent="0.2">
      <c r="B222">
        <v>45.75117484830335</v>
      </c>
      <c r="C222">
        <v>0.85249530196778878</v>
      </c>
    </row>
    <row r="223" spans="2:3" x14ac:dyDescent="0.2">
      <c r="B223">
        <v>97.55762399730753</v>
      </c>
      <c r="C223">
        <v>0.92418122284857596</v>
      </c>
    </row>
    <row r="224" spans="2:3" x14ac:dyDescent="0.2">
      <c r="B224">
        <v>64.900924492645075</v>
      </c>
      <c r="C224">
        <v>0.91787198640396461</v>
      </c>
    </row>
    <row r="225" spans="2:3" x14ac:dyDescent="0.2">
      <c r="B225">
        <v>70.180695351357159</v>
      </c>
      <c r="C225">
        <v>0.98072349592281716</v>
      </c>
    </row>
    <row r="226" spans="2:3" x14ac:dyDescent="0.2">
      <c r="B226">
        <v>74.059435590612082</v>
      </c>
      <c r="C226">
        <v>0.91379155604554563</v>
      </c>
    </row>
    <row r="227" spans="2:3" x14ac:dyDescent="0.2">
      <c r="B227">
        <v>123.43824366864608</v>
      </c>
      <c r="C227">
        <v>0.5836590814881859</v>
      </c>
    </row>
    <row r="228" spans="2:3" x14ac:dyDescent="0.2">
      <c r="B228">
        <v>45.538664890397982</v>
      </c>
      <c r="C228">
        <v>0.44711834525293176</v>
      </c>
    </row>
    <row r="229" spans="2:3" x14ac:dyDescent="0.2">
      <c r="B229">
        <v>98.306103574498351</v>
      </c>
      <c r="C229">
        <v>0.39788005286395245</v>
      </c>
    </row>
    <row r="230" spans="2:3" x14ac:dyDescent="0.2">
      <c r="B230">
        <v>85.648701099316455</v>
      </c>
      <c r="C230">
        <v>0.10391080430590306</v>
      </c>
    </row>
    <row r="231" spans="2:3" x14ac:dyDescent="0.2">
      <c r="B231">
        <v>67.009253092390253</v>
      </c>
      <c r="C231">
        <v>0.1282779224115721</v>
      </c>
    </row>
    <row r="232" spans="2:3" x14ac:dyDescent="0.2">
      <c r="B232">
        <v>59.027451240926759</v>
      </c>
      <c r="C232">
        <v>0.27515542394472198</v>
      </c>
    </row>
    <row r="233" spans="2:3" x14ac:dyDescent="0.2">
      <c r="B233">
        <v>87.815374508112143</v>
      </c>
      <c r="C233">
        <v>-6.0306824977829125E-2</v>
      </c>
    </row>
    <row r="234" spans="2:3" x14ac:dyDescent="0.2">
      <c r="B234">
        <v>108.33882037386206</v>
      </c>
      <c r="C234">
        <v>-7.5014608681353803E-2</v>
      </c>
    </row>
    <row r="235" spans="2:3" x14ac:dyDescent="0.2">
      <c r="B235">
        <v>80.958569651396473</v>
      </c>
      <c r="C235">
        <v>-3.3540508522400099E-2</v>
      </c>
    </row>
    <row r="236" spans="2:3" x14ac:dyDescent="0.2">
      <c r="B236">
        <v>98.163384212240558</v>
      </c>
      <c r="C236">
        <v>-6.780463849533587E-2</v>
      </c>
    </row>
    <row r="237" spans="2:3" x14ac:dyDescent="0.2">
      <c r="B237">
        <v>94.83612181020473</v>
      </c>
      <c r="C237">
        <v>-0.13126492956515753</v>
      </c>
    </row>
    <row r="238" spans="2:3" x14ac:dyDescent="0.2">
      <c r="B238">
        <v>109.70856848943056</v>
      </c>
      <c r="C238">
        <v>-0.14504599952809777</v>
      </c>
    </row>
    <row r="239" spans="2:3" x14ac:dyDescent="0.2">
      <c r="B239">
        <v>131.27318842779775</v>
      </c>
      <c r="C239">
        <v>-0.17235801333839615</v>
      </c>
    </row>
    <row r="240" spans="2:3" x14ac:dyDescent="0.2">
      <c r="B240">
        <v>0</v>
      </c>
      <c r="C240">
        <v>1</v>
      </c>
    </row>
    <row r="241" spans="2:3" x14ac:dyDescent="0.2">
      <c r="B241">
        <v>8.2764726786236409</v>
      </c>
      <c r="C241">
        <v>0.99810198043539755</v>
      </c>
    </row>
    <row r="242" spans="2:3" x14ac:dyDescent="0.2">
      <c r="B242">
        <v>67.449610821709172</v>
      </c>
      <c r="C242">
        <v>0.99645660008065107</v>
      </c>
    </row>
    <row r="243" spans="2:3" x14ac:dyDescent="0.2">
      <c r="B243">
        <v>23.205387305537297</v>
      </c>
      <c r="C243">
        <v>0.97894459212546436</v>
      </c>
    </row>
    <row r="244" spans="2:3" x14ac:dyDescent="0.2">
      <c r="B244">
        <v>70.26841395676972</v>
      </c>
      <c r="C244">
        <v>0.81718080051576625</v>
      </c>
    </row>
    <row r="245" spans="2:3" x14ac:dyDescent="0.2">
      <c r="B245">
        <v>75.57909763949236</v>
      </c>
      <c r="C245">
        <v>0.78141634571207463</v>
      </c>
    </row>
    <row r="246" spans="2:3" x14ac:dyDescent="0.2">
      <c r="B246">
        <v>56.863696678988234</v>
      </c>
      <c r="C246">
        <v>0.42315622645398759</v>
      </c>
    </row>
    <row r="247" spans="2:3" x14ac:dyDescent="0.2">
      <c r="B247">
        <v>59.19206027838495</v>
      </c>
      <c r="C247">
        <v>2.2650127982269341E-2</v>
      </c>
    </row>
    <row r="248" spans="2:3" x14ac:dyDescent="0.2">
      <c r="B248">
        <v>33.654271645661872</v>
      </c>
      <c r="C248">
        <v>0.17120060382776947</v>
      </c>
    </row>
    <row r="249" spans="2:3" x14ac:dyDescent="0.2">
      <c r="B249">
        <v>35.96845840455228</v>
      </c>
      <c r="C249">
        <v>0.73555233572688028</v>
      </c>
    </row>
    <row r="250" spans="2:3" x14ac:dyDescent="0.2">
      <c r="B250">
        <v>24.990398156091512</v>
      </c>
      <c r="C250">
        <v>0.87158465348850234</v>
      </c>
    </row>
    <row r="251" spans="2:3" x14ac:dyDescent="0.2">
      <c r="B251">
        <v>29.643549045281517</v>
      </c>
      <c r="C251">
        <v>0.72807040967831216</v>
      </c>
    </row>
    <row r="252" spans="2:3" x14ac:dyDescent="0.2">
      <c r="B252">
        <v>32.35583409526015</v>
      </c>
      <c r="C252">
        <v>0.84662041678793976</v>
      </c>
    </row>
    <row r="253" spans="2:3" x14ac:dyDescent="0.2">
      <c r="B253">
        <v>68.410525505948584</v>
      </c>
      <c r="C253">
        <v>0.92035387163527471</v>
      </c>
    </row>
    <row r="254" spans="2:3" x14ac:dyDescent="0.2">
      <c r="B254">
        <v>91.888301758167245</v>
      </c>
      <c r="C254">
        <v>0.92051858996969305</v>
      </c>
    </row>
    <row r="255" spans="2:3" x14ac:dyDescent="0.2">
      <c r="B255">
        <v>73.432009369211713</v>
      </c>
      <c r="C255">
        <v>0.97789216767894938</v>
      </c>
    </row>
    <row r="256" spans="2:3" x14ac:dyDescent="0.2">
      <c r="B256">
        <v>74.976062846751176</v>
      </c>
      <c r="C256">
        <v>0.91189136640819879</v>
      </c>
    </row>
    <row r="257" spans="2:3" x14ac:dyDescent="0.2">
      <c r="B257">
        <v>97.264433376234976</v>
      </c>
      <c r="C257">
        <v>0.5733867168964859</v>
      </c>
    </row>
    <row r="258" spans="2:3" x14ac:dyDescent="0.2">
      <c r="B258">
        <v>75.961305939273558</v>
      </c>
      <c r="C258">
        <v>0.44350194858607089</v>
      </c>
    </row>
    <row r="259" spans="2:3" x14ac:dyDescent="0.2">
      <c r="B259">
        <v>126.58356923392529</v>
      </c>
      <c r="C259">
        <v>0.39912826922729977</v>
      </c>
    </row>
    <row r="260" spans="2:3" x14ac:dyDescent="0.2">
      <c r="B260">
        <v>113.73236126978125</v>
      </c>
      <c r="C260">
        <v>0.10569524305116686</v>
      </c>
    </row>
    <row r="261" spans="2:3" x14ac:dyDescent="0.2">
      <c r="B261">
        <v>87.577908173237432</v>
      </c>
      <c r="C261">
        <v>0.13198855214292357</v>
      </c>
    </row>
    <row r="262" spans="2:3" x14ac:dyDescent="0.2">
      <c r="B262">
        <v>82.184244232090833</v>
      </c>
      <c r="C262">
        <v>0.27880903692454939</v>
      </c>
    </row>
    <row r="263" spans="2:3" x14ac:dyDescent="0.2">
      <c r="B263">
        <v>89.642902675002645</v>
      </c>
      <c r="C263">
        <v>-5.7277597583276607E-2</v>
      </c>
    </row>
    <row r="264" spans="2:3" x14ac:dyDescent="0.2">
      <c r="B264">
        <v>86.567257089502263</v>
      </c>
      <c r="C264">
        <v>-7.1493714107359177E-2</v>
      </c>
    </row>
    <row r="265" spans="2:3" x14ac:dyDescent="0.2">
      <c r="B265">
        <v>99.560735232319416</v>
      </c>
      <c r="C265">
        <v>-2.9905540593709205E-2</v>
      </c>
    </row>
    <row r="266" spans="2:3" x14ac:dyDescent="0.2">
      <c r="B266">
        <v>115.06050582193667</v>
      </c>
      <c r="C266">
        <v>-6.4389655362985632E-2</v>
      </c>
    </row>
    <row r="267" spans="2:3" x14ac:dyDescent="0.2">
      <c r="B267">
        <v>107.42159931782793</v>
      </c>
      <c r="C267">
        <v>-0.12723081000444691</v>
      </c>
    </row>
    <row r="268" spans="2:3" x14ac:dyDescent="0.2">
      <c r="B268">
        <v>82.389319696184359</v>
      </c>
      <c r="C268">
        <v>-0.12962549338936091</v>
      </c>
    </row>
    <row r="269" spans="2:3" x14ac:dyDescent="0.2">
      <c r="B269">
        <v>102.82295463562649</v>
      </c>
      <c r="C269">
        <v>-0.16222028974229924</v>
      </c>
    </row>
    <row r="270" spans="2:3" x14ac:dyDescent="0.2">
      <c r="B270">
        <v>0</v>
      </c>
      <c r="C270" s="17">
        <v>1</v>
      </c>
    </row>
    <row r="271" spans="2:3" x14ac:dyDescent="0.2">
      <c r="B271">
        <v>41.699999999999818</v>
      </c>
      <c r="C271" s="17">
        <v>0.99863885772721916</v>
      </c>
    </row>
    <row r="272" spans="2:3" x14ac:dyDescent="0.2">
      <c r="B272">
        <v>27.100000000000364</v>
      </c>
      <c r="C272" s="17">
        <v>0.98695693350979019</v>
      </c>
    </row>
    <row r="273" spans="2:3" x14ac:dyDescent="0.2">
      <c r="B273">
        <v>69.300000000000182</v>
      </c>
      <c r="C273" s="17">
        <v>0.83965913909778223</v>
      </c>
    </row>
    <row r="274" spans="2:3" x14ac:dyDescent="0.2">
      <c r="B274">
        <v>75.5</v>
      </c>
      <c r="C274" s="17">
        <v>0.80646980634990362</v>
      </c>
    </row>
    <row r="275" spans="2:3" x14ac:dyDescent="0.2">
      <c r="B275">
        <v>58.100000000000364</v>
      </c>
      <c r="C275" s="17">
        <v>0.46057084735087978</v>
      </c>
    </row>
    <row r="276" spans="2:3" x14ac:dyDescent="0.2">
      <c r="B276">
        <v>61.800000000000182</v>
      </c>
      <c r="C276" s="17">
        <v>6.4041477126002874E-2</v>
      </c>
    </row>
    <row r="277" spans="2:3" x14ac:dyDescent="0.2">
      <c r="B277">
        <v>34.900000000000546</v>
      </c>
      <c r="C277" s="17">
        <v>0.21038804359786964</v>
      </c>
    </row>
    <row r="278" spans="2:3" x14ac:dyDescent="0.2">
      <c r="B278">
        <v>32.200000000000728</v>
      </c>
      <c r="C278" s="17">
        <v>0.76289908684564622</v>
      </c>
    </row>
    <row r="279" spans="2:3" x14ac:dyDescent="0.2">
      <c r="B279">
        <v>28.300000000000182</v>
      </c>
      <c r="C279" s="17">
        <v>0.89137298681900135</v>
      </c>
    </row>
    <row r="280" spans="2:3" x14ac:dyDescent="0.2">
      <c r="B280">
        <v>33.200000000000728</v>
      </c>
      <c r="C280" s="17">
        <v>0.75153811388323266</v>
      </c>
    </row>
    <row r="281" spans="2:3" x14ac:dyDescent="0.2">
      <c r="B281">
        <v>2</v>
      </c>
      <c r="C281" s="17">
        <v>0.86853066673895318</v>
      </c>
    </row>
    <row r="282" spans="2:3" x14ac:dyDescent="0.2">
      <c r="B282">
        <v>59.699999999999818</v>
      </c>
      <c r="C282" s="17">
        <v>0.93529256173850761</v>
      </c>
    </row>
    <row r="283" spans="2:3" x14ac:dyDescent="0.2">
      <c r="B283">
        <v>88.400000000000546</v>
      </c>
      <c r="C283" s="17">
        <v>0.92371621884665578</v>
      </c>
    </row>
    <row r="284" spans="2:3" x14ac:dyDescent="0.2">
      <c r="B284">
        <v>26.400000000000546</v>
      </c>
      <c r="C284" s="17">
        <v>0.98081830749149901</v>
      </c>
    </row>
    <row r="285" spans="2:3" x14ac:dyDescent="0.2">
      <c r="B285">
        <v>21</v>
      </c>
      <c r="C285" s="17">
        <v>0.93034045755283368</v>
      </c>
    </row>
    <row r="286" spans="2:3" x14ac:dyDescent="0.2">
      <c r="B286">
        <v>75.199999999999818</v>
      </c>
      <c r="C286" s="17">
        <v>0.60160731622924168</v>
      </c>
    </row>
    <row r="287" spans="2:3" x14ac:dyDescent="0.2">
      <c r="B287">
        <v>79.5</v>
      </c>
      <c r="C287" s="17">
        <v>0.48378153341839991</v>
      </c>
    </row>
    <row r="288" spans="2:3" x14ac:dyDescent="0.2">
      <c r="B288">
        <v>123.1</v>
      </c>
      <c r="C288" s="17">
        <v>0.42419575553886424</v>
      </c>
    </row>
    <row r="289" spans="2:3" x14ac:dyDescent="0.2">
      <c r="B289">
        <v>110.70000000000073</v>
      </c>
      <c r="C289" s="17">
        <v>0.13667204899646146</v>
      </c>
    </row>
    <row r="290" spans="2:3" x14ac:dyDescent="0.2">
      <c r="B290">
        <v>71.400000000000546</v>
      </c>
      <c r="C290" s="17">
        <v>0.14635080894384181</v>
      </c>
    </row>
    <row r="291" spans="2:3" x14ac:dyDescent="0.2">
      <c r="B291">
        <v>72.800000000000182</v>
      </c>
      <c r="C291" s="17">
        <v>0.28477496456701118</v>
      </c>
    </row>
    <row r="292" spans="2:3" x14ac:dyDescent="0.2">
      <c r="B292">
        <v>25.100000000000364</v>
      </c>
      <c r="C292" s="17">
        <v>-5.3442860367854297E-2</v>
      </c>
    </row>
    <row r="293" spans="2:3" x14ac:dyDescent="0.2">
      <c r="B293">
        <v>50.299999999999272</v>
      </c>
      <c r="C293" s="17">
        <v>-6.7326463298102601E-2</v>
      </c>
    </row>
    <row r="294" spans="2:3" x14ac:dyDescent="0.2">
      <c r="B294">
        <v>74.400000000000546</v>
      </c>
      <c r="C294" s="17">
        <v>-1.8777574527480537E-2</v>
      </c>
    </row>
    <row r="295" spans="2:3" x14ac:dyDescent="0.2">
      <c r="B295">
        <v>78.5</v>
      </c>
      <c r="C295" s="17">
        <v>-5.1697726947766455E-2</v>
      </c>
    </row>
    <row r="296" spans="2:3" x14ac:dyDescent="0.2">
      <c r="B296">
        <v>61.300000000000182</v>
      </c>
      <c r="C296" s="17">
        <v>-0.11033222410857337</v>
      </c>
    </row>
    <row r="297" spans="2:3" x14ac:dyDescent="0.2">
      <c r="B297">
        <v>66.5</v>
      </c>
      <c r="C297" s="17">
        <v>-0.1365792261326769</v>
      </c>
    </row>
    <row r="298" spans="2:3" x14ac:dyDescent="0.2">
      <c r="B298">
        <v>89.5</v>
      </c>
      <c r="C298" s="17">
        <v>-0.17401975339105624</v>
      </c>
    </row>
    <row r="299" spans="2:3" x14ac:dyDescent="0.2">
      <c r="B299">
        <v>0</v>
      </c>
      <c r="C299">
        <v>1</v>
      </c>
    </row>
    <row r="300" spans="2:3" x14ac:dyDescent="0.2">
      <c r="B300">
        <v>84.581794731490646</v>
      </c>
      <c r="C300">
        <v>0.99194513046242039</v>
      </c>
    </row>
    <row r="301" spans="2:3" x14ac:dyDescent="0.2">
      <c r="B301">
        <v>113.5649593844862</v>
      </c>
      <c r="C301">
        <v>0.85958554961043021</v>
      </c>
    </row>
    <row r="302" spans="2:3" x14ac:dyDescent="0.2">
      <c r="B302">
        <v>119.94202766336726</v>
      </c>
      <c r="C302">
        <v>0.82864039231801878</v>
      </c>
    </row>
    <row r="303" spans="2:3" x14ac:dyDescent="0.2">
      <c r="B303">
        <v>104.95851561450378</v>
      </c>
      <c r="C303">
        <v>0.49376900798213341</v>
      </c>
    </row>
    <row r="304" spans="2:3" x14ac:dyDescent="0.2">
      <c r="B304">
        <v>110.05003407541498</v>
      </c>
      <c r="C304">
        <v>0.1011328495082566</v>
      </c>
    </row>
    <row r="305" spans="2:3" x14ac:dyDescent="0.2">
      <c r="B305">
        <v>84.894758377652792</v>
      </c>
      <c r="C305">
        <v>0.24729188735978294</v>
      </c>
    </row>
    <row r="306" spans="2:3" x14ac:dyDescent="0.2">
      <c r="B306">
        <v>78.850871903867244</v>
      </c>
      <c r="C306">
        <v>0.78593088779226583</v>
      </c>
    </row>
    <row r="307" spans="2:3" x14ac:dyDescent="0.2">
      <c r="B307">
        <v>82.840147271718422</v>
      </c>
      <c r="C307">
        <v>0.90756243781836077</v>
      </c>
    </row>
    <row r="308" spans="2:3" x14ac:dyDescent="0.2">
      <c r="B308">
        <v>87.481712374644772</v>
      </c>
      <c r="C308">
        <v>0.7743539425776943</v>
      </c>
    </row>
    <row r="309" spans="2:3" x14ac:dyDescent="0.2">
      <c r="B309">
        <v>47.036687808560494</v>
      </c>
      <c r="C309">
        <v>0.88515024078481797</v>
      </c>
    </row>
    <row r="310" spans="2:3" x14ac:dyDescent="0.2">
      <c r="B310">
        <v>30.401480227120523</v>
      </c>
      <c r="C310">
        <v>0.947346286318685</v>
      </c>
    </row>
    <row r="311" spans="2:3" x14ac:dyDescent="0.2">
      <c r="B311">
        <v>155.84495500336251</v>
      </c>
      <c r="C311">
        <v>0.91623610969458935</v>
      </c>
    </row>
    <row r="312" spans="2:3" x14ac:dyDescent="0.2">
      <c r="B312">
        <v>71.032738930721592</v>
      </c>
      <c r="C312">
        <v>0.98535853503284265</v>
      </c>
    </row>
    <row r="313" spans="2:3" x14ac:dyDescent="0.2">
      <c r="B313">
        <v>66.889311552743465</v>
      </c>
      <c r="C313">
        <v>0.93973887782725274</v>
      </c>
    </row>
    <row r="314" spans="2:3" x14ac:dyDescent="0.2">
      <c r="B314">
        <v>34.203216223039618</v>
      </c>
      <c r="C314">
        <v>0.62976661640638321</v>
      </c>
    </row>
    <row r="315" spans="2:3" x14ac:dyDescent="0.2">
      <c r="B315">
        <v>133.97705027354476</v>
      </c>
      <c r="C315">
        <v>0.51020149483319821</v>
      </c>
    </row>
    <row r="316" spans="2:3" x14ac:dyDescent="0.2">
      <c r="B316">
        <v>188.88708267110289</v>
      </c>
      <c r="C316">
        <v>0.4227941033499496</v>
      </c>
    </row>
    <row r="317" spans="2:3" x14ac:dyDescent="0.2">
      <c r="B317">
        <v>176.38367271377518</v>
      </c>
      <c r="C317">
        <v>0.12631731029517432</v>
      </c>
    </row>
    <row r="318" spans="2:3" x14ac:dyDescent="0.2">
      <c r="B318">
        <v>154.66693247103623</v>
      </c>
      <c r="C318">
        <v>0.12592662129981588</v>
      </c>
    </row>
    <row r="319" spans="2:3" x14ac:dyDescent="0.2">
      <c r="B319">
        <v>148.4604324390846</v>
      </c>
      <c r="C319">
        <v>0.26854415492648043</v>
      </c>
    </row>
    <row r="320" spans="2:3" x14ac:dyDescent="0.2">
      <c r="B320">
        <v>152.23823435655055</v>
      </c>
      <c r="C320">
        <v>-6.4988173511573932E-2</v>
      </c>
    </row>
    <row r="321" spans="2:3" x14ac:dyDescent="0.2">
      <c r="B321">
        <v>19.768662069042332</v>
      </c>
      <c r="C321">
        <v>-7.8649200778746639E-2</v>
      </c>
    </row>
    <row r="322" spans="2:3" x14ac:dyDescent="0.2">
      <c r="B322">
        <v>166.9706860499773</v>
      </c>
      <c r="C322">
        <v>-3.9265660594274901E-2</v>
      </c>
    </row>
    <row r="323" spans="2:3" x14ac:dyDescent="0.2">
      <c r="B323">
        <v>182.48104011102069</v>
      </c>
      <c r="C323">
        <v>-7.0340925363760229E-2</v>
      </c>
    </row>
    <row r="324" spans="2:3" x14ac:dyDescent="0.2">
      <c r="B324">
        <v>174.21036134512781</v>
      </c>
      <c r="C324">
        <v>-0.13735789816813393</v>
      </c>
    </row>
    <row r="325" spans="2:3" x14ac:dyDescent="0.2">
      <c r="B325">
        <v>25.741989045138077</v>
      </c>
      <c r="C325">
        <v>-0.14910596773482382</v>
      </c>
    </row>
    <row r="326" spans="2:3" x14ac:dyDescent="0.2">
      <c r="B326">
        <v>48.267276699644206</v>
      </c>
      <c r="C326">
        <v>-0.18035841350027598</v>
      </c>
    </row>
    <row r="327" spans="2:3" x14ac:dyDescent="0.2">
      <c r="B327">
        <v>0</v>
      </c>
      <c r="C327">
        <v>1</v>
      </c>
    </row>
    <row r="328" spans="2:3" x14ac:dyDescent="0.2">
      <c r="B328">
        <v>49.151602211931824</v>
      </c>
      <c r="C328">
        <v>0.91335510686446864</v>
      </c>
    </row>
    <row r="329" spans="2:3" x14ac:dyDescent="0.2">
      <c r="B329">
        <v>53.891093883868805</v>
      </c>
      <c r="C329">
        <v>0.88823859497851176</v>
      </c>
    </row>
    <row r="330" spans="2:3" x14ac:dyDescent="0.2">
      <c r="B330">
        <v>35.21207179363347</v>
      </c>
      <c r="C330">
        <v>0.59337445269254607</v>
      </c>
    </row>
    <row r="331" spans="2:3" x14ac:dyDescent="0.2">
      <c r="B331">
        <v>36.651466546374188</v>
      </c>
      <c r="C331">
        <v>0.21901054771788137</v>
      </c>
    </row>
    <row r="332" spans="2:3" x14ac:dyDescent="0.2">
      <c r="B332">
        <v>14.818906842274277</v>
      </c>
      <c r="C332">
        <v>0.3575746876276587</v>
      </c>
    </row>
    <row r="333" spans="2:3" x14ac:dyDescent="0.2">
      <c r="B333">
        <v>22.291253890259309</v>
      </c>
      <c r="C333">
        <v>0.8522210204237175</v>
      </c>
    </row>
    <row r="334" spans="2:3" x14ac:dyDescent="0.2">
      <c r="B334">
        <v>5.0447993022517101</v>
      </c>
      <c r="C334">
        <v>0.94921428706471134</v>
      </c>
    </row>
    <row r="335" spans="2:3" x14ac:dyDescent="0.2">
      <c r="B335">
        <v>7.2945184899350579</v>
      </c>
      <c r="C335">
        <v>0.82975270304813287</v>
      </c>
    </row>
    <row r="336" spans="2:3" x14ac:dyDescent="0.2">
      <c r="B336">
        <v>40.512343797909487</v>
      </c>
      <c r="C336">
        <v>0.93092357540428783</v>
      </c>
    </row>
    <row r="337" spans="2:3" x14ac:dyDescent="0.2">
      <c r="B337">
        <v>90.24594173701125</v>
      </c>
      <c r="C337">
        <v>0.97552791952073559</v>
      </c>
    </row>
    <row r="338" spans="2:3" x14ac:dyDescent="0.2">
      <c r="B338">
        <v>71.395027838078633</v>
      </c>
      <c r="C338">
        <v>0.90687329294989261</v>
      </c>
    </row>
    <row r="339" spans="2:3" x14ac:dyDescent="0.2">
      <c r="B339">
        <v>69.403530169581401</v>
      </c>
      <c r="C339">
        <v>0.98513751668001492</v>
      </c>
    </row>
    <row r="340" spans="2:3" x14ac:dyDescent="0.2">
      <c r="B340">
        <v>72.756168123396961</v>
      </c>
      <c r="C340">
        <v>0.97001398067236144</v>
      </c>
    </row>
    <row r="341" spans="2:3" x14ac:dyDescent="0.2">
      <c r="B341">
        <v>116.67261889578049</v>
      </c>
      <c r="C341">
        <v>0.70795235523025879</v>
      </c>
    </row>
    <row r="342" spans="2:3" x14ac:dyDescent="0.2">
      <c r="B342">
        <v>52.992169232821198</v>
      </c>
      <c r="C342">
        <v>0.60799169094237893</v>
      </c>
    </row>
    <row r="343" spans="2:3" x14ac:dyDescent="0.2">
      <c r="B343">
        <v>105.23122160271637</v>
      </c>
      <c r="C343">
        <v>0.47112520437652239</v>
      </c>
    </row>
    <row r="344" spans="2:3" x14ac:dyDescent="0.2">
      <c r="B344">
        <v>92.504702583166349</v>
      </c>
      <c r="C344">
        <v>0.1726040804668848</v>
      </c>
    </row>
    <row r="345" spans="2:3" x14ac:dyDescent="0.2">
      <c r="B345">
        <v>71.639235060126268</v>
      </c>
      <c r="C345">
        <v>0.13451656127891701</v>
      </c>
    </row>
    <row r="346" spans="2:3" x14ac:dyDescent="0.2">
      <c r="B346">
        <v>64.34733871730819</v>
      </c>
      <c r="C346">
        <v>0.27009758293576558</v>
      </c>
    </row>
    <row r="347" spans="2:3" x14ac:dyDescent="0.2">
      <c r="B347">
        <v>87.622828075793151</v>
      </c>
      <c r="C347">
        <v>-5.454860650670515E-2</v>
      </c>
    </row>
    <row r="348" spans="2:3" x14ac:dyDescent="0.2">
      <c r="B348">
        <v>102.37069893284867</v>
      </c>
      <c r="C348">
        <v>-6.5384332345142182E-2</v>
      </c>
    </row>
    <row r="349" spans="2:3" x14ac:dyDescent="0.2">
      <c r="B349">
        <v>85.146520774486291</v>
      </c>
      <c r="C349">
        <v>-3.2938936465145764E-2</v>
      </c>
    </row>
    <row r="350" spans="2:3" x14ac:dyDescent="0.2">
      <c r="B350">
        <v>101.99789213508271</v>
      </c>
      <c r="C350">
        <v>-5.8447228947695815E-2</v>
      </c>
    </row>
    <row r="351" spans="2:3" x14ac:dyDescent="0.2">
      <c r="B351">
        <v>97.495281937127615</v>
      </c>
      <c r="C351">
        <v>-0.13529961596387327</v>
      </c>
    </row>
    <row r="352" spans="2:3" x14ac:dyDescent="0.2">
      <c r="B352">
        <v>102.71440989462026</v>
      </c>
      <c r="C352">
        <v>-0.14678545165013421</v>
      </c>
    </row>
    <row r="353" spans="2:3" x14ac:dyDescent="0.2">
      <c r="B353">
        <v>124.10402894346373</v>
      </c>
      <c r="C353">
        <v>-0.174774244083099</v>
      </c>
    </row>
    <row r="354" spans="2:3" x14ac:dyDescent="0.2">
      <c r="B354">
        <v>0</v>
      </c>
      <c r="C354">
        <v>1</v>
      </c>
    </row>
    <row r="355" spans="2:3" x14ac:dyDescent="0.2">
      <c r="B355">
        <v>6.378871373526648</v>
      </c>
      <c r="C355">
        <v>0.99719786019544077</v>
      </c>
    </row>
    <row r="356" spans="2:3" x14ac:dyDescent="0.2">
      <c r="B356">
        <v>14.060227594174851</v>
      </c>
      <c r="C356">
        <v>0.86672944473844404</v>
      </c>
    </row>
    <row r="357" spans="2:3" x14ac:dyDescent="0.2">
      <c r="B357">
        <v>15.35610627730869</v>
      </c>
      <c r="C357">
        <v>0.59424220325959121</v>
      </c>
    </row>
    <row r="358" spans="2:3" x14ac:dyDescent="0.2">
      <c r="B358">
        <v>36.634955984687259</v>
      </c>
      <c r="C358">
        <v>0.70555677292884811</v>
      </c>
    </row>
    <row r="359" spans="2:3" x14ac:dyDescent="0.2">
      <c r="B359">
        <v>37.26472863177672</v>
      </c>
      <c r="C359">
        <v>0.99094371338302301</v>
      </c>
    </row>
    <row r="360" spans="2:3" x14ac:dyDescent="0.2">
      <c r="B360">
        <v>45.750300545460881</v>
      </c>
      <c r="C360">
        <v>0.9909930361654824</v>
      </c>
    </row>
    <row r="361" spans="2:3" x14ac:dyDescent="0.2">
      <c r="B361">
        <v>41.864662903216569</v>
      </c>
      <c r="C361">
        <v>0.95768593686413794</v>
      </c>
    </row>
    <row r="362" spans="2:3" x14ac:dyDescent="0.2">
      <c r="B362">
        <v>67.622851167338581</v>
      </c>
      <c r="C362">
        <v>0.99387334923790438</v>
      </c>
    </row>
    <row r="363" spans="2:3" x14ac:dyDescent="0.2">
      <c r="B363">
        <v>129.00096898860878</v>
      </c>
      <c r="C363">
        <v>0.97370984526174331</v>
      </c>
    </row>
    <row r="364" spans="2:3" x14ac:dyDescent="0.2">
      <c r="B364">
        <v>64.684233009289116</v>
      </c>
      <c r="C364">
        <v>0.7555591083476535</v>
      </c>
    </row>
    <row r="365" spans="2:3" x14ac:dyDescent="0.2">
      <c r="B365">
        <v>61.595860250506874</v>
      </c>
      <c r="C365">
        <v>0.89365776522024287</v>
      </c>
    </row>
    <row r="366" spans="2:3" x14ac:dyDescent="0.2">
      <c r="B366">
        <v>67.603106437500514</v>
      </c>
      <c r="C366">
        <v>0.96919689513861262</v>
      </c>
    </row>
    <row r="367" spans="2:3" x14ac:dyDescent="0.2">
      <c r="B367">
        <v>147.76691104574124</v>
      </c>
      <c r="C367">
        <v>0.91710012385326911</v>
      </c>
    </row>
    <row r="368" spans="2:3" x14ac:dyDescent="0.2">
      <c r="B368">
        <v>34.635963968106765</v>
      </c>
      <c r="C368">
        <v>0.86712446502425133</v>
      </c>
    </row>
    <row r="369" spans="2:3" x14ac:dyDescent="0.2">
      <c r="B369">
        <v>86.944407525728835</v>
      </c>
      <c r="C369">
        <v>0.53729439040871818</v>
      </c>
    </row>
    <row r="370" spans="2:3" x14ac:dyDescent="0.2">
      <c r="B370">
        <v>76.896033707858038</v>
      </c>
      <c r="C370">
        <v>0.2693986337154739</v>
      </c>
    </row>
    <row r="371" spans="2:3" x14ac:dyDescent="0.2">
      <c r="B371">
        <v>81.527050725510747</v>
      </c>
      <c r="C371">
        <v>9.8949325792803702E-2</v>
      </c>
    </row>
    <row r="372" spans="2:3" x14ac:dyDescent="0.2">
      <c r="B372">
        <v>70.586825966323204</v>
      </c>
      <c r="C372">
        <v>0.19100342289479122</v>
      </c>
    </row>
    <row r="373" spans="2:3" x14ac:dyDescent="0.2">
      <c r="B373">
        <v>121.15065001889167</v>
      </c>
      <c r="C373">
        <v>-7.1629373220162953E-2</v>
      </c>
    </row>
    <row r="374" spans="2:3" x14ac:dyDescent="0.2">
      <c r="B374">
        <v>126.69411983197908</v>
      </c>
      <c r="C374">
        <v>-6.9555265699301358E-2</v>
      </c>
    </row>
    <row r="375" spans="2:3" x14ac:dyDescent="0.2">
      <c r="B375">
        <v>96.135373302442659</v>
      </c>
      <c r="C375">
        <v>-6.07815138603819E-2</v>
      </c>
    </row>
    <row r="376" spans="2:3" x14ac:dyDescent="0.2">
      <c r="B376">
        <v>113.67290794204213</v>
      </c>
      <c r="C376">
        <v>-6.4518067409941093E-2</v>
      </c>
    </row>
    <row r="377" spans="2:3" x14ac:dyDescent="0.2">
      <c r="B377">
        <v>116.77435506137466</v>
      </c>
      <c r="C377">
        <v>-0.15169685901440236</v>
      </c>
    </row>
    <row r="378" spans="2:3" x14ac:dyDescent="0.2">
      <c r="B378">
        <v>136.87238581978488</v>
      </c>
      <c r="C378">
        <v>-0.17480095994175407</v>
      </c>
    </row>
    <row r="379" spans="2:3" x14ac:dyDescent="0.2">
      <c r="B379">
        <v>159.73956929953223</v>
      </c>
      <c r="C379">
        <v>-0.20640662028992082</v>
      </c>
    </row>
    <row r="380" spans="2:3" x14ac:dyDescent="0.2">
      <c r="B380">
        <v>0</v>
      </c>
      <c r="C380">
        <v>1</v>
      </c>
    </row>
    <row r="381" spans="2:3" x14ac:dyDescent="0.2">
      <c r="B381">
        <v>18.755265927199947</v>
      </c>
      <c r="C381">
        <v>0.89575072968649849</v>
      </c>
    </row>
    <row r="382" spans="2:3" x14ac:dyDescent="0.2">
      <c r="B382">
        <v>18.146625030566828</v>
      </c>
      <c r="C382">
        <v>0.6403137704273506</v>
      </c>
    </row>
    <row r="383" spans="2:3" x14ac:dyDescent="0.2">
      <c r="B383">
        <v>42.090022570675274</v>
      </c>
      <c r="C383">
        <v>0.74528676909268332</v>
      </c>
    </row>
    <row r="384" spans="2:3" x14ac:dyDescent="0.2">
      <c r="B384">
        <v>43.346164766908004</v>
      </c>
      <c r="C384">
        <v>0.9955153919590215</v>
      </c>
    </row>
    <row r="385" spans="2:3" x14ac:dyDescent="0.2">
      <c r="B385">
        <v>50.806298822094696</v>
      </c>
      <c r="C385">
        <v>0.98398053351027404</v>
      </c>
    </row>
    <row r="386" spans="2:3" x14ac:dyDescent="0.2">
      <c r="B386">
        <v>46.662404567273811</v>
      </c>
      <c r="C386">
        <v>0.96052381227518802</v>
      </c>
    </row>
    <row r="387" spans="2:3" x14ac:dyDescent="0.2">
      <c r="B387">
        <v>73.944979545605392</v>
      </c>
      <c r="C387">
        <v>0.98803794404461343</v>
      </c>
    </row>
    <row r="388" spans="2:3" x14ac:dyDescent="0.2">
      <c r="B388">
        <v>135.20369817427314</v>
      </c>
      <c r="C388">
        <v>0.95866735796163172</v>
      </c>
    </row>
    <row r="389" spans="2:3" x14ac:dyDescent="0.2">
      <c r="B389">
        <v>61.664414373283464</v>
      </c>
      <c r="C389">
        <v>0.7109766900828729</v>
      </c>
    </row>
    <row r="390" spans="2:3" x14ac:dyDescent="0.2">
      <c r="B390">
        <v>67.076821630127569</v>
      </c>
      <c r="C390">
        <v>0.8633167010307693</v>
      </c>
    </row>
    <row r="391" spans="2:3" x14ac:dyDescent="0.2">
      <c r="B391">
        <v>73.155245881618129</v>
      </c>
      <c r="C391">
        <v>0.95319471201725259</v>
      </c>
    </row>
    <row r="392" spans="2:3" x14ac:dyDescent="0.2">
      <c r="B392">
        <v>154.1436018782484</v>
      </c>
      <c r="C392">
        <v>0.92845004730185743</v>
      </c>
    </row>
    <row r="393" spans="2:3" x14ac:dyDescent="0.2">
      <c r="B393">
        <v>31.852158482589438</v>
      </c>
      <c r="C393">
        <v>0.88783620456971235</v>
      </c>
    </row>
    <row r="394" spans="2:3" x14ac:dyDescent="0.2">
      <c r="B394">
        <v>82.024386617639692</v>
      </c>
      <c r="C394">
        <v>0.51396981165738176</v>
      </c>
    </row>
    <row r="395" spans="2:3" x14ac:dyDescent="0.2">
      <c r="B395">
        <v>72.42879261730134</v>
      </c>
      <c r="C395">
        <v>0.25420678703772304</v>
      </c>
    </row>
    <row r="396" spans="2:3" x14ac:dyDescent="0.2">
      <c r="B396">
        <v>80.104993602146905</v>
      </c>
      <c r="C396">
        <v>6.3813169651794205E-2</v>
      </c>
    </row>
    <row r="397" spans="2:3" x14ac:dyDescent="0.2">
      <c r="B397">
        <v>69.052805880717102</v>
      </c>
      <c r="C397">
        <v>0.14804235798474411</v>
      </c>
    </row>
    <row r="398" spans="2:3" x14ac:dyDescent="0.2">
      <c r="B398">
        <v>122.1795809454262</v>
      </c>
      <c r="C398">
        <v>-0.10297216303211236</v>
      </c>
    </row>
    <row r="399" spans="2:3" x14ac:dyDescent="0.2">
      <c r="B399">
        <v>133.04333880356364</v>
      </c>
      <c r="C399">
        <v>-9.9806002049962012E-2</v>
      </c>
    </row>
    <row r="400" spans="2:3" x14ac:dyDescent="0.2">
      <c r="B400">
        <v>94.506401899553865</v>
      </c>
      <c r="C400">
        <v>-9.3180536517709453E-2</v>
      </c>
    </row>
    <row r="401" spans="2:3" x14ac:dyDescent="0.2">
      <c r="B401">
        <v>111.8402432043135</v>
      </c>
      <c r="C401">
        <v>-9.386488506949256E-2</v>
      </c>
    </row>
    <row r="402" spans="2:3" x14ac:dyDescent="0.2">
      <c r="B402">
        <v>115.87337916881511</v>
      </c>
      <c r="C402">
        <v>-0.17700351134167772</v>
      </c>
    </row>
    <row r="403" spans="2:3" x14ac:dyDescent="0.2">
      <c r="B403">
        <v>143.21298823779915</v>
      </c>
      <c r="C403">
        <v>-0.19784613647699434</v>
      </c>
    </row>
    <row r="404" spans="2:3" x14ac:dyDescent="0.2">
      <c r="B404">
        <v>166.06757660663325</v>
      </c>
      <c r="C404">
        <v>-0.23241526636121218</v>
      </c>
    </row>
    <row r="405" spans="2:3" x14ac:dyDescent="0.2">
      <c r="B405">
        <v>0</v>
      </c>
      <c r="C405">
        <v>1</v>
      </c>
    </row>
    <row r="406" spans="2:3" x14ac:dyDescent="0.2">
      <c r="B406">
        <v>6.1400325732033725</v>
      </c>
      <c r="C406">
        <v>0.91461101837451586</v>
      </c>
    </row>
    <row r="407" spans="2:3" x14ac:dyDescent="0.2">
      <c r="B407">
        <v>23.559499145779625</v>
      </c>
      <c r="C407">
        <v>0.95937725282250863</v>
      </c>
    </row>
    <row r="408" spans="2:3" x14ac:dyDescent="0.2">
      <c r="B408">
        <v>26.378210705049369</v>
      </c>
      <c r="C408">
        <v>0.92212442898569191</v>
      </c>
    </row>
    <row r="409" spans="2:3" x14ac:dyDescent="0.2">
      <c r="B409">
        <v>32.051209025557988</v>
      </c>
      <c r="C409">
        <v>0.8071517579460632</v>
      </c>
    </row>
    <row r="410" spans="2:3" x14ac:dyDescent="0.2">
      <c r="B410">
        <v>27.951744131627638</v>
      </c>
      <c r="C410">
        <v>0.87103436581238813</v>
      </c>
    </row>
    <row r="411" spans="2:3" x14ac:dyDescent="0.2">
      <c r="B411">
        <v>58.096643620781066</v>
      </c>
      <c r="C411">
        <v>0.83050251454545154</v>
      </c>
    </row>
    <row r="412" spans="2:3" x14ac:dyDescent="0.2">
      <c r="B412">
        <v>118.07133437037137</v>
      </c>
      <c r="C412">
        <v>0.73601560012153111</v>
      </c>
    </row>
    <row r="413" spans="2:3" x14ac:dyDescent="0.2">
      <c r="B413">
        <v>61.310521119951396</v>
      </c>
      <c r="C413">
        <v>0.37897324156294193</v>
      </c>
    </row>
    <row r="414" spans="2:3" x14ac:dyDescent="0.2">
      <c r="B414">
        <v>61.499430891675686</v>
      </c>
      <c r="C414">
        <v>0.55719447998164451</v>
      </c>
    </row>
    <row r="415" spans="2:3" x14ac:dyDescent="0.2">
      <c r="B415">
        <v>67.007835362739741</v>
      </c>
      <c r="C415">
        <v>0.73501339903701768</v>
      </c>
    </row>
    <row r="416" spans="2:3" x14ac:dyDescent="0.2">
      <c r="B416">
        <v>139.00089927766672</v>
      </c>
      <c r="C416">
        <v>0.93803084152256799</v>
      </c>
    </row>
    <row r="417" spans="2:3" x14ac:dyDescent="0.2">
      <c r="B417">
        <v>32.605521004884736</v>
      </c>
      <c r="C417">
        <v>0.97541939112364362</v>
      </c>
    </row>
    <row r="418" spans="2:3" x14ac:dyDescent="0.2">
      <c r="B418">
        <v>88.323496307607726</v>
      </c>
      <c r="C418">
        <v>0.46570401142235679</v>
      </c>
    </row>
    <row r="419" spans="2:3" x14ac:dyDescent="0.2">
      <c r="B419">
        <v>77.048361436178723</v>
      </c>
      <c r="C419">
        <v>0.29802069419408272</v>
      </c>
    </row>
    <row r="420" spans="2:3" x14ac:dyDescent="0.2">
      <c r="B420">
        <v>74.201684616995081</v>
      </c>
      <c r="C420">
        <v>2.4465210702068643E-3</v>
      </c>
    </row>
    <row r="421" spans="2:3" x14ac:dyDescent="0.2">
      <c r="B421">
        <v>63.718835519805246</v>
      </c>
      <c r="C421">
        <v>1.9600802009205862E-2</v>
      </c>
    </row>
    <row r="422" spans="2:3" x14ac:dyDescent="0.2">
      <c r="B422">
        <v>109.39602369373391</v>
      </c>
      <c r="C422">
        <v>-0.10581122773776151</v>
      </c>
    </row>
    <row r="423" spans="2:3" x14ac:dyDescent="0.2">
      <c r="B423">
        <v>119.50167362844726</v>
      </c>
      <c r="C423">
        <v>-9.0246946459354674E-2</v>
      </c>
    </row>
    <row r="424" spans="2:3" x14ac:dyDescent="0.2">
      <c r="B424">
        <v>89.005280742212179</v>
      </c>
      <c r="C424">
        <v>-0.11053952164377166</v>
      </c>
    </row>
    <row r="425" spans="2:3" x14ac:dyDescent="0.2">
      <c r="B425">
        <v>106.76703611133904</v>
      </c>
      <c r="C425">
        <v>-8.6873334137395272E-2</v>
      </c>
    </row>
    <row r="426" spans="2:3" x14ac:dyDescent="0.2">
      <c r="B426">
        <v>108.04739700705426</v>
      </c>
      <c r="C426">
        <v>-0.1624743425642885</v>
      </c>
    </row>
    <row r="427" spans="2:3" x14ac:dyDescent="0.2">
      <c r="B427">
        <v>127.2026729278913</v>
      </c>
      <c r="C427">
        <v>-0.18311949299683006</v>
      </c>
    </row>
    <row r="428" spans="2:3" x14ac:dyDescent="0.2">
      <c r="B428">
        <v>149.83791242539422</v>
      </c>
      <c r="C428">
        <v>-0.21333767515520755</v>
      </c>
    </row>
    <row r="429" spans="2:3" x14ac:dyDescent="0.2">
      <c r="B429">
        <v>0</v>
      </c>
      <c r="C429">
        <v>1</v>
      </c>
    </row>
    <row r="430" spans="2:3" x14ac:dyDescent="0.2">
      <c r="B430">
        <v>26.911893281595418</v>
      </c>
      <c r="C430">
        <v>0.98399094233543882</v>
      </c>
    </row>
    <row r="431" spans="2:3" x14ac:dyDescent="0.2">
      <c r="B431">
        <v>31.211696525500937</v>
      </c>
      <c r="C431">
        <v>0.69199890428999988</v>
      </c>
    </row>
    <row r="432" spans="2:3" x14ac:dyDescent="0.2">
      <c r="B432">
        <v>34.203216223039604</v>
      </c>
      <c r="C432">
        <v>0.50253931071823987</v>
      </c>
    </row>
    <row r="433" spans="2:3" x14ac:dyDescent="0.2">
      <c r="B433">
        <v>29.64456105257705</v>
      </c>
      <c r="C433">
        <v>0.63958775636313037</v>
      </c>
    </row>
    <row r="434" spans="2:3" x14ac:dyDescent="0.2">
      <c r="B434">
        <v>63.055848261680069</v>
      </c>
      <c r="C434">
        <v>0.54084246198626851</v>
      </c>
    </row>
    <row r="435" spans="2:3" x14ac:dyDescent="0.2">
      <c r="B435">
        <v>122.18289569330071</v>
      </c>
      <c r="C435">
        <v>0.40383957384845603</v>
      </c>
    </row>
    <row r="436" spans="2:3" x14ac:dyDescent="0.2">
      <c r="B436">
        <v>55.227891504202994</v>
      </c>
      <c r="C436">
        <v>1.7040552320698257E-2</v>
      </c>
    </row>
    <row r="437" spans="2:3" x14ac:dyDescent="0.2">
      <c r="B437">
        <v>67.608579337240741</v>
      </c>
      <c r="C437">
        <v>0.18362030998441967</v>
      </c>
    </row>
    <row r="438" spans="2:3" x14ac:dyDescent="0.2">
      <c r="B438">
        <v>73.137746752275746</v>
      </c>
      <c r="C438">
        <v>0.40696151094489952</v>
      </c>
    </row>
    <row r="439" spans="2:3" x14ac:dyDescent="0.2">
      <c r="B439">
        <v>143.98433942620289</v>
      </c>
      <c r="C439">
        <v>0.78579124270881939</v>
      </c>
    </row>
    <row r="440" spans="2:3" x14ac:dyDescent="0.2">
      <c r="B440">
        <v>26.483579818445822</v>
      </c>
      <c r="C440">
        <v>0.88296146541891207</v>
      </c>
    </row>
    <row r="441" spans="2:3" x14ac:dyDescent="0.2">
      <c r="B441">
        <v>82.290339651747828</v>
      </c>
      <c r="C441">
        <v>0.35441016981383677</v>
      </c>
    </row>
    <row r="442" spans="2:3" x14ac:dyDescent="0.2">
      <c r="B442">
        <v>70.944837726222559</v>
      </c>
      <c r="C442">
        <v>0.29978934417115727</v>
      </c>
    </row>
    <row r="443" spans="2:3" x14ac:dyDescent="0.2">
      <c r="B443">
        <v>68.773323316530295</v>
      </c>
      <c r="C443">
        <v>-3.6047862553236276E-2</v>
      </c>
    </row>
    <row r="444" spans="2:3" x14ac:dyDescent="0.2">
      <c r="B444">
        <v>58.14989251924721</v>
      </c>
      <c r="C444">
        <v>-8.2196180347230932E-2</v>
      </c>
    </row>
    <row r="445" spans="2:3" x14ac:dyDescent="0.2">
      <c r="B445">
        <v>105.95871837654504</v>
      </c>
      <c r="C445">
        <v>-7.0247622435666068E-2</v>
      </c>
    </row>
    <row r="446" spans="2:3" x14ac:dyDescent="0.2">
      <c r="B446">
        <v>124.95379145908251</v>
      </c>
      <c r="C446">
        <v>-4.5644538907250634E-2</v>
      </c>
    </row>
    <row r="447" spans="2:3" x14ac:dyDescent="0.2">
      <c r="B447">
        <v>83.555490543710008</v>
      </c>
      <c r="C447">
        <v>-8.8245961206399548E-2</v>
      </c>
    </row>
    <row r="448" spans="2:3" x14ac:dyDescent="0.2">
      <c r="B448">
        <v>101.28622808654683</v>
      </c>
      <c r="C448">
        <v>-4.6655162697286486E-2</v>
      </c>
    </row>
    <row r="449" spans="2:3" x14ac:dyDescent="0.2">
      <c r="B449">
        <v>103.10121240800228</v>
      </c>
      <c r="C449">
        <v>-0.10539188896799685</v>
      </c>
    </row>
    <row r="450" spans="2:3" x14ac:dyDescent="0.2">
      <c r="B450">
        <v>131.87547156313809</v>
      </c>
      <c r="C450">
        <v>-0.12604956489550292</v>
      </c>
    </row>
    <row r="451" spans="2:3" x14ac:dyDescent="0.2">
      <c r="B451">
        <v>154.38322447727296</v>
      </c>
      <c r="C451">
        <v>-0.1436677571006961</v>
      </c>
    </row>
    <row r="452" spans="2:3" x14ac:dyDescent="0.2">
      <c r="B452">
        <v>0</v>
      </c>
      <c r="C452">
        <v>1</v>
      </c>
    </row>
    <row r="453" spans="2:3" x14ac:dyDescent="0.2">
      <c r="B453">
        <v>9.4921019800672894</v>
      </c>
      <c r="C453">
        <v>0.79114639671835696</v>
      </c>
    </row>
    <row r="454" spans="2:3" x14ac:dyDescent="0.2">
      <c r="B454">
        <v>10.141498903022448</v>
      </c>
      <c r="C454">
        <v>0.6278723521985794</v>
      </c>
    </row>
    <row r="455" spans="2:3" x14ac:dyDescent="0.2">
      <c r="B455">
        <v>8.7664131775772329</v>
      </c>
      <c r="C455">
        <v>0.76257020945885634</v>
      </c>
    </row>
    <row r="456" spans="2:3" x14ac:dyDescent="0.2">
      <c r="B456">
        <v>38.092650209719373</v>
      </c>
      <c r="C456">
        <v>0.66436791038066645</v>
      </c>
    </row>
    <row r="457" spans="2:3" x14ac:dyDescent="0.2">
      <c r="B457">
        <v>95.370697805982672</v>
      </c>
      <c r="C457">
        <v>0.53889138883542909</v>
      </c>
    </row>
    <row r="458" spans="2:3" x14ac:dyDescent="0.2">
      <c r="B458">
        <v>72.683491935927279</v>
      </c>
      <c r="C458">
        <v>0.14079818839876129</v>
      </c>
    </row>
    <row r="459" spans="2:3" x14ac:dyDescent="0.2">
      <c r="B459">
        <v>57.432482098547638</v>
      </c>
      <c r="C459">
        <v>0.33288994163491276</v>
      </c>
    </row>
    <row r="460" spans="2:3" x14ac:dyDescent="0.2">
      <c r="B460">
        <v>61.491625446072028</v>
      </c>
      <c r="C460">
        <v>0.53375122805238828</v>
      </c>
    </row>
    <row r="461" spans="2:3" x14ac:dyDescent="0.2">
      <c r="B461">
        <v>118.38183982351379</v>
      </c>
      <c r="C461">
        <v>0.87213439682037286</v>
      </c>
    </row>
    <row r="462" spans="2:3" x14ac:dyDescent="0.2">
      <c r="B462">
        <v>49.085741310486</v>
      </c>
      <c r="C462">
        <v>0.92598405800016725</v>
      </c>
    </row>
    <row r="463" spans="2:3" x14ac:dyDescent="0.2">
      <c r="B463">
        <v>104.31553096255597</v>
      </c>
      <c r="C463">
        <v>0.38161554506452122</v>
      </c>
    </row>
    <row r="464" spans="2:3" x14ac:dyDescent="0.2">
      <c r="B464">
        <v>92.035210653314806</v>
      </c>
      <c r="C464">
        <v>0.28285089649880985</v>
      </c>
    </row>
    <row r="465" spans="2:3" x14ac:dyDescent="0.2">
      <c r="B465">
        <v>77.970892004644995</v>
      </c>
      <c r="C465">
        <v>-4.465405312288203E-2</v>
      </c>
    </row>
    <row r="466" spans="2:3" x14ac:dyDescent="0.2">
      <c r="B466">
        <v>69.201300565812943</v>
      </c>
      <c r="C466">
        <v>-6.6904662833110876E-2</v>
      </c>
    </row>
    <row r="467" spans="2:3" x14ac:dyDescent="0.2">
      <c r="B467">
        <v>100.67810089587513</v>
      </c>
      <c r="C467">
        <v>-0.10550575416225254</v>
      </c>
    </row>
    <row r="468" spans="2:3" x14ac:dyDescent="0.2">
      <c r="B468">
        <v>101.08610191317086</v>
      </c>
      <c r="C468">
        <v>-8.276801114044921E-2</v>
      </c>
    </row>
    <row r="469" spans="2:3" x14ac:dyDescent="0.2">
      <c r="B469">
        <v>92.281146503497752</v>
      </c>
      <c r="C469">
        <v>-0.11986828252560686</v>
      </c>
    </row>
    <row r="470" spans="2:3" x14ac:dyDescent="0.2">
      <c r="B470">
        <v>109.7335409070534</v>
      </c>
      <c r="C470">
        <v>-8.4485246424907193E-2</v>
      </c>
    </row>
    <row r="471" spans="2:3" x14ac:dyDescent="0.2">
      <c r="B471">
        <v>107.20153916805486</v>
      </c>
      <c r="C471">
        <v>-0.14934397587113715</v>
      </c>
    </row>
    <row r="472" spans="2:3" x14ac:dyDescent="0.2">
      <c r="B472">
        <v>105.66006814307904</v>
      </c>
      <c r="C472">
        <v>-0.17796094690873535</v>
      </c>
    </row>
    <row r="473" spans="2:3" x14ac:dyDescent="0.2">
      <c r="B473">
        <v>127.94283879920803</v>
      </c>
      <c r="C473">
        <v>-0.1960967873938437</v>
      </c>
    </row>
    <row r="474" spans="2:3" x14ac:dyDescent="0.2">
      <c r="B474">
        <v>0</v>
      </c>
      <c r="C474">
        <v>1</v>
      </c>
    </row>
    <row r="475" spans="2:3" x14ac:dyDescent="0.2">
      <c r="B475">
        <v>17.246738822165852</v>
      </c>
      <c r="C475">
        <v>0.96862961451973217</v>
      </c>
    </row>
    <row r="476" spans="2:3" x14ac:dyDescent="0.2">
      <c r="B476">
        <v>17.728226081590837</v>
      </c>
      <c r="C476">
        <v>0.96534117139592757</v>
      </c>
    </row>
    <row r="477" spans="2:3" x14ac:dyDescent="0.2">
      <c r="B477">
        <v>31.844151739370361</v>
      </c>
      <c r="C477">
        <v>0.97962131077472436</v>
      </c>
    </row>
    <row r="478" spans="2:3" x14ac:dyDescent="0.2">
      <c r="B478">
        <v>91.948953229496311</v>
      </c>
      <c r="C478">
        <v>0.93858746591130349</v>
      </c>
    </row>
    <row r="479" spans="2:3" x14ac:dyDescent="0.2">
      <c r="B479">
        <v>80.977342510111896</v>
      </c>
      <c r="C479">
        <v>0.68070673414174021</v>
      </c>
    </row>
    <row r="480" spans="2:3" x14ac:dyDescent="0.2">
      <c r="B480">
        <v>48.051326724659816</v>
      </c>
      <c r="C480">
        <v>0.83198241761446223</v>
      </c>
    </row>
    <row r="481" spans="2:3" x14ac:dyDescent="0.2">
      <c r="B481">
        <v>52.019996155324961</v>
      </c>
      <c r="C481">
        <v>0.93692572527667894</v>
      </c>
    </row>
    <row r="482" spans="2:3" x14ac:dyDescent="0.2">
      <c r="B482">
        <v>112.77464253989068</v>
      </c>
      <c r="C482">
        <v>0.95175262549838524</v>
      </c>
    </row>
    <row r="483" spans="2:3" x14ac:dyDescent="0.2">
      <c r="B483">
        <v>55.798297465065424</v>
      </c>
      <c r="C483">
        <v>0.92199650831113966</v>
      </c>
    </row>
    <row r="484" spans="2:3" x14ac:dyDescent="0.2">
      <c r="B484">
        <v>111.63265651233034</v>
      </c>
      <c r="C484">
        <v>0.54280891600571979</v>
      </c>
    </row>
    <row r="485" spans="2:3" x14ac:dyDescent="0.2">
      <c r="B485">
        <v>99.598895576206033</v>
      </c>
      <c r="C485">
        <v>0.3039613537576234</v>
      </c>
    </row>
    <row r="486" spans="2:3" x14ac:dyDescent="0.2">
      <c r="B486">
        <v>87.296277125659756</v>
      </c>
      <c r="C486">
        <v>9.2983076578160934E-2</v>
      </c>
    </row>
    <row r="487" spans="2:3" x14ac:dyDescent="0.2">
      <c r="B487">
        <v>78.341304558961468</v>
      </c>
      <c r="C487">
        <v>0.15991568014030477</v>
      </c>
    </row>
    <row r="488" spans="2:3" x14ac:dyDescent="0.2">
      <c r="B488">
        <v>109.53036108769109</v>
      </c>
      <c r="C488">
        <v>-7.7890539111124799E-2</v>
      </c>
    </row>
    <row r="489" spans="2:3" x14ac:dyDescent="0.2">
      <c r="B489">
        <v>94.118754772893197</v>
      </c>
      <c r="C489">
        <v>-7.0559524957190409E-2</v>
      </c>
    </row>
    <row r="490" spans="2:3" x14ac:dyDescent="0.2">
      <c r="B490">
        <v>101.67148076033901</v>
      </c>
      <c r="C490">
        <v>-6.0524233110351974E-2</v>
      </c>
    </row>
    <row r="491" spans="2:3" x14ac:dyDescent="0.2">
      <c r="B491">
        <v>119.16261997791054</v>
      </c>
      <c r="C491">
        <v>-5.7489324624711763E-2</v>
      </c>
    </row>
    <row r="492" spans="2:3" x14ac:dyDescent="0.2">
      <c r="B492">
        <v>116.68680302416365</v>
      </c>
      <c r="C492">
        <v>-0.13476466356109582</v>
      </c>
    </row>
    <row r="493" spans="2:3" x14ac:dyDescent="0.2">
      <c r="B493">
        <v>100.82683174631714</v>
      </c>
      <c r="C493">
        <v>-0.17505950528969466</v>
      </c>
    </row>
    <row r="494" spans="2:3" x14ac:dyDescent="0.2">
      <c r="B494">
        <v>123.46469130889277</v>
      </c>
      <c r="C494">
        <v>-0.21572112627850706</v>
      </c>
    </row>
    <row r="495" spans="2:3" x14ac:dyDescent="0.2">
      <c r="B495">
        <v>0</v>
      </c>
      <c r="C495">
        <v>1</v>
      </c>
    </row>
    <row r="496" spans="2:3" x14ac:dyDescent="0.2">
      <c r="B496">
        <v>4.9819674828329932</v>
      </c>
      <c r="C496">
        <v>0.95435294416183114</v>
      </c>
    </row>
    <row r="497" spans="2:3" x14ac:dyDescent="0.2">
      <c r="B497">
        <v>37.620473149603107</v>
      </c>
      <c r="C497">
        <v>0.99685909336890333</v>
      </c>
    </row>
    <row r="498" spans="2:3" x14ac:dyDescent="0.2">
      <c r="B498">
        <v>90.2</v>
      </c>
      <c r="C498">
        <v>0.99185440226623167</v>
      </c>
    </row>
    <row r="499" spans="2:3" x14ac:dyDescent="0.2">
      <c r="B499">
        <v>73.036018511416984</v>
      </c>
      <c r="C499">
        <v>0.79019460422737708</v>
      </c>
    </row>
    <row r="500" spans="2:3" x14ac:dyDescent="0.2">
      <c r="B500">
        <v>64.527978427965635</v>
      </c>
      <c r="C500">
        <v>0.93123062146989055</v>
      </c>
    </row>
    <row r="501" spans="2:3" x14ac:dyDescent="0.2">
      <c r="B501">
        <v>67.993014347063664</v>
      </c>
      <c r="C501">
        <v>0.98074127033484471</v>
      </c>
    </row>
    <row r="502" spans="2:3" x14ac:dyDescent="0.2">
      <c r="B502">
        <v>115.47159823956711</v>
      </c>
      <c r="C502">
        <v>0.87832348540010563</v>
      </c>
    </row>
    <row r="503" spans="2:3" x14ac:dyDescent="0.2">
      <c r="B503">
        <v>52.775752007905865</v>
      </c>
      <c r="C503">
        <v>0.80278046061481456</v>
      </c>
    </row>
    <row r="504" spans="2:3" x14ac:dyDescent="0.2">
      <c r="B504">
        <v>106.25930547486199</v>
      </c>
      <c r="C504">
        <v>0.49311490174414951</v>
      </c>
    </row>
    <row r="505" spans="2:3" x14ac:dyDescent="0.2">
      <c r="B505">
        <v>93.648331538795119</v>
      </c>
      <c r="C505">
        <v>0.21073294689731861</v>
      </c>
    </row>
    <row r="506" spans="2:3" x14ac:dyDescent="0.2">
      <c r="B506">
        <v>74.853523631156051</v>
      </c>
      <c r="C506">
        <v>7.0392617015783546E-2</v>
      </c>
    </row>
    <row r="507" spans="2:3" x14ac:dyDescent="0.2">
      <c r="B507">
        <v>67.084200822548411</v>
      </c>
      <c r="C507">
        <v>0.17716852601233149</v>
      </c>
    </row>
    <row r="508" spans="2:3" x14ac:dyDescent="0.2">
      <c r="B508">
        <v>92.555334800323621</v>
      </c>
      <c r="C508">
        <v>-0.10658154997550691</v>
      </c>
    </row>
    <row r="509" spans="2:3" x14ac:dyDescent="0.2">
      <c r="B509">
        <v>100.17170259110063</v>
      </c>
      <c r="C509">
        <v>-0.10877242253729412</v>
      </c>
    </row>
    <row r="510" spans="2:3" x14ac:dyDescent="0.2">
      <c r="B510">
        <v>88.632386857175632</v>
      </c>
      <c r="C510">
        <v>-9.3775287384074715E-2</v>
      </c>
    </row>
    <row r="511" spans="2:3" x14ac:dyDescent="0.2">
      <c r="B511">
        <v>105.6836789670003</v>
      </c>
      <c r="C511">
        <v>-0.10379302622501788</v>
      </c>
    </row>
    <row r="512" spans="2:3" x14ac:dyDescent="0.2">
      <c r="B512">
        <v>101.70270399551828</v>
      </c>
      <c r="C512">
        <v>-0.18671366129190206</v>
      </c>
    </row>
    <row r="513" spans="2:3" x14ac:dyDescent="0.2">
      <c r="B513">
        <v>101.9107452627054</v>
      </c>
      <c r="C513">
        <v>-0.21583728441569036</v>
      </c>
    </row>
    <row r="514" spans="2:3" x14ac:dyDescent="0.2">
      <c r="B514">
        <v>123.65516568263553</v>
      </c>
      <c r="C514">
        <v>-0.24516522295801849</v>
      </c>
    </row>
    <row r="515" spans="2:3" x14ac:dyDescent="0.2">
      <c r="B515">
        <v>0</v>
      </c>
      <c r="C515">
        <v>1</v>
      </c>
    </row>
    <row r="516" spans="2:3" x14ac:dyDescent="0.2">
      <c r="B516">
        <v>41.788515168644636</v>
      </c>
      <c r="C516">
        <v>0.9674181380304413</v>
      </c>
    </row>
    <row r="517" spans="2:3" x14ac:dyDescent="0.2">
      <c r="B517">
        <v>95.178253818821972</v>
      </c>
      <c r="C517">
        <v>0.9275267827868573</v>
      </c>
    </row>
    <row r="518" spans="2:3" x14ac:dyDescent="0.2">
      <c r="B518">
        <v>68.522988843161102</v>
      </c>
      <c r="C518">
        <v>0.64221292840645039</v>
      </c>
    </row>
    <row r="519" spans="2:3" x14ac:dyDescent="0.2">
      <c r="B519">
        <v>65.752566489833683</v>
      </c>
      <c r="C519">
        <v>0.83277474756411651</v>
      </c>
    </row>
    <row r="520" spans="2:3" x14ac:dyDescent="0.2">
      <c r="B520">
        <v>69.577941906900477</v>
      </c>
      <c r="C520">
        <v>0.90374979054305304</v>
      </c>
    </row>
    <row r="521" spans="2:3" x14ac:dyDescent="0.2">
      <c r="B521">
        <v>120.27040367438747</v>
      </c>
      <c r="C521">
        <v>0.9472243147376268</v>
      </c>
    </row>
    <row r="522" spans="2:3" x14ac:dyDescent="0.2">
      <c r="B522">
        <v>47.804811473322765</v>
      </c>
      <c r="C522">
        <v>0.85292627700343304</v>
      </c>
    </row>
    <row r="523" spans="2:3" x14ac:dyDescent="0.2">
      <c r="B523">
        <v>101.49098482131275</v>
      </c>
      <c r="C523">
        <v>0.45780891981478772</v>
      </c>
    </row>
    <row r="524" spans="2:3" x14ac:dyDescent="0.2">
      <c r="B524">
        <v>88.922494341983011</v>
      </c>
      <c r="C524">
        <v>0.20578812895449039</v>
      </c>
    </row>
    <row r="525" spans="2:3" x14ac:dyDescent="0.2">
      <c r="B525">
        <v>71.381580257094299</v>
      </c>
      <c r="C525">
        <v>1.4639282965049632E-2</v>
      </c>
    </row>
    <row r="526" spans="2:3" x14ac:dyDescent="0.2">
      <c r="B526">
        <v>63.234879615604264</v>
      </c>
      <c r="C526">
        <v>9.7770409480064616E-2</v>
      </c>
    </row>
    <row r="527" spans="2:3" x14ac:dyDescent="0.2">
      <c r="B527">
        <v>91.957435805920611</v>
      </c>
      <c r="C527">
        <v>-0.13369116366896072</v>
      </c>
    </row>
    <row r="528" spans="2:3" x14ac:dyDescent="0.2">
      <c r="B528">
        <v>104.60043020944035</v>
      </c>
      <c r="C528">
        <v>-0.12812656288473845</v>
      </c>
    </row>
    <row r="529" spans="2:3" x14ac:dyDescent="0.2">
      <c r="B529">
        <v>85.396018642557308</v>
      </c>
      <c r="C529">
        <v>-0.13151778078370349</v>
      </c>
    </row>
    <row r="530" spans="2:3" x14ac:dyDescent="0.2">
      <c r="B530">
        <v>102.63771236733571</v>
      </c>
      <c r="C530">
        <v>-0.13118785006375241</v>
      </c>
    </row>
    <row r="531" spans="2:3" x14ac:dyDescent="0.2">
      <c r="B531">
        <v>99.356429082369814</v>
      </c>
      <c r="C531">
        <v>-0.21597662428794367</v>
      </c>
    </row>
    <row r="532" spans="2:3" x14ac:dyDescent="0.2">
      <c r="B532">
        <v>106.80346436328806</v>
      </c>
      <c r="C532">
        <v>-0.26911138986822641</v>
      </c>
    </row>
    <row r="533" spans="2:3" x14ac:dyDescent="0.2">
      <c r="B533">
        <v>128.59836701918178</v>
      </c>
      <c r="C533">
        <v>-0.2835890897372188</v>
      </c>
    </row>
    <row r="534" spans="2:3" x14ac:dyDescent="0.2">
      <c r="B534">
        <v>0</v>
      </c>
      <c r="C534">
        <v>1</v>
      </c>
    </row>
    <row r="535" spans="2:3" x14ac:dyDescent="0.2">
      <c r="B535">
        <v>62.107165448118607</v>
      </c>
      <c r="C535">
        <v>0.98646837594130632</v>
      </c>
    </row>
    <row r="536" spans="2:3" x14ac:dyDescent="0.2">
      <c r="B536">
        <v>110.19764062810098</v>
      </c>
      <c r="C536">
        <v>0.77793088656860854</v>
      </c>
    </row>
    <row r="537" spans="2:3" x14ac:dyDescent="0.2">
      <c r="B537">
        <v>44.823208274286088</v>
      </c>
      <c r="C537">
        <v>0.918251279823047</v>
      </c>
    </row>
    <row r="538" spans="2:3" x14ac:dyDescent="0.2">
      <c r="B538">
        <v>44.916478045367754</v>
      </c>
      <c r="C538">
        <v>0.9797651887922586</v>
      </c>
    </row>
    <row r="539" spans="2:3" x14ac:dyDescent="0.2">
      <c r="B539">
        <v>80.934109002323439</v>
      </c>
      <c r="C539">
        <v>0.90438920955721125</v>
      </c>
    </row>
    <row r="540" spans="2:3" x14ac:dyDescent="0.2">
      <c r="B540">
        <v>87.07663291606994</v>
      </c>
      <c r="C540">
        <v>0.83480724953625363</v>
      </c>
    </row>
    <row r="541" spans="2:3" x14ac:dyDescent="0.2">
      <c r="B541">
        <v>142.39108118137204</v>
      </c>
      <c r="C541">
        <v>0.52336146609586409</v>
      </c>
    </row>
    <row r="542" spans="2:3" x14ac:dyDescent="0.2">
      <c r="B542">
        <v>130.05248940331805</v>
      </c>
      <c r="C542">
        <v>0.25947498947740288</v>
      </c>
    </row>
    <row r="543" spans="2:3" x14ac:dyDescent="0.2">
      <c r="B543">
        <v>112.15154925367764</v>
      </c>
      <c r="C543">
        <v>0.1018380434310287</v>
      </c>
    </row>
    <row r="544" spans="2:3" x14ac:dyDescent="0.2">
      <c r="B544">
        <v>104.67592846495334</v>
      </c>
      <c r="C544">
        <v>0.19249413259097894</v>
      </c>
    </row>
    <row r="545" spans="2:3" x14ac:dyDescent="0.2">
      <c r="B545">
        <v>121.61402057328758</v>
      </c>
      <c r="C545">
        <v>-8.7012303105044014E-2</v>
      </c>
    </row>
    <row r="546" spans="2:3" x14ac:dyDescent="0.2">
      <c r="B546">
        <v>63.042287395048788</v>
      </c>
      <c r="C546">
        <v>-8.5379085282304645E-2</v>
      </c>
    </row>
    <row r="547" spans="2:3" x14ac:dyDescent="0.2">
      <c r="B547">
        <v>125.57276774842579</v>
      </c>
      <c r="C547">
        <v>-6.2324245042831641E-2</v>
      </c>
    </row>
    <row r="548" spans="2:3" x14ac:dyDescent="0.2">
      <c r="B548">
        <v>142.22608762108305</v>
      </c>
      <c r="C548">
        <v>-7.006291530339824E-2</v>
      </c>
    </row>
    <row r="549" spans="2:3" x14ac:dyDescent="0.2">
      <c r="B549">
        <v>136.63857434853463</v>
      </c>
      <c r="C549">
        <v>-0.14381133460546824</v>
      </c>
    </row>
    <row r="550" spans="2:3" x14ac:dyDescent="0.2">
      <c r="B550">
        <v>69.300072150034595</v>
      </c>
      <c r="C550">
        <v>-0.19700022951743501</v>
      </c>
    </row>
    <row r="551" spans="2:3" x14ac:dyDescent="0.2">
      <c r="B551">
        <v>92.123504058410646</v>
      </c>
      <c r="C551">
        <v>-0.23711412737857637</v>
      </c>
    </row>
    <row r="552" spans="2:3" x14ac:dyDescent="0.2">
      <c r="B552">
        <v>0</v>
      </c>
      <c r="C552">
        <v>1</v>
      </c>
    </row>
    <row r="553" spans="2:3" x14ac:dyDescent="0.2">
      <c r="B553">
        <v>160.28505856754117</v>
      </c>
      <c r="C553">
        <v>0.84675592108887798</v>
      </c>
    </row>
    <row r="554" spans="2:3" x14ac:dyDescent="0.2">
      <c r="B554">
        <v>97.0118549456718</v>
      </c>
      <c r="C554">
        <v>0.96922676849783262</v>
      </c>
    </row>
    <row r="555" spans="2:3" x14ac:dyDescent="0.2">
      <c r="B555">
        <v>93.794082969023037</v>
      </c>
      <c r="C555">
        <v>0.99087519655286826</v>
      </c>
    </row>
    <row r="556" spans="2:3" x14ac:dyDescent="0.2">
      <c r="B556">
        <v>35.017281447879448</v>
      </c>
      <c r="C556">
        <v>0.8379294329989021</v>
      </c>
    </row>
    <row r="557" spans="2:3" x14ac:dyDescent="0.2">
      <c r="B557">
        <v>142.96642962597878</v>
      </c>
      <c r="C557">
        <v>0.74448476719498791</v>
      </c>
    </row>
    <row r="558" spans="2:3" x14ac:dyDescent="0.2">
      <c r="B558">
        <v>194.96840769724736</v>
      </c>
      <c r="C558">
        <v>0.50473641230658473</v>
      </c>
    </row>
    <row r="559" spans="2:3" x14ac:dyDescent="0.2">
      <c r="B559">
        <v>182.12811424928384</v>
      </c>
      <c r="C559">
        <v>0.22056796200447154</v>
      </c>
    </row>
    <row r="560" spans="2:3" x14ac:dyDescent="0.2">
      <c r="B560">
        <v>154.10454243791807</v>
      </c>
      <c r="C560">
        <v>0.11440645438787223</v>
      </c>
    </row>
    <row r="561" spans="2:3" x14ac:dyDescent="0.2">
      <c r="B561">
        <v>149.85409570645709</v>
      </c>
      <c r="C561">
        <v>0.22719092893821663</v>
      </c>
    </row>
    <row r="562" spans="2:3" x14ac:dyDescent="0.2">
      <c r="B562">
        <v>140.72075184563226</v>
      </c>
      <c r="C562">
        <v>-7.7668355035147921E-2</v>
      </c>
    </row>
    <row r="563" spans="2:3" x14ac:dyDescent="0.2">
      <c r="B563">
        <v>43.331858949276757</v>
      </c>
      <c r="C563">
        <v>-7.8666247485613253E-2</v>
      </c>
    </row>
    <row r="564" spans="2:3" x14ac:dyDescent="0.2">
      <c r="B564">
        <v>164.63007015730781</v>
      </c>
      <c r="C564">
        <v>-5.3725677529807794E-2</v>
      </c>
    </row>
    <row r="565" spans="2:3" x14ac:dyDescent="0.2">
      <c r="B565">
        <v>178.39024637014194</v>
      </c>
      <c r="C565">
        <v>-6.9873160700468701E-2</v>
      </c>
    </row>
    <row r="566" spans="2:3" x14ac:dyDescent="0.2">
      <c r="B566">
        <v>167.62159765376299</v>
      </c>
      <c r="C566">
        <v>-0.14633279331974039</v>
      </c>
    </row>
    <row r="567" spans="2:3" x14ac:dyDescent="0.2">
      <c r="B567">
        <v>18.867962264113295</v>
      </c>
      <c r="C567">
        <v>-0.17279060253152115</v>
      </c>
    </row>
    <row r="568" spans="2:3" x14ac:dyDescent="0.2">
      <c r="B568">
        <v>34.711381418779823</v>
      </c>
      <c r="C568">
        <v>-0.21602806729329813</v>
      </c>
    </row>
    <row r="569" spans="2:3" x14ac:dyDescent="0.2">
      <c r="B569">
        <v>0</v>
      </c>
      <c r="C569">
        <v>1</v>
      </c>
    </row>
    <row r="570" spans="2:3" x14ac:dyDescent="0.2">
      <c r="B570">
        <v>122.80065146407001</v>
      </c>
      <c r="C570">
        <v>0.91498263319611206</v>
      </c>
    </row>
    <row r="571" spans="2:3" x14ac:dyDescent="0.2">
      <c r="B571">
        <v>128.24028228290859</v>
      </c>
      <c r="C571">
        <v>0.873910857576633</v>
      </c>
    </row>
    <row r="572" spans="2:3" x14ac:dyDescent="0.2">
      <c r="B572">
        <v>188.03789511691551</v>
      </c>
      <c r="C572">
        <v>0.55595468999713071</v>
      </c>
    </row>
    <row r="573" spans="2:3" x14ac:dyDescent="0.2">
      <c r="B573">
        <v>30.048294460751215</v>
      </c>
      <c r="C573">
        <v>0.46856492454124316</v>
      </c>
    </row>
    <row r="574" spans="2:3" x14ac:dyDescent="0.2">
      <c r="B574">
        <v>35.303540898895498</v>
      </c>
      <c r="C574">
        <v>0.69707176438271579</v>
      </c>
    </row>
    <row r="575" spans="2:3" x14ac:dyDescent="0.2">
      <c r="B575">
        <v>22.500888871331462</v>
      </c>
      <c r="C575">
        <v>0.44058605053850564</v>
      </c>
    </row>
    <row r="576" spans="2:3" x14ac:dyDescent="0.2">
      <c r="B576">
        <v>26.020953095534409</v>
      </c>
      <c r="C576">
        <v>0.50103533477847184</v>
      </c>
    </row>
    <row r="577" spans="2:3" x14ac:dyDescent="0.2">
      <c r="B577">
        <v>17.861970775925375</v>
      </c>
      <c r="C577">
        <v>0.62920244195663033</v>
      </c>
    </row>
    <row r="578" spans="2:3" x14ac:dyDescent="0.2">
      <c r="B578">
        <v>81.28892913552265</v>
      </c>
      <c r="C578">
        <v>0.32598865189855852</v>
      </c>
    </row>
    <row r="579" spans="2:3" x14ac:dyDescent="0.2">
      <c r="B579">
        <v>173.12033387213631</v>
      </c>
      <c r="C579">
        <v>0.31486596424086188</v>
      </c>
    </row>
    <row r="580" spans="2:3" x14ac:dyDescent="0.2">
      <c r="B580">
        <v>36.954566700206392</v>
      </c>
      <c r="C580">
        <v>0.35848914375574753</v>
      </c>
    </row>
    <row r="581" spans="2:3" x14ac:dyDescent="0.2">
      <c r="B581">
        <v>52.442921352647879</v>
      </c>
      <c r="C581">
        <v>0.32724727945630305</v>
      </c>
    </row>
    <row r="582" spans="2:3" x14ac:dyDescent="0.2">
      <c r="B582">
        <v>61.045065320630343</v>
      </c>
      <c r="C582">
        <v>0.22574700828870739</v>
      </c>
    </row>
    <row r="583" spans="2:3" x14ac:dyDescent="0.2">
      <c r="B583">
        <v>173.83676251012088</v>
      </c>
      <c r="C583">
        <v>0.14415255881585837</v>
      </c>
    </row>
    <row r="584" spans="2:3" x14ac:dyDescent="0.2">
      <c r="B584">
        <v>194.69262954719215</v>
      </c>
      <c r="C584">
        <v>0.1252626464810796</v>
      </c>
    </row>
    <row r="585" spans="2:3" x14ac:dyDescent="0.2">
      <c r="B585">
        <v>0</v>
      </c>
      <c r="C585">
        <v>1</v>
      </c>
    </row>
    <row r="586" spans="2:3" x14ac:dyDescent="0.2">
      <c r="B586">
        <v>6.2265560304237235</v>
      </c>
      <c r="C586">
        <v>0.95832236981287156</v>
      </c>
    </row>
    <row r="587" spans="2:3" x14ac:dyDescent="0.2">
      <c r="B587">
        <v>102.4668238992508</v>
      </c>
      <c r="C587">
        <v>0.7147442520395193</v>
      </c>
    </row>
    <row r="588" spans="2:3" x14ac:dyDescent="0.2">
      <c r="B588">
        <v>93.781128165531968</v>
      </c>
      <c r="C588">
        <v>0.58036264739348786</v>
      </c>
    </row>
    <row r="589" spans="2:3" x14ac:dyDescent="0.2">
      <c r="B589">
        <v>148.34803672445403</v>
      </c>
      <c r="C589">
        <v>0.48374553474921861</v>
      </c>
    </row>
    <row r="590" spans="2:3" x14ac:dyDescent="0.2">
      <c r="B590">
        <v>137.79510150945146</v>
      </c>
      <c r="C590">
        <v>0.1897262536039008</v>
      </c>
    </row>
    <row r="591" spans="2:3" x14ac:dyDescent="0.2">
      <c r="B591">
        <v>133.51213427999724</v>
      </c>
      <c r="C591">
        <v>0.16601753608645625</v>
      </c>
    </row>
    <row r="592" spans="2:3" x14ac:dyDescent="0.2">
      <c r="B592">
        <v>123.72974581724468</v>
      </c>
      <c r="C592">
        <v>0.30178389069873246</v>
      </c>
    </row>
    <row r="593" spans="2:3" x14ac:dyDescent="0.2">
      <c r="B593">
        <v>157.00538207335441</v>
      </c>
      <c r="C593">
        <v>-2.3926439547461046E-2</v>
      </c>
    </row>
    <row r="594" spans="2:3" x14ac:dyDescent="0.2">
      <c r="B594">
        <v>76.737539705153253</v>
      </c>
      <c r="C594">
        <v>-2.5752827417517929E-2</v>
      </c>
    </row>
    <row r="595" spans="2:3" x14ac:dyDescent="0.2">
      <c r="B595">
        <v>148.1892033854019</v>
      </c>
      <c r="C595">
        <v>1.4545260598220261E-3</v>
      </c>
    </row>
    <row r="596" spans="2:3" x14ac:dyDescent="0.2">
      <c r="B596">
        <v>165.89352006633635</v>
      </c>
      <c r="C596">
        <v>-2.609612111692922E-2</v>
      </c>
    </row>
    <row r="597" spans="2:3" x14ac:dyDescent="0.2">
      <c r="B597">
        <v>164.44603978205126</v>
      </c>
      <c r="C597">
        <v>-0.1039647060280572</v>
      </c>
    </row>
    <row r="598" spans="2:3" x14ac:dyDescent="0.2">
      <c r="B598">
        <v>96.772000082669081</v>
      </c>
      <c r="C598">
        <v>-9.9857827552149739E-2</v>
      </c>
    </row>
    <row r="599" spans="2:3" x14ac:dyDescent="0.2">
      <c r="B599">
        <v>118.98075474630393</v>
      </c>
      <c r="C599">
        <v>-0.14806535558478376</v>
      </c>
    </row>
    <row r="600" spans="2:3" x14ac:dyDescent="0.2">
      <c r="B600">
        <v>0</v>
      </c>
      <c r="C600">
        <v>1</v>
      </c>
    </row>
    <row r="601" spans="2:3" x14ac:dyDescent="0.2">
      <c r="B601">
        <v>97.587909087140318</v>
      </c>
      <c r="C601">
        <v>0.83182179763055586</v>
      </c>
    </row>
    <row r="602" spans="2:3" x14ac:dyDescent="0.2">
      <c r="B602">
        <v>99.430427938332826</v>
      </c>
      <c r="C602">
        <v>0.76805588293361793</v>
      </c>
    </row>
    <row r="603" spans="2:3" x14ac:dyDescent="0.2">
      <c r="B603">
        <v>154.23284345430477</v>
      </c>
      <c r="C603">
        <v>0.58024200700143003</v>
      </c>
    </row>
    <row r="604" spans="2:3" x14ac:dyDescent="0.2">
      <c r="B604">
        <v>143.57054015361277</v>
      </c>
      <c r="C604">
        <v>0.3257869441624841</v>
      </c>
    </row>
    <row r="605" spans="2:3" x14ac:dyDescent="0.2">
      <c r="B605">
        <v>138.30979719455911</v>
      </c>
      <c r="C605">
        <v>0.21302857473690548</v>
      </c>
    </row>
    <row r="606" spans="2:3" x14ac:dyDescent="0.2">
      <c r="B606">
        <v>128.68597437172411</v>
      </c>
      <c r="C606">
        <v>0.30223895025525077</v>
      </c>
    </row>
    <row r="607" spans="2:3" x14ac:dyDescent="0.2">
      <c r="B607">
        <v>160.15248983390799</v>
      </c>
      <c r="C607">
        <v>-8.9331892032667674E-3</v>
      </c>
    </row>
    <row r="608" spans="2:3" x14ac:dyDescent="0.2">
      <c r="B608">
        <v>71.511817205269622</v>
      </c>
      <c r="C608">
        <v>-9.0403667608500559E-3</v>
      </c>
    </row>
    <row r="609" spans="2:3" x14ac:dyDescent="0.2">
      <c r="B609">
        <v>152.92628943383176</v>
      </c>
      <c r="C609">
        <v>4.1478154957448533E-2</v>
      </c>
    </row>
    <row r="610" spans="2:3" x14ac:dyDescent="0.2">
      <c r="B610">
        <v>170.5831468815135</v>
      </c>
      <c r="C610">
        <v>2.5791062573049982E-2</v>
      </c>
    </row>
    <row r="611" spans="2:3" x14ac:dyDescent="0.2">
      <c r="B611">
        <v>168.68470588645562</v>
      </c>
      <c r="C611">
        <v>-3.2322528717460434E-2</v>
      </c>
    </row>
    <row r="612" spans="2:3" x14ac:dyDescent="0.2">
      <c r="B612">
        <v>92.565058202326014</v>
      </c>
      <c r="C612">
        <v>-0.10816426584940447</v>
      </c>
    </row>
    <row r="613" spans="2:3" x14ac:dyDescent="0.2">
      <c r="B613">
        <v>114.5</v>
      </c>
      <c r="C613">
        <v>-0.17074334404343683</v>
      </c>
    </row>
    <row r="614" spans="2:3" x14ac:dyDescent="0.2">
      <c r="B614">
        <v>0</v>
      </c>
      <c r="C614">
        <v>1</v>
      </c>
    </row>
    <row r="615" spans="2:3" x14ac:dyDescent="0.2">
      <c r="B615">
        <v>167.41591919527824</v>
      </c>
      <c r="C615">
        <v>0.94006710516768532</v>
      </c>
    </row>
    <row r="616" spans="2:3" x14ac:dyDescent="0.2">
      <c r="B616">
        <v>221.7285051588994</v>
      </c>
      <c r="C616">
        <v>0.57227607343950326</v>
      </c>
    </row>
    <row r="617" spans="2:3" x14ac:dyDescent="0.2">
      <c r="B617">
        <v>209.08682407076779</v>
      </c>
      <c r="C617">
        <v>0.36715525859269499</v>
      </c>
    </row>
    <row r="618" spans="2:3" x14ac:dyDescent="0.2">
      <c r="B618">
        <v>184.73039814822064</v>
      </c>
      <c r="C618">
        <v>0.13281050398453798</v>
      </c>
    </row>
    <row r="619" spans="2:3" x14ac:dyDescent="0.2">
      <c r="B619">
        <v>179.40445925338648</v>
      </c>
      <c r="C619">
        <v>0.18012601468736003</v>
      </c>
    </row>
    <row r="620" spans="2:3" x14ac:dyDescent="0.2">
      <c r="B620">
        <v>175.2420611611266</v>
      </c>
      <c r="C620">
        <v>2.9964528617139673E-3</v>
      </c>
    </row>
    <row r="621" spans="2:3" x14ac:dyDescent="0.2">
      <c r="B621">
        <v>27.181243532995836</v>
      </c>
      <c r="C621">
        <v>3.1027202604555829E-2</v>
      </c>
    </row>
    <row r="622" spans="2:3" x14ac:dyDescent="0.2">
      <c r="B622">
        <v>196.17280647429226</v>
      </c>
      <c r="C622">
        <v>6.0674291691424544E-3</v>
      </c>
    </row>
    <row r="623" spans="2:3" x14ac:dyDescent="0.2">
      <c r="B623">
        <v>210.75419331534056</v>
      </c>
      <c r="C623">
        <v>1.777697962202212E-2</v>
      </c>
    </row>
    <row r="624" spans="2:3" x14ac:dyDescent="0.2">
      <c r="B624">
        <v>200.89552010933446</v>
      </c>
      <c r="C624">
        <v>-7.8543651799938483E-2</v>
      </c>
    </row>
    <row r="625" spans="2:3" x14ac:dyDescent="0.2">
      <c r="B625">
        <v>16.31349134918694</v>
      </c>
      <c r="C625">
        <v>-3.8443564516714365E-2</v>
      </c>
    </row>
    <row r="626" spans="2:3" x14ac:dyDescent="0.2">
      <c r="B626">
        <v>19.734487578855557</v>
      </c>
      <c r="C626">
        <v>-8.4411583701296644E-2</v>
      </c>
    </row>
    <row r="627" spans="2:3" x14ac:dyDescent="0.2">
      <c r="B627">
        <v>0</v>
      </c>
      <c r="C627">
        <v>1</v>
      </c>
    </row>
    <row r="628" spans="2:3" x14ac:dyDescent="0.2">
      <c r="B628">
        <v>56.035702904487906</v>
      </c>
      <c r="C628">
        <v>0.62202868538463518</v>
      </c>
    </row>
    <row r="629" spans="2:3" x14ac:dyDescent="0.2">
      <c r="B629">
        <v>44.47842173459</v>
      </c>
      <c r="C629">
        <v>0.49186026978418146</v>
      </c>
    </row>
    <row r="630" spans="2:3" x14ac:dyDescent="0.2">
      <c r="B630">
        <v>49.073108725655437</v>
      </c>
      <c r="C630">
        <v>0.20508391220418662</v>
      </c>
    </row>
    <row r="631" spans="2:3" x14ac:dyDescent="0.2">
      <c r="B631">
        <v>37.995394457749804</v>
      </c>
      <c r="C631">
        <v>0.19357917505735109</v>
      </c>
    </row>
    <row r="632" spans="2:3" x14ac:dyDescent="0.2">
      <c r="B632">
        <v>96.495854833251613</v>
      </c>
      <c r="C632">
        <v>4.7188095543669609E-2</v>
      </c>
    </row>
    <row r="633" spans="2:3" x14ac:dyDescent="0.2">
      <c r="B633">
        <v>149.86010142796451</v>
      </c>
      <c r="C633">
        <v>6.7949090654775848E-2</v>
      </c>
    </row>
    <row r="634" spans="2:3" x14ac:dyDescent="0.2">
      <c r="B634">
        <v>63.106418057120031</v>
      </c>
      <c r="C634">
        <v>8.4931723138137197E-2</v>
      </c>
    </row>
    <row r="635" spans="2:3" x14ac:dyDescent="0.2">
      <c r="B635">
        <v>80.206234171665287</v>
      </c>
      <c r="C635">
        <v>0.10614547623008534</v>
      </c>
    </row>
    <row r="636" spans="2:3" x14ac:dyDescent="0.2">
      <c r="B636">
        <v>85.362755344470983</v>
      </c>
      <c r="C636">
        <v>5.0593650247183035E-2</v>
      </c>
    </row>
    <row r="637" spans="2:3" x14ac:dyDescent="0.2">
      <c r="B637">
        <v>154.38924833031604</v>
      </c>
      <c r="C637">
        <v>-4.6892956467090581E-2</v>
      </c>
    </row>
    <row r="638" spans="2:3" x14ac:dyDescent="0.2">
      <c r="B638">
        <v>176.35520973308385</v>
      </c>
      <c r="C638">
        <v>-0.11095136394205442</v>
      </c>
    </row>
    <row r="639" spans="2:3" x14ac:dyDescent="0.2">
      <c r="B639">
        <v>0</v>
      </c>
      <c r="C639">
        <v>1</v>
      </c>
    </row>
    <row r="640" spans="2:3" x14ac:dyDescent="0.2">
      <c r="B640">
        <v>12.884486796143298</v>
      </c>
      <c r="C640">
        <v>0.90946547366643693</v>
      </c>
    </row>
    <row r="641" spans="2:3" x14ac:dyDescent="0.2">
      <c r="B641">
        <v>53.358504476793406</v>
      </c>
      <c r="C641">
        <v>0.87248338419284233</v>
      </c>
    </row>
    <row r="642" spans="2:3" x14ac:dyDescent="0.2">
      <c r="B642">
        <v>50.348088345040651</v>
      </c>
      <c r="C642">
        <v>0.88680199793724102</v>
      </c>
    </row>
    <row r="643" spans="2:3" x14ac:dyDescent="0.2">
      <c r="B643">
        <v>107.63015376742709</v>
      </c>
      <c r="C643">
        <v>0.76631244527575915</v>
      </c>
    </row>
    <row r="644" spans="2:3" x14ac:dyDescent="0.2">
      <c r="B644">
        <v>205.40099805015524</v>
      </c>
      <c r="C644">
        <v>0.77763745159067632</v>
      </c>
    </row>
    <row r="645" spans="2:3" x14ac:dyDescent="0.2">
      <c r="B645">
        <v>56.026600824965143</v>
      </c>
      <c r="C645">
        <v>0.80171385356417557</v>
      </c>
    </row>
    <row r="646" spans="2:3" x14ac:dyDescent="0.2">
      <c r="B646">
        <v>63.357398936509639</v>
      </c>
      <c r="C646">
        <v>0.80357988244127943</v>
      </c>
    </row>
    <row r="647" spans="2:3" x14ac:dyDescent="0.2">
      <c r="B647">
        <v>78.373975272408046</v>
      </c>
      <c r="C647">
        <v>0.67859913754334555</v>
      </c>
    </row>
    <row r="648" spans="2:3" x14ac:dyDescent="0.2">
      <c r="B648">
        <v>207.94547362229392</v>
      </c>
      <c r="C648">
        <v>0.48634359478283173</v>
      </c>
    </row>
    <row r="649" spans="2:3" x14ac:dyDescent="0.2">
      <c r="B649">
        <v>229.18577617295571</v>
      </c>
      <c r="C649">
        <v>0.47212898290229616</v>
      </c>
    </row>
    <row r="650" spans="2:3" x14ac:dyDescent="0.2">
      <c r="B650">
        <v>0</v>
      </c>
      <c r="C650">
        <v>1</v>
      </c>
    </row>
    <row r="651" spans="2:3" x14ac:dyDescent="0.2">
      <c r="B651">
        <v>42.70105385116409</v>
      </c>
      <c r="C651">
        <v>0.92623706674880102</v>
      </c>
    </row>
    <row r="652" spans="2:3" x14ac:dyDescent="0.2">
      <c r="B652">
        <v>38.326231226146433</v>
      </c>
      <c r="C652">
        <v>0.82251344352411104</v>
      </c>
    </row>
    <row r="653" spans="2:3" x14ac:dyDescent="0.2">
      <c r="B653">
        <v>98.139492560335071</v>
      </c>
      <c r="C653">
        <v>0.75730491840002045</v>
      </c>
    </row>
    <row r="654" spans="2:3" x14ac:dyDescent="0.2">
      <c r="B654">
        <v>193.09210237604231</v>
      </c>
      <c r="C654">
        <v>0.78362946153207591</v>
      </c>
    </row>
    <row r="655" spans="2:3" x14ac:dyDescent="0.2">
      <c r="B655">
        <v>47.865749759092004</v>
      </c>
      <c r="C655">
        <v>0.88426738380958714</v>
      </c>
    </row>
    <row r="656" spans="2:3" x14ac:dyDescent="0.2">
      <c r="B656">
        <v>58.215891301259369</v>
      </c>
      <c r="C656">
        <v>0.89227803907206338</v>
      </c>
    </row>
    <row r="657" spans="2:3" x14ac:dyDescent="0.2">
      <c r="B657">
        <v>71.506992665053801</v>
      </c>
      <c r="C657">
        <v>0.88701311481260292</v>
      </c>
    </row>
    <row r="658" spans="2:3" x14ac:dyDescent="0.2">
      <c r="B658">
        <v>195.21129577972749</v>
      </c>
      <c r="C658">
        <v>0.5768412926189439</v>
      </c>
    </row>
    <row r="659" spans="2:3" x14ac:dyDescent="0.2">
      <c r="B659">
        <v>216.38033644488192</v>
      </c>
      <c r="C659">
        <v>0.47321934351490774</v>
      </c>
    </row>
    <row r="660" spans="2:3" x14ac:dyDescent="0.2">
      <c r="B660">
        <v>0</v>
      </c>
      <c r="C660">
        <v>1</v>
      </c>
    </row>
    <row r="661" spans="2:3" x14ac:dyDescent="0.2">
      <c r="B661">
        <v>11.088733020503243</v>
      </c>
      <c r="C661">
        <v>0.95566745899453409</v>
      </c>
    </row>
    <row r="662" spans="2:3" x14ac:dyDescent="0.2">
      <c r="B662">
        <v>55.887207838645992</v>
      </c>
      <c r="C662">
        <v>0.89912689227359921</v>
      </c>
    </row>
    <row r="663" spans="2:3" x14ac:dyDescent="0.2">
      <c r="B663">
        <v>173.24485562347868</v>
      </c>
      <c r="C663">
        <v>0.91141672129782669</v>
      </c>
    </row>
    <row r="664" spans="2:3" x14ac:dyDescent="0.2">
      <c r="B664">
        <v>14.807092894960848</v>
      </c>
      <c r="C664">
        <v>0.98301438675434061</v>
      </c>
    </row>
    <row r="665" spans="2:3" x14ac:dyDescent="0.2">
      <c r="B665">
        <v>32.582971012478119</v>
      </c>
      <c r="C665">
        <v>0.97702811931441758</v>
      </c>
    </row>
    <row r="666" spans="2:3" x14ac:dyDescent="0.2">
      <c r="B666">
        <v>36.428148456928291</v>
      </c>
      <c r="C666">
        <v>0.92514616047379927</v>
      </c>
    </row>
    <row r="667" spans="2:3" x14ac:dyDescent="0.2">
      <c r="B667">
        <v>169.52395111016071</v>
      </c>
      <c r="C667">
        <v>0.66439455211283127</v>
      </c>
    </row>
    <row r="668" spans="2:3" x14ac:dyDescent="0.2">
      <c r="B668">
        <v>188.81273791775857</v>
      </c>
      <c r="C668">
        <v>0.62037537953706934</v>
      </c>
    </row>
    <row r="669" spans="2:3" x14ac:dyDescent="0.2">
      <c r="B669">
        <v>0</v>
      </c>
      <c r="C669">
        <v>1</v>
      </c>
    </row>
    <row r="670" spans="2:3" x14ac:dyDescent="0.2">
      <c r="B670">
        <v>63.754058694329252</v>
      </c>
      <c r="C670">
        <v>0.9288607787671701</v>
      </c>
    </row>
    <row r="671" spans="2:3" x14ac:dyDescent="0.2">
      <c r="B671">
        <v>166.62802885469142</v>
      </c>
      <c r="C671">
        <v>0.92796875472594798</v>
      </c>
    </row>
    <row r="672" spans="2:3" x14ac:dyDescent="0.2">
      <c r="B672">
        <v>25.550146770615648</v>
      </c>
      <c r="C672">
        <v>0.93514222346341669</v>
      </c>
    </row>
    <row r="673" spans="2:3" x14ac:dyDescent="0.2">
      <c r="B673">
        <v>43.177887859412415</v>
      </c>
      <c r="C673">
        <v>0.92362905042865484</v>
      </c>
    </row>
    <row r="674" spans="2:3" x14ac:dyDescent="0.2">
      <c r="B674">
        <v>47.415714694603096</v>
      </c>
      <c r="C674">
        <v>0.78151849912680871</v>
      </c>
    </row>
    <row r="675" spans="2:3" x14ac:dyDescent="0.2">
      <c r="B675">
        <v>164.55470215098703</v>
      </c>
      <c r="C675">
        <v>0.62001450678978709</v>
      </c>
    </row>
    <row r="676" spans="2:3" x14ac:dyDescent="0.2">
      <c r="B676">
        <v>184.52677312520282</v>
      </c>
      <c r="C676">
        <v>0.65569930189691517</v>
      </c>
    </row>
    <row r="677" spans="2:3" x14ac:dyDescent="0.2">
      <c r="B677">
        <v>0</v>
      </c>
      <c r="C677">
        <v>1</v>
      </c>
    </row>
    <row r="678" spans="2:3" x14ac:dyDescent="0.2">
      <c r="B678">
        <v>172.00674405383049</v>
      </c>
      <c r="C678">
        <v>0.98881591635020649</v>
      </c>
    </row>
    <row r="679" spans="2:3" x14ac:dyDescent="0.2">
      <c r="B679">
        <v>52.083874663853649</v>
      </c>
      <c r="C679">
        <v>0.94244602243424669</v>
      </c>
    </row>
    <row r="680" spans="2:3" x14ac:dyDescent="0.2">
      <c r="B680">
        <v>53.40234077266615</v>
      </c>
      <c r="C680">
        <v>0.94713845728588753</v>
      </c>
    </row>
    <row r="681" spans="2:3" x14ac:dyDescent="0.2">
      <c r="B681">
        <v>36.388597115030244</v>
      </c>
      <c r="C681">
        <v>0.77594117700319809</v>
      </c>
    </row>
    <row r="682" spans="2:3" x14ac:dyDescent="0.2">
      <c r="B682">
        <v>158.94832493612526</v>
      </c>
      <c r="C682">
        <v>0.64831461853426386</v>
      </c>
    </row>
    <row r="683" spans="2:3" x14ac:dyDescent="0.2">
      <c r="B683">
        <v>173.37580569387438</v>
      </c>
      <c r="C683">
        <v>0.74371584277401737</v>
      </c>
    </row>
    <row r="684" spans="2:3" x14ac:dyDescent="0.2">
      <c r="B684">
        <v>0</v>
      </c>
      <c r="C684">
        <v>1</v>
      </c>
    </row>
    <row r="685" spans="2:3" x14ac:dyDescent="0.2">
      <c r="B685">
        <v>185.8465227008565</v>
      </c>
      <c r="C685">
        <v>0.95350781981317911</v>
      </c>
    </row>
    <row r="686" spans="2:3" x14ac:dyDescent="0.2">
      <c r="B686">
        <v>201.60716753131527</v>
      </c>
      <c r="C686">
        <v>0.95598279340531545</v>
      </c>
    </row>
    <row r="687" spans="2:3" x14ac:dyDescent="0.2">
      <c r="B687">
        <v>193.68389194767823</v>
      </c>
      <c r="C687">
        <v>0.79510749394571922</v>
      </c>
    </row>
    <row r="688" spans="2:3" x14ac:dyDescent="0.2">
      <c r="B688">
        <v>29.538618789645966</v>
      </c>
      <c r="C688">
        <v>0.72266418594728532</v>
      </c>
    </row>
    <row r="689" spans="2:3" x14ac:dyDescent="0.2">
      <c r="B689">
        <v>46.226507547077972</v>
      </c>
      <c r="C689">
        <v>0.78552361721953723</v>
      </c>
    </row>
    <row r="690" spans="2:3" x14ac:dyDescent="0.2">
      <c r="B690">
        <v>0</v>
      </c>
      <c r="C690">
        <v>1</v>
      </c>
    </row>
    <row r="691" spans="2:3" x14ac:dyDescent="0.2">
      <c r="B691">
        <v>17.77920133189323</v>
      </c>
      <c r="C691">
        <v>0.99801158361059272</v>
      </c>
    </row>
    <row r="692" spans="2:3" x14ac:dyDescent="0.2">
      <c r="B692">
        <v>24.328172968803258</v>
      </c>
      <c r="C692">
        <v>0.93299449093100728</v>
      </c>
    </row>
    <row r="693" spans="2:3" x14ac:dyDescent="0.2">
      <c r="B693">
        <v>180.67766879169147</v>
      </c>
      <c r="C693">
        <v>0.69792912614777047</v>
      </c>
    </row>
    <row r="694" spans="2:3" x14ac:dyDescent="0.2">
      <c r="B694">
        <v>199.24883939436182</v>
      </c>
      <c r="C694">
        <v>0.68351707010815976</v>
      </c>
    </row>
    <row r="695" spans="2:3" x14ac:dyDescent="0.2">
      <c r="B695">
        <v>0</v>
      </c>
      <c r="C695">
        <v>1</v>
      </c>
    </row>
    <row r="696" spans="2:3" x14ac:dyDescent="0.2">
      <c r="B696">
        <v>17.495142182903059</v>
      </c>
      <c r="C696">
        <v>0.93260463735546995</v>
      </c>
    </row>
    <row r="697" spans="2:3" x14ac:dyDescent="0.2">
      <c r="B697">
        <v>195.01066637494469</v>
      </c>
      <c r="C697">
        <v>0.6930601743290542</v>
      </c>
    </row>
    <row r="698" spans="2:3" x14ac:dyDescent="0.2">
      <c r="B698">
        <v>212.79182315117279</v>
      </c>
      <c r="C698">
        <v>0.68208590718843642</v>
      </c>
    </row>
    <row r="699" spans="2:3" x14ac:dyDescent="0.2">
      <c r="B699">
        <v>0</v>
      </c>
      <c r="C699">
        <v>1</v>
      </c>
    </row>
    <row r="700" spans="2:3" x14ac:dyDescent="0.2">
      <c r="B700">
        <v>184.88320637635007</v>
      </c>
      <c r="C700">
        <v>0.65482552874895916</v>
      </c>
    </row>
    <row r="701" spans="2:3" x14ac:dyDescent="0.2">
      <c r="B701">
        <v>201.6012896784147</v>
      </c>
      <c r="C701">
        <v>0.5327277912238304</v>
      </c>
    </row>
    <row r="702" spans="2:3" x14ac:dyDescent="0.2">
      <c r="B702">
        <v>0</v>
      </c>
      <c r="C702">
        <v>1</v>
      </c>
    </row>
    <row r="703" spans="2:3" x14ac:dyDescent="0.2">
      <c r="B703">
        <v>23.000869548780106</v>
      </c>
      <c r="C703">
        <v>0.89555228210165416</v>
      </c>
    </row>
    <row r="704" spans="2:3" x14ac:dyDescent="0.2">
      <c r="B704">
        <v>0</v>
      </c>
      <c r="C704">
        <v>1</v>
      </c>
    </row>
  </sheetData>
  <dataConsolidate function="count" leftLabels="1" topLabels="1">
    <dataRefs count="1">
      <dataRef ref="A1:AI35" sheet="Sheet5"/>
    </dataRefs>
  </dataConsolidate>
  <printOptions gridLines="1" gridLinesSet="0"/>
  <pageMargins left="0.7" right="0.7" top="0.75" bottom="0.75" header="0.5" footer="0.5"/>
  <headerFooter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.2"/>
  <sheetData/>
  <printOptions gridLines="1" gridLinesSet="0"/>
  <pageMargins left="0.7" right="0.7" top="0.75" bottom="0.75" header="0.5" footer="0.5"/>
  <headerFooter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.2"/>
  <sheetData/>
  <printOptions gridLines="1" gridLinesSet="0"/>
  <pageMargins left="0.7" right="0.7" top="0.75" bottom="0.75" header="0.5" footer="0.5"/>
  <headerFooter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.2"/>
  <sheetData/>
  <printOptions gridLines="1" gridLinesSet="0"/>
  <pageMargins left="0.7" right="0.7" top="0.75" bottom="0.75" header="0.5" footer="0.5"/>
  <headerFooter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Mayer-Oakes Seriation Data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 Lipo</dc:creator>
  <cp:keywords/>
  <dc:description/>
  <cp:lastModifiedBy>Microsoft Office User</cp:lastModifiedBy>
  <dcterms:created xsi:type="dcterms:W3CDTF">2016-04-09T15:20:37Z</dcterms:created>
  <dcterms:modified xsi:type="dcterms:W3CDTF">2016-04-09T15:21:10Z</dcterms:modified>
</cp:coreProperties>
</file>