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EV bms\bms\documents\"/>
    </mc:Choice>
  </mc:AlternateContent>
  <bookViews>
    <workbookView xWindow="0" yWindow="0" windowWidth="14550" windowHeight="11400" xr2:uid="{82373788-B476-46CD-B765-BF05687BD01D}"/>
  </bookViews>
  <sheets>
    <sheet name="Lis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6" i="1" l="1"/>
  <c r="D18" i="1" l="1"/>
  <c r="C18" i="1"/>
  <c r="D19" i="1"/>
  <c r="C19" i="1"/>
  <c r="C20" i="1"/>
  <c r="C21" i="1"/>
  <c r="D20" i="1"/>
  <c r="D21" i="1"/>
  <c r="D22" i="1"/>
  <c r="C22" i="1"/>
  <c r="C23" i="1"/>
  <c r="D23" i="1"/>
  <c r="D24" i="1"/>
  <c r="C24" i="1"/>
  <c r="D25" i="1"/>
  <c r="C25" i="1"/>
  <c r="C26" i="1"/>
  <c r="C27" i="1"/>
  <c r="D27" i="1"/>
  <c r="I27" i="1"/>
  <c r="I26" i="1"/>
  <c r="G26" i="1"/>
  <c r="G27" i="1"/>
  <c r="E27" i="1"/>
  <c r="E26" i="1"/>
  <c r="D26" i="1"/>
  <c r="C28" i="1"/>
  <c r="C29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</calcChain>
</file>

<file path=xl/sharedStrings.xml><?xml version="1.0" encoding="utf-8"?>
<sst xmlns="http://schemas.openxmlformats.org/spreadsheetml/2006/main" count="44" uniqueCount="44">
  <si>
    <t>msg</t>
  </si>
  <si>
    <t>40% capacity request</t>
  </si>
  <si>
    <t>40% capacity response</t>
  </si>
  <si>
    <t>parsed value</t>
  </si>
  <si>
    <r>
      <t>DDA50002</t>
    </r>
    <r>
      <rPr>
        <sz val="11"/>
        <color rgb="FFFF0000"/>
        <rFont val="Calibri"/>
        <family val="2"/>
        <charset val="238"/>
        <scheme val="minor"/>
      </rPr>
      <t>0E10</t>
    </r>
    <r>
      <rPr>
        <sz val="11"/>
        <color theme="1"/>
        <rFont val="Calibri"/>
        <family val="2"/>
        <charset val="238"/>
        <scheme val="minor"/>
      </rPr>
      <t>FFE077</t>
    </r>
  </si>
  <si>
    <r>
      <t>DDA5</t>
    </r>
    <r>
      <rPr>
        <sz val="11"/>
        <color rgb="FFFF0000"/>
        <rFont val="Calibri"/>
        <family val="2"/>
        <charset val="238"/>
        <scheme val="minor"/>
      </rPr>
      <t>34</t>
    </r>
    <r>
      <rPr>
        <sz val="11"/>
        <color theme="1"/>
        <rFont val="Calibri"/>
        <family val="2"/>
        <charset val="238"/>
        <scheme val="minor"/>
      </rPr>
      <t>00FFCC77</t>
    </r>
  </si>
  <si>
    <t>DD A5 12 00 FF EE 77</t>
  </si>
  <si>
    <t>DD A5 03 00 FF FD 77</t>
  </si>
  <si>
    <t>status 03</t>
  </si>
  <si>
    <t>status 03 response</t>
  </si>
  <si>
    <r>
      <t xml:space="preserve">DD A5 00 1B </t>
    </r>
    <r>
      <rPr>
        <sz val="11"/>
        <color rgb="FFFF0000"/>
        <rFont val="Calibri"/>
        <family val="2"/>
        <charset val="238"/>
        <scheme val="minor"/>
      </rPr>
      <t>15 FE</t>
    </r>
    <r>
      <rPr>
        <sz val="11"/>
        <color theme="1"/>
        <rFont val="Calibri"/>
        <family val="2"/>
        <charset val="238"/>
        <scheme val="minor"/>
      </rPr>
      <t xml:space="preserve"> </t>
    </r>
    <r>
      <rPr>
        <sz val="11"/>
        <color rgb="FFFF0000"/>
        <rFont val="Calibri"/>
        <family val="2"/>
        <charset val="238"/>
        <scheme val="minor"/>
      </rPr>
      <t>00 00</t>
    </r>
    <r>
      <rPr>
        <sz val="11"/>
        <color theme="1"/>
        <rFont val="Calibri"/>
        <family val="2"/>
        <charset val="238"/>
        <scheme val="minor"/>
      </rPr>
      <t xml:space="preserve"> 00 55 01 22 00 00 22 A2 00 00 00 00 10 00 12 1D 01 0F 02 0B 64 0B 65 FC 66 77</t>
    </r>
  </si>
  <si>
    <t>7, 8 - current</t>
  </si>
  <si>
    <t>9, 10 - remaining capacity (850 mAH)</t>
  </si>
  <si>
    <t>5, 6 - pack voltage (56.30V)</t>
  </si>
  <si>
    <t>11, 12 - full capacity (2900 mAH)</t>
  </si>
  <si>
    <t>1 - no stock</t>
  </si>
  <si>
    <t>dd a5 04 00 ff fc 77</t>
  </si>
  <si>
    <t>dd a5 00 1e 0e a1 0e a3 0e a4 0e a4 0e a4 0e a0 0e a2 0e a0 0e 99 0e 97 0e 9c 0e 9d 0e 9c 0e 9c 0e 9d f5 c0 77</t>
  </si>
  <si>
    <t>status 04 response</t>
  </si>
  <si>
    <t>status 04</t>
  </si>
  <si>
    <t>cell voltages</t>
  </si>
  <si>
    <t>dd a5 05 00 ff fb 77</t>
  </si>
  <si>
    <t>dd a5 00 14 4c 48 2d 53 50 31 35 53 30 30 31 2d 50 31 30 53 2d 32 30 41 fb 3d 77</t>
  </si>
  <si>
    <t>status 05</t>
  </si>
  <si>
    <t>status 05 response</t>
  </si>
  <si>
    <t>bms info - Ý¥ LH-SP15S001-P10S-20Aû=w</t>
  </si>
  <si>
    <t>dd a5 00 1b 15 ee 00 00 00 9c 01 22 00 00 22 a2 00 00 00 00 10 00 12 36 01 0f 02 0b 7f 0b 6e fb f2 77</t>
  </si>
  <si>
    <t>29,1</t>
  </si>
  <si>
    <t>21,1</t>
  </si>
  <si>
    <t>25,3</t>
  </si>
  <si>
    <t>21,4</t>
  </si>
  <si>
    <t>29,8</t>
  </si>
  <si>
    <t>30,0</t>
  </si>
  <si>
    <r>
      <t xml:space="preserve">dd a5 00 1b 15 ee 00 00 00 9c 01 22 00 00 22 a2 00 00 00 00 10 00 12 36 01 0f 02 </t>
    </r>
    <r>
      <rPr>
        <sz val="11"/>
        <color theme="9" tint="-0.249977111117893"/>
        <rFont val="Calibri"/>
        <family val="2"/>
        <charset val="238"/>
        <scheme val="minor"/>
      </rPr>
      <t>0b ce</t>
    </r>
    <r>
      <rPr>
        <sz val="11"/>
        <color rgb="FF0070C0"/>
        <rFont val="Calibri"/>
        <family val="2"/>
        <charset val="238"/>
        <scheme val="minor"/>
      </rPr>
      <t xml:space="preserve"> 0b 7e</t>
    </r>
    <r>
      <rPr>
        <sz val="11"/>
        <color theme="1"/>
        <rFont val="Calibri"/>
        <family val="2"/>
        <charset val="238"/>
        <scheme val="minor"/>
      </rPr>
      <t xml:space="preserve"> fb 93 77</t>
    </r>
  </si>
  <si>
    <r>
      <t xml:space="preserve">dd a5 00 1b 15 ed 00 00 00 9c 01 22 00 00 22 a2 00 00 00 00 10 00 12 36 01 0f 02 </t>
    </r>
    <r>
      <rPr>
        <sz val="11"/>
        <color theme="9" tint="-0.249977111117893"/>
        <rFont val="Calibri"/>
        <family val="2"/>
        <charset val="238"/>
        <scheme val="minor"/>
      </rPr>
      <t>0b a8</t>
    </r>
    <r>
      <rPr>
        <sz val="11"/>
        <color theme="1"/>
        <rFont val="Calibri"/>
        <family val="2"/>
        <charset val="238"/>
        <scheme val="minor"/>
      </rPr>
      <t xml:space="preserve"> </t>
    </r>
    <r>
      <rPr>
        <sz val="11"/>
        <color rgb="FF0070C0"/>
        <rFont val="Calibri"/>
        <family val="2"/>
        <charset val="238"/>
        <scheme val="minor"/>
      </rPr>
      <t>0b 81</t>
    </r>
    <r>
      <rPr>
        <sz val="11"/>
        <color theme="1"/>
        <rFont val="Calibri"/>
        <family val="2"/>
        <charset val="238"/>
        <scheme val="minor"/>
      </rPr>
      <t xml:space="preserve"> fb b7 77</t>
    </r>
  </si>
  <si>
    <r>
      <t xml:space="preserve">dd a5 00 1b 15 ee 00 00 00 9c 01 22 00 00 22 a2 00 00 00 00 10 00 12 36 01 0f 02 </t>
    </r>
    <r>
      <rPr>
        <sz val="11"/>
        <color theme="9" tint="-0.249977111117893"/>
        <rFont val="Calibri"/>
        <family val="2"/>
        <charset val="238"/>
        <scheme val="minor"/>
      </rPr>
      <t>0b d5</t>
    </r>
    <r>
      <rPr>
        <sz val="11"/>
        <color rgb="FF0070C0"/>
        <rFont val="Calibri"/>
        <family val="2"/>
        <charset val="238"/>
        <scheme val="minor"/>
      </rPr>
      <t xml:space="preserve"> 0b d7</t>
    </r>
    <r>
      <rPr>
        <sz val="11"/>
        <color theme="1"/>
        <rFont val="Calibri"/>
        <family val="2"/>
        <charset val="238"/>
        <scheme val="minor"/>
      </rPr>
      <t xml:space="preserve"> fb 33 77</t>
    </r>
  </si>
  <si>
    <t>28+29</t>
  </si>
  <si>
    <t>30+31</t>
  </si>
  <si>
    <t>temp1</t>
  </si>
  <si>
    <t>temp2</t>
  </si>
  <si>
    <t>22, 23 - soft version in hex</t>
  </si>
  <si>
    <r>
      <rPr>
        <sz val="11"/>
        <color theme="9" tint="-0.249977111117893"/>
        <rFont val="Calibri"/>
        <family val="2"/>
        <charset val="238"/>
        <scheme val="minor"/>
      </rPr>
      <t>DD A5 00 1B 15 FE 00 00 00 55 01 22</t>
    </r>
    <r>
      <rPr>
        <sz val="11"/>
        <color theme="1"/>
        <rFont val="Calibri"/>
        <family val="2"/>
        <charset val="238"/>
        <scheme val="minor"/>
      </rPr>
      <t xml:space="preserve"> 00 00 22 A2 00 00 00 00 10 </t>
    </r>
    <r>
      <rPr>
        <sz val="11"/>
        <color rgb="FF0070C0"/>
        <rFont val="Calibri"/>
        <family val="2"/>
        <charset val="238"/>
        <scheme val="minor"/>
      </rPr>
      <t>00 12</t>
    </r>
    <r>
      <rPr>
        <sz val="11"/>
        <color theme="1"/>
        <rFont val="Calibri"/>
        <family val="2"/>
        <charset val="238"/>
        <scheme val="minor"/>
      </rPr>
      <t xml:space="preserve"> 1D 01 0F 02</t>
    </r>
    <r>
      <rPr>
        <sz val="11"/>
        <color theme="9"/>
        <rFont val="Calibri"/>
        <family val="2"/>
        <charset val="238"/>
        <scheme val="minor"/>
      </rPr>
      <t xml:space="preserve"> </t>
    </r>
    <r>
      <rPr>
        <sz val="11"/>
        <color theme="9" tint="-0.249977111117893"/>
        <rFont val="Calibri"/>
        <family val="2"/>
        <charset val="238"/>
        <scheme val="minor"/>
      </rPr>
      <t>0B C9</t>
    </r>
    <r>
      <rPr>
        <sz val="11"/>
        <color theme="1"/>
        <rFont val="Calibri"/>
        <family val="2"/>
        <charset val="238"/>
        <scheme val="minor"/>
      </rPr>
      <t xml:space="preserve"> </t>
    </r>
    <r>
      <rPr>
        <sz val="11"/>
        <color rgb="FF0070C0"/>
        <rFont val="Calibri"/>
        <family val="2"/>
        <charset val="238"/>
        <scheme val="minor"/>
      </rPr>
      <t>0B CA</t>
    </r>
    <r>
      <rPr>
        <sz val="11"/>
        <color theme="1"/>
        <rFont val="Calibri"/>
        <family val="2"/>
        <charset val="238"/>
        <scheme val="minor"/>
      </rPr>
      <t xml:space="preserve"> FB 9C 77</t>
    </r>
  </si>
  <si>
    <t>28, 29 - temp1</t>
  </si>
  <si>
    <t>30, 31 - temp2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</si>
</sst>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sz val="11"/>
      <color theme="9"/>
      <name val="Calibri"/>
      <family val="2"/>
      <charset val="238"/>
      <scheme val="minor"/>
    </font>
    <font>
      <sz val="11"/>
      <color theme="9" tint="-0.249977111117893"/>
      <name val="Calibri"/>
      <family val="2"/>
      <charset val="238"/>
      <scheme val="minor"/>
    </font>
    <font>
      <sz val="11"/>
      <color rgb="FF0070C0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/>
    </xf>
    <xf numFmtId="0" fontId="0" fillId="0" borderId="0" xfId="0" applyFont="1"/>
    <xf numFmtId="16" fontId="0" fillId="0" borderId="0" xfId="0" quotePrefix="1" applyNumberFormat="1"/>
    <xf numFmtId="0" fontId="0" fillId="0" borderId="0" xfId="0" quotePrefix="1"/>
  </cellXfs>
  <cellStyles count="1">
    <cellStyle name="Normalno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sustav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3C42D-D8E7-4AEA-B148-D535116D09C0}">
  <dimension ref="A1:K37"/>
  <sheetViews>
    <sheetView tabSelected="1" zoomScale="85" zoomScaleNormal="85" workbookViewId="0">
      <selection activeCell="E16" sqref="E16"/>
    </sheetView>
  </sheetViews>
  <sheetFormatPr defaultRowHeight="15" x14ac:dyDescent="0.25"/>
  <cols>
    <col min="1" max="1" width="98.85546875" customWidth="1"/>
    <col min="2" max="2" width="19.7109375" bestFit="1" customWidth="1"/>
    <col min="3" max="3" width="11.42578125" customWidth="1"/>
    <col min="6" max="6" width="5.5703125" customWidth="1"/>
    <col min="7" max="7" width="6.140625" customWidth="1"/>
  </cols>
  <sheetData>
    <row r="1" spans="1:9" x14ac:dyDescent="0.25">
      <c r="A1" t="s">
        <v>0</v>
      </c>
      <c r="C1" t="s">
        <v>3</v>
      </c>
    </row>
    <row r="2" spans="1:9" x14ac:dyDescent="0.25">
      <c r="A2" t="s">
        <v>5</v>
      </c>
      <c r="B2" t="s">
        <v>1</v>
      </c>
    </row>
    <row r="3" spans="1:9" x14ac:dyDescent="0.25">
      <c r="A3" t="s">
        <v>4</v>
      </c>
      <c r="B3" t="s">
        <v>2</v>
      </c>
      <c r="C3">
        <v>3600</v>
      </c>
    </row>
    <row r="4" spans="1:9" x14ac:dyDescent="0.25">
      <c r="A4" t="s">
        <v>6</v>
      </c>
    </row>
    <row r="5" spans="1:9" x14ac:dyDescent="0.25">
      <c r="A5" t="s">
        <v>7</v>
      </c>
      <c r="B5" t="s">
        <v>8</v>
      </c>
      <c r="I5" s="2" t="s">
        <v>15</v>
      </c>
    </row>
    <row r="6" spans="1:9" x14ac:dyDescent="0.25">
      <c r="A6" s="1" t="s">
        <v>10</v>
      </c>
      <c r="B6" s="1" t="s">
        <v>9</v>
      </c>
      <c r="C6" s="1" t="s">
        <v>13</v>
      </c>
    </row>
    <row r="7" spans="1:9" x14ac:dyDescent="0.25">
      <c r="A7" t="s">
        <v>41</v>
      </c>
      <c r="C7" t="s">
        <v>11</v>
      </c>
    </row>
    <row r="8" spans="1:9" x14ac:dyDescent="0.25">
      <c r="A8" t="s">
        <v>26</v>
      </c>
      <c r="C8" t="s">
        <v>12</v>
      </c>
    </row>
    <row r="9" spans="1:9" x14ac:dyDescent="0.25">
      <c r="A9" t="s">
        <v>33</v>
      </c>
      <c r="C9" t="s">
        <v>14</v>
      </c>
    </row>
    <row r="10" spans="1:9" x14ac:dyDescent="0.25">
      <c r="A10" t="s">
        <v>34</v>
      </c>
    </row>
    <row r="11" spans="1:9" x14ac:dyDescent="0.25">
      <c r="A11" t="s">
        <v>35</v>
      </c>
    </row>
    <row r="12" spans="1:9" x14ac:dyDescent="0.25">
      <c r="C12" t="s">
        <v>40</v>
      </c>
    </row>
    <row r="13" spans="1:9" x14ac:dyDescent="0.25">
      <c r="C13" t="s">
        <v>42</v>
      </c>
    </row>
    <row r="14" spans="1:9" x14ac:dyDescent="0.25">
      <c r="C14" t="s">
        <v>43</v>
      </c>
    </row>
    <row r="15" spans="1:9" x14ac:dyDescent="0.25">
      <c r="A15" t="s">
        <v>16</v>
      </c>
      <c r="B15" t="s">
        <v>19</v>
      </c>
    </row>
    <row r="16" spans="1:9" x14ac:dyDescent="0.25">
      <c r="A16" t="s">
        <v>17</v>
      </c>
      <c r="B16" t="s">
        <v>18</v>
      </c>
      <c r="E16">
        <f>(LEN(A16)-1)/3</f>
        <v>36.333333333333336</v>
      </c>
    </row>
    <row r="17" spans="1:11" x14ac:dyDescent="0.25">
      <c r="B17" t="s">
        <v>20</v>
      </c>
    </row>
    <row r="18" spans="1:11" x14ac:dyDescent="0.25">
      <c r="A18">
        <f>HEX2DEC(SUBSTITUTE(MID(A16,13,6)," ",""))</f>
        <v>3745</v>
      </c>
      <c r="C18">
        <f>HEX2DEC(SUBSTITUTE(MID(A6,34,6)," ",""))</f>
        <v>8704</v>
      </c>
      <c r="D18">
        <f>HEX2DEC(SUBSTITUTE(MID(A8,34,6)," ",""))</f>
        <v>8704</v>
      </c>
    </row>
    <row r="19" spans="1:11" x14ac:dyDescent="0.25">
      <c r="A19">
        <f>HEX2DEC(SUBSTITUTE(MID(A16,19,6)," ",""))</f>
        <v>3747</v>
      </c>
      <c r="C19">
        <f>HEX2DEC(SUBSTITUTE(MID(A6,40,6)," ",""))</f>
        <v>34</v>
      </c>
      <c r="D19">
        <f>HEX2DEC(SUBSTITUTE(MID(A8,40,6)," ",""))</f>
        <v>34</v>
      </c>
    </row>
    <row r="20" spans="1:11" x14ac:dyDescent="0.25">
      <c r="A20">
        <f>HEX2DEC(SUBSTITUTE(MID(A16,25,6)," ",""))</f>
        <v>3748</v>
      </c>
      <c r="C20">
        <f>HEX2DEC(SUBSTITUTE(MID(A6,46,6)," ",""))</f>
        <v>41472</v>
      </c>
      <c r="D20">
        <f>HEX2DEC(SUBSTITUTE(MID(A8,46,6)," ",""))</f>
        <v>41472</v>
      </c>
    </row>
    <row r="21" spans="1:11" x14ac:dyDescent="0.25">
      <c r="A21">
        <f>HEX2DEC(SUBSTITUTE(MID(A16,31,6)," ",""))</f>
        <v>3748</v>
      </c>
      <c r="C21">
        <f>HEX2DEC(SUBSTITUTE(MID(A6,52,6)," ",""))</f>
        <v>0</v>
      </c>
      <c r="D21">
        <f>HEX2DEC(SUBSTITUTE(MID(A8,52,6)," ",""))</f>
        <v>0</v>
      </c>
    </row>
    <row r="22" spans="1:11" x14ac:dyDescent="0.25">
      <c r="A22">
        <f>HEX2DEC(SUBSTITUTE(MID(A16,37,6)," ",""))</f>
        <v>3748</v>
      </c>
      <c r="C22">
        <f>HEX2DEC(SUBSTITUTE(MID(A6,58,6)," ",""))</f>
        <v>16</v>
      </c>
      <c r="D22">
        <f>HEX2DEC(SUBSTITUTE(MID(A8,58,6)," ",""))</f>
        <v>16</v>
      </c>
    </row>
    <row r="23" spans="1:11" x14ac:dyDescent="0.25">
      <c r="A23">
        <f>HEX2DEC(SUBSTITUTE(MID(A16,43,6)," ",""))</f>
        <v>3744</v>
      </c>
      <c r="C23">
        <f>HEX2DEC(SUBSTITUTE(MID(A6,64,6)," ",""))</f>
        <v>18</v>
      </c>
      <c r="D23">
        <f>HEX2DEC(SUBSTITUTE(MID(A8,64,6)," ",""))</f>
        <v>18</v>
      </c>
    </row>
    <row r="24" spans="1:11" x14ac:dyDescent="0.25">
      <c r="A24">
        <f>HEX2DEC(SUBSTITUTE(MID(A16,49,6)," ",""))</f>
        <v>3746</v>
      </c>
      <c r="C24">
        <f>HEX2DEC(SUBSTITUTE(MID(A6,70,6)," ",""))</f>
        <v>7425</v>
      </c>
      <c r="D24">
        <f>HEX2DEC(SUBSTITUTE(MID(A8,70,6)," ",""))</f>
        <v>13825</v>
      </c>
    </row>
    <row r="25" spans="1:11" x14ac:dyDescent="0.25">
      <c r="A25">
        <f>HEX2DEC(SUBSTITUTE(MID(A16,55,6)," ",""))</f>
        <v>3744</v>
      </c>
      <c r="C25">
        <f>HEX2DEC(SUBSTITUTE(MID(A6,76,6)," ",""))</f>
        <v>3842</v>
      </c>
      <c r="D25">
        <f>HEX2DEC(SUBSTITUTE(MID(A8,76,6)," ",""))</f>
        <v>3842</v>
      </c>
    </row>
    <row r="26" spans="1:11" x14ac:dyDescent="0.25">
      <c r="A26">
        <f>HEX2DEC(SUBSTITUTE(MID(A16,61,6)," ",""))</f>
        <v>3737</v>
      </c>
      <c r="B26" t="s">
        <v>38</v>
      </c>
      <c r="C26">
        <f>(HEX2DEC(SUBSTITUTE(MID(A6,82,6)," ",""))/10)-273.15</f>
        <v>18.450000000000045</v>
      </c>
      <c r="D26">
        <f>(HEX2DEC(SUBSTITUTE(MID(A8,88,6)," ",""))/10)-273.15</f>
        <v>19.450000000000045</v>
      </c>
      <c r="E26">
        <f>HEX2DEC(SUBSTITUTE(MID(A9,82,6)," ",""))/10-273.15</f>
        <v>29.050000000000011</v>
      </c>
      <c r="F26" s="3" t="s">
        <v>27</v>
      </c>
      <c r="G26">
        <f>HEX2DEC(SUBSTITUTE(MID(A10,82,6)," ",""))/10-273.15</f>
        <v>25.25</v>
      </c>
      <c r="H26" s="4" t="s">
        <v>29</v>
      </c>
      <c r="I26">
        <f>HEX2DEC(SUBSTITUTE(MID(A11,82,6)," ",""))/10-273.15</f>
        <v>29.75</v>
      </c>
      <c r="J26" s="4" t="s">
        <v>31</v>
      </c>
      <c r="K26" s="4" t="s">
        <v>36</v>
      </c>
    </row>
    <row r="27" spans="1:11" x14ac:dyDescent="0.25">
      <c r="A27">
        <f>HEX2DEC(SUBSTITUTE(MID(A16,67,6)," ",""))</f>
        <v>3735</v>
      </c>
      <c r="B27" t="s">
        <v>39</v>
      </c>
      <c r="C27">
        <f>HEX2DEC(SUBSTITUTE(MID(A6,88,6)," ",""))/10-273.15</f>
        <v>18.550000000000011</v>
      </c>
      <c r="D27">
        <f>HEX2DEC(SUBSTITUTE(MID(A8,88,6)," ",""))/10-273.15</f>
        <v>19.450000000000045</v>
      </c>
      <c r="E27">
        <f>HEX2DEC(SUBSTITUTE(MID(A9,88,6)," ",""))/10-273.15</f>
        <v>21.050000000000011</v>
      </c>
      <c r="F27" s="4" t="s">
        <v>28</v>
      </c>
      <c r="G27">
        <f>HEX2DEC(SUBSTITUTE(MID(A10,88,6)," ",""))/10-273.15</f>
        <v>21.350000000000023</v>
      </c>
      <c r="H27" s="4" t="s">
        <v>30</v>
      </c>
      <c r="I27">
        <f>HEX2DEC(SUBSTITUTE(MID(A11,88,6)," ",""))/10-273.15</f>
        <v>29.950000000000045</v>
      </c>
      <c r="J27" s="4" t="s">
        <v>32</v>
      </c>
      <c r="K27" s="4" t="s">
        <v>37</v>
      </c>
    </row>
    <row r="28" spans="1:11" x14ac:dyDescent="0.25">
      <c r="A28">
        <f>HEX2DEC(SUBSTITUTE(MID(A16,73,6)," ",""))</f>
        <v>3740</v>
      </c>
      <c r="C28" t="str">
        <f>MID(A6,97,6)</f>
        <v>66 77</v>
      </c>
    </row>
    <row r="29" spans="1:11" x14ac:dyDescent="0.25">
      <c r="A29">
        <f>HEX2DEC(SUBSTITUTE(MID(A16,79,6)," ",""))</f>
        <v>3741</v>
      </c>
      <c r="C29" t="str">
        <f>MID(A6,103,6)</f>
        <v/>
      </c>
    </row>
    <row r="30" spans="1:11" x14ac:dyDescent="0.25">
      <c r="A30">
        <f>HEX2DEC(SUBSTITUTE(MID(A16,85,6)," ",""))</f>
        <v>3740</v>
      </c>
    </row>
    <row r="31" spans="1:11" x14ac:dyDescent="0.25">
      <c r="A31">
        <f>HEX2DEC(SUBSTITUTE(MID(A16,91,6)," ",""))</f>
        <v>3740</v>
      </c>
    </row>
    <row r="32" spans="1:11" x14ac:dyDescent="0.25">
      <c r="A32">
        <f>HEX2DEC(SUBSTITUTE(MID(A16,97,6)," ",""))</f>
        <v>3741</v>
      </c>
    </row>
    <row r="33" spans="1:2" x14ac:dyDescent="0.25">
      <c r="A33" t="str">
        <f>MID(A16,103,6)</f>
        <v xml:space="preserve">f5 c0 </v>
      </c>
    </row>
    <row r="35" spans="1:2" x14ac:dyDescent="0.25">
      <c r="A35" t="s">
        <v>21</v>
      </c>
      <c r="B35" t="s">
        <v>23</v>
      </c>
    </row>
    <row r="36" spans="1:2" x14ac:dyDescent="0.25">
      <c r="A36" t="s">
        <v>22</v>
      </c>
      <c r="B36" t="s">
        <v>24</v>
      </c>
    </row>
    <row r="37" spans="1:2" x14ac:dyDescent="0.25">
      <c r="B37" t="s">
        <v>25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Radni listovi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Jelena Radlović</dc:creator>
  <cp:lastModifiedBy>Jelena Radlović</cp:lastModifiedBy>
  <dcterms:created xsi:type="dcterms:W3CDTF">2017-12-01T23:08:31Z</dcterms:created>
  <dcterms:modified xsi:type="dcterms:W3CDTF">2017-12-17T15:45:46Z</dcterms:modified>
</cp:coreProperties>
</file>